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collierspk.sharepoint.com/Shared Documents/Transactional Services &amp; PM/EY/Project Management/EY Islamabad - RFP for GC/Appendix E - Drawings Specifications and List of Approved Brands/AV docs/"/>
    </mc:Choice>
  </mc:AlternateContent>
  <xr:revisionPtr revIDLastSave="1" documentId="13_ncr:1_{85D0468F-2F7A-43FD-9736-2EA0FD86C249}" xr6:coauthVersionLast="47" xr6:coauthVersionMax="47" xr10:uidLastSave="{F9436B39-F2DC-493F-A474-9F91862FB8C6}"/>
  <bookViews>
    <workbookView xWindow="-110" yWindow="-110" windowWidth="19420" windowHeight="10300" tabRatio="810" firstSheet="1" activeTab="1" xr2:uid="{BD6418BF-F86D-45CF-9919-C70C7897578C}"/>
  </bookViews>
  <sheets>
    <sheet name="Instructions" sheetId="1" r:id="rId1"/>
    <sheet name="Summary" sheetId="2" r:id="rId2"/>
    <sheet name="Room Type B1" sheetId="4" r:id="rId3"/>
    <sheet name="Room Type C1" sheetId="16" r:id="rId4"/>
    <sheet name="Room Type C2" sheetId="11" r:id="rId5"/>
    <sheet name="Room Type E1A " sheetId="7" r:id="rId6"/>
    <sheet name="Room Type T2" sheetId="8" r:id="rId7"/>
    <sheet name="Room Type Large Hub" sheetId="9" r:id="rId8"/>
    <sheet name="Mobile Display" sheetId="17" r:id="rId9"/>
    <sheet name="IT Room Teams Booking Panels" sheetId="18" r:id="rId10"/>
    <sheet name="Room Type VCI - L 55" sheetId="10" r:id="rId11"/>
    <sheet name="Video Conferencing Monitor" sheetId="19" r:id="rId12"/>
    <sheet name="Options" sheetId="5" r:id="rId13"/>
    <sheet name="Resources" sheetId="6"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8" i="2" l="1"/>
  <c r="M28" i="2"/>
  <c r="O28" i="2" s="1"/>
  <c r="G27" i="2" l="1"/>
  <c r="G28" i="2"/>
  <c r="F28" i="2"/>
  <c r="H28" i="2" s="1"/>
  <c r="H32" i="19"/>
  <c r="H33" i="19"/>
  <c r="H34" i="19"/>
  <c r="H35" i="19"/>
  <c r="H36" i="19"/>
  <c r="H37" i="19"/>
  <c r="H31" i="19"/>
  <c r="H60" i="8" l="1"/>
  <c r="H47" i="7"/>
  <c r="H45" i="11"/>
  <c r="H44" i="16"/>
  <c r="H44" i="4"/>
  <c r="H29" i="19" l="1"/>
  <c r="H14" i="19"/>
  <c r="H15" i="19" s="1"/>
  <c r="D29" i="2" s="1"/>
  <c r="F29" i="2" s="1"/>
  <c r="H39" i="19"/>
  <c r="H38" i="19"/>
  <c r="L29" i="2" s="1"/>
  <c r="N29" i="2" s="1"/>
  <c r="H24" i="19"/>
  <c r="H22" i="19"/>
  <c r="H21" i="19"/>
  <c r="H20" i="19"/>
  <c r="H19" i="19"/>
  <c r="H18" i="19"/>
  <c r="H17" i="19"/>
  <c r="H16" i="19"/>
  <c r="C8" i="19"/>
  <c r="C5" i="19"/>
  <c r="H45" i="9"/>
  <c r="H44" i="9"/>
  <c r="H49" i="9"/>
  <c r="H48" i="9"/>
  <c r="H69" i="8"/>
  <c r="H68" i="8"/>
  <c r="H67" i="8"/>
  <c r="H66" i="8"/>
  <c r="H61" i="8"/>
  <c r="H30" i="19" l="1"/>
  <c r="K29" i="2" s="1"/>
  <c r="M29" i="2" s="1"/>
  <c r="O29" i="2" s="1"/>
  <c r="H23" i="19"/>
  <c r="E29" i="2" s="1"/>
  <c r="G29" i="2" s="1"/>
  <c r="H29" i="2" s="1"/>
  <c r="H46" i="10"/>
  <c r="H45" i="10"/>
  <c r="H44" i="10"/>
  <c r="H43" i="10"/>
  <c r="H42" i="10"/>
  <c r="H41" i="10"/>
  <c r="H40" i="10"/>
  <c r="H62" i="9"/>
  <c r="H59" i="9"/>
  <c r="H58" i="9"/>
  <c r="H57" i="9"/>
  <c r="H56" i="9"/>
  <c r="H55" i="9"/>
  <c r="H54" i="9"/>
  <c r="H53" i="9"/>
  <c r="H86" i="8"/>
  <c r="H85" i="8"/>
  <c r="H84" i="8"/>
  <c r="H83" i="8"/>
  <c r="H82" i="8"/>
  <c r="H81" i="8"/>
  <c r="H80" i="8"/>
  <c r="H63" i="7"/>
  <c r="H60" i="7"/>
  <c r="H59" i="7"/>
  <c r="H58" i="7"/>
  <c r="H57" i="7"/>
  <c r="H56" i="7"/>
  <c r="H55" i="7"/>
  <c r="H54" i="7"/>
  <c r="H58" i="16"/>
  <c r="H57" i="16"/>
  <c r="H56" i="16"/>
  <c r="H55" i="16"/>
  <c r="H54" i="16"/>
  <c r="H53" i="16"/>
  <c r="H52" i="16"/>
  <c r="H58" i="4"/>
  <c r="H57" i="4"/>
  <c r="H56" i="4"/>
  <c r="H55" i="4"/>
  <c r="H54" i="4"/>
  <c r="H53" i="4"/>
  <c r="H52" i="4"/>
  <c r="N27" i="2" l="1"/>
  <c r="J11" i="5" l="1"/>
  <c r="K11" i="5" s="1"/>
  <c r="H48" i="10" l="1"/>
  <c r="H47" i="10"/>
  <c r="L25" i="2" s="1"/>
  <c r="N25" i="2" s="1"/>
  <c r="H38" i="10"/>
  <c r="H37" i="10"/>
  <c r="H36" i="10"/>
  <c r="H35" i="10"/>
  <c r="H34" i="10"/>
  <c r="H41" i="18"/>
  <c r="H40" i="18"/>
  <c r="L26" i="2" s="1"/>
  <c r="N26" i="2" s="1"/>
  <c r="H31" i="18"/>
  <c r="H32" i="18" s="1"/>
  <c r="K26" i="2" s="1"/>
  <c r="M26" i="2" s="1"/>
  <c r="H35" i="17"/>
  <c r="H36" i="17"/>
  <c r="H37" i="17"/>
  <c r="H38" i="17"/>
  <c r="H41" i="17"/>
  <c r="H42" i="17"/>
  <c r="H43" i="17"/>
  <c r="H44" i="17"/>
  <c r="H45" i="17"/>
  <c r="H46" i="17"/>
  <c r="H40" i="17"/>
  <c r="H34" i="17"/>
  <c r="H47" i="9"/>
  <c r="H46" i="9"/>
  <c r="H42" i="9"/>
  <c r="H61" i="9"/>
  <c r="H63" i="9" s="1"/>
  <c r="H51" i="9"/>
  <c r="H50" i="9"/>
  <c r="H43" i="9"/>
  <c r="H65" i="8"/>
  <c r="H62" i="8"/>
  <c r="H89" i="8"/>
  <c r="H88" i="8"/>
  <c r="H78" i="8"/>
  <c r="H77" i="8"/>
  <c r="H76" i="8"/>
  <c r="H74" i="8"/>
  <c r="H73" i="8"/>
  <c r="H72" i="8"/>
  <c r="H71" i="8"/>
  <c r="H70" i="8"/>
  <c r="H64" i="8"/>
  <c r="H63" i="8"/>
  <c r="H59" i="8"/>
  <c r="H58" i="8"/>
  <c r="H62" i="7"/>
  <c r="H64" i="7" s="1"/>
  <c r="H48" i="7"/>
  <c r="H46" i="7"/>
  <c r="H45" i="7"/>
  <c r="H52" i="7"/>
  <c r="H51" i="7"/>
  <c r="H50" i="7"/>
  <c r="H44" i="7"/>
  <c r="H43" i="7"/>
  <c r="H46" i="11"/>
  <c r="H20" i="11"/>
  <c r="H19" i="11"/>
  <c r="H42" i="11"/>
  <c r="H16" i="11"/>
  <c r="H15" i="11"/>
  <c r="H61" i="11"/>
  <c r="H59" i="11"/>
  <c r="H58" i="11"/>
  <c r="H57" i="11"/>
  <c r="H56" i="11"/>
  <c r="H55" i="11"/>
  <c r="H54" i="11"/>
  <c r="H53" i="11"/>
  <c r="H51" i="11"/>
  <c r="H50" i="11"/>
  <c r="H49" i="11"/>
  <c r="H47" i="11"/>
  <c r="H44" i="11"/>
  <c r="H43" i="11"/>
  <c r="H41" i="11"/>
  <c r="H40" i="16"/>
  <c r="H60" i="16"/>
  <c r="H50" i="16"/>
  <c r="H49" i="16"/>
  <c r="H48" i="16"/>
  <c r="H46" i="16"/>
  <c r="H45" i="16"/>
  <c r="H43" i="16"/>
  <c r="H42" i="16"/>
  <c r="H41" i="16"/>
  <c r="H51" i="16" l="1"/>
  <c r="K19" i="2" s="1"/>
  <c r="M19" i="2" s="1"/>
  <c r="O26" i="2"/>
  <c r="H47" i="17"/>
  <c r="L24" i="2" s="1"/>
  <c r="N24" i="2" s="1"/>
  <c r="H39" i="17"/>
  <c r="K24" i="2" s="1"/>
  <c r="M24" i="2" s="1"/>
  <c r="H39" i="10"/>
  <c r="K25" i="2" s="1"/>
  <c r="M25" i="2" s="1"/>
  <c r="O25" i="2" s="1"/>
  <c r="H60" i="9"/>
  <c r="L22" i="2" s="1"/>
  <c r="N22" i="2" s="1"/>
  <c r="H52" i="9"/>
  <c r="K22" i="2" s="1"/>
  <c r="M22" i="2" s="1"/>
  <c r="H87" i="8"/>
  <c r="L23" i="2" s="1"/>
  <c r="N23" i="2" s="1"/>
  <c r="H90" i="8"/>
  <c r="K27" i="2" s="1"/>
  <c r="M27" i="2" s="1"/>
  <c r="O27" i="2" s="1"/>
  <c r="H79" i="8"/>
  <c r="K23" i="2" s="1"/>
  <c r="M23" i="2" s="1"/>
  <c r="H61" i="7"/>
  <c r="L21" i="2" s="1"/>
  <c r="N21" i="2" s="1"/>
  <c r="H53" i="7"/>
  <c r="K21" i="2" s="1"/>
  <c r="M21" i="2" s="1"/>
  <c r="H60" i="11"/>
  <c r="L20" i="2" s="1"/>
  <c r="N20" i="2" s="1"/>
  <c r="H52" i="11"/>
  <c r="K20" i="2" s="1"/>
  <c r="M20" i="2" s="1"/>
  <c r="O20" i="2" s="1"/>
  <c r="H59" i="16"/>
  <c r="L19" i="2" s="1"/>
  <c r="N19" i="2" s="1"/>
  <c r="O24" i="2" l="1"/>
  <c r="O22" i="2"/>
  <c r="O23" i="2"/>
  <c r="O21" i="2"/>
  <c r="O19" i="2"/>
  <c r="H40" i="4"/>
  <c r="H60" i="4"/>
  <c r="H50" i="4"/>
  <c r="H49" i="4"/>
  <c r="H48" i="4"/>
  <c r="H46" i="4"/>
  <c r="H45" i="4"/>
  <c r="H43" i="4"/>
  <c r="H42" i="4"/>
  <c r="H41" i="4"/>
  <c r="H59" i="4" l="1"/>
  <c r="L18" i="2" s="1"/>
  <c r="N18" i="2" s="1"/>
  <c r="N31" i="2" s="1"/>
  <c r="O33" i="2" s="1"/>
  <c r="H51" i="4"/>
  <c r="K18" i="2" s="1"/>
  <c r="M18" i="2" s="1"/>
  <c r="K7" i="5"/>
  <c r="K8" i="5"/>
  <c r="K9" i="5"/>
  <c r="K10" i="5"/>
  <c r="K12" i="5"/>
  <c r="K13" i="5"/>
  <c r="K14" i="5"/>
  <c r="K15" i="5"/>
  <c r="K16" i="5"/>
  <c r="K17" i="5"/>
  <c r="K18" i="5"/>
  <c r="M31" i="2" l="1"/>
  <c r="O18" i="2"/>
  <c r="H36" i="9"/>
  <c r="H52" i="8"/>
  <c r="H30" i="8"/>
  <c r="O32" i="2" l="1"/>
  <c r="O31" i="2"/>
  <c r="H35" i="9"/>
  <c r="H37" i="9" s="1"/>
  <c r="H51" i="8"/>
  <c r="H50" i="8"/>
  <c r="H49" i="8"/>
  <c r="H21" i="16"/>
  <c r="H20" i="16"/>
  <c r="O35" i="2" l="1"/>
  <c r="H53" i="8"/>
  <c r="H16" i="10"/>
  <c r="H17" i="10"/>
  <c r="H18" i="10"/>
  <c r="H19" i="10"/>
  <c r="H21" i="10"/>
  <c r="H22" i="10"/>
  <c r="H23" i="10"/>
  <c r="H24" i="10"/>
  <c r="H25" i="10"/>
  <c r="H26" i="10"/>
  <c r="H27" i="10"/>
  <c r="H29" i="10"/>
  <c r="H15" i="18"/>
  <c r="H17" i="18"/>
  <c r="H18" i="18"/>
  <c r="H19" i="18"/>
  <c r="H20" i="18"/>
  <c r="H21" i="18"/>
  <c r="H22" i="18"/>
  <c r="H23" i="18"/>
  <c r="H25" i="18"/>
  <c r="H32" i="8"/>
  <c r="H33" i="8"/>
  <c r="H34" i="8"/>
  <c r="H35" i="8"/>
  <c r="H36" i="8"/>
  <c r="H37" i="8"/>
  <c r="H38" i="8"/>
  <c r="H39" i="8"/>
  <c r="H41" i="8"/>
  <c r="H42" i="8"/>
  <c r="H43" i="8"/>
  <c r="H44" i="8"/>
  <c r="H45" i="8"/>
  <c r="H46" i="8"/>
  <c r="H47" i="8"/>
  <c r="H17" i="7"/>
  <c r="H18" i="7"/>
  <c r="H19" i="7"/>
  <c r="H20" i="7"/>
  <c r="H21" i="7"/>
  <c r="H22" i="7"/>
  <c r="H23" i="7"/>
  <c r="H24" i="7"/>
  <c r="H25" i="7"/>
  <c r="H26" i="7"/>
  <c r="H27" i="7"/>
  <c r="H28" i="7"/>
  <c r="H30" i="7"/>
  <c r="H31" i="7"/>
  <c r="H32" i="7"/>
  <c r="H33" i="7"/>
  <c r="H34" i="7"/>
  <c r="H35" i="7"/>
  <c r="H36" i="7"/>
  <c r="H38" i="7"/>
  <c r="H16" i="17"/>
  <c r="H17" i="17"/>
  <c r="H18" i="17"/>
  <c r="H19" i="17"/>
  <c r="H21" i="17"/>
  <c r="H22" i="17"/>
  <c r="H23" i="17"/>
  <c r="H24" i="17"/>
  <c r="H25" i="17"/>
  <c r="H26" i="17"/>
  <c r="H27" i="17"/>
  <c r="H29" i="17"/>
  <c r="H17" i="9"/>
  <c r="H18" i="9"/>
  <c r="H19" i="9"/>
  <c r="H20" i="9"/>
  <c r="H21" i="9"/>
  <c r="H22" i="9"/>
  <c r="H23" i="9"/>
  <c r="H24" i="9"/>
  <c r="H25" i="9"/>
  <c r="H27" i="9"/>
  <c r="H28" i="9"/>
  <c r="H29" i="9"/>
  <c r="H30" i="9"/>
  <c r="H31" i="9"/>
  <c r="H32" i="9"/>
  <c r="H33" i="9"/>
  <c r="H17" i="11"/>
  <c r="H18" i="11"/>
  <c r="H21" i="11"/>
  <c r="H22" i="11"/>
  <c r="H23" i="11"/>
  <c r="H24" i="11"/>
  <c r="H25" i="11"/>
  <c r="H26" i="11"/>
  <c r="H28" i="11"/>
  <c r="H29" i="11"/>
  <c r="H30" i="11"/>
  <c r="H31" i="11"/>
  <c r="H32" i="11"/>
  <c r="H33" i="11"/>
  <c r="H34" i="11"/>
  <c r="H36" i="11"/>
  <c r="H16" i="16"/>
  <c r="H17" i="16"/>
  <c r="H18" i="16"/>
  <c r="H19" i="16"/>
  <c r="H22" i="16"/>
  <c r="H23" i="16"/>
  <c r="H24" i="16"/>
  <c r="H25" i="16"/>
  <c r="H27" i="16"/>
  <c r="H28" i="16"/>
  <c r="H29" i="16"/>
  <c r="H30" i="16"/>
  <c r="H31" i="16"/>
  <c r="H32" i="16"/>
  <c r="H33" i="16"/>
  <c r="H35" i="16"/>
  <c r="H16" i="4"/>
  <c r="H17" i="4"/>
  <c r="H18" i="4"/>
  <c r="H19" i="4"/>
  <c r="H20" i="4"/>
  <c r="H21" i="4"/>
  <c r="H22" i="4"/>
  <c r="H23" i="4"/>
  <c r="H24" i="4"/>
  <c r="H25" i="4"/>
  <c r="H27" i="4"/>
  <c r="H28" i="4"/>
  <c r="H29" i="4"/>
  <c r="H30" i="4"/>
  <c r="H31" i="4"/>
  <c r="H32" i="4"/>
  <c r="H33" i="4"/>
  <c r="H35" i="4"/>
  <c r="H14" i="18"/>
  <c r="C8" i="18"/>
  <c r="C5" i="18"/>
  <c r="D27" i="2" l="1"/>
  <c r="F27" i="2"/>
  <c r="H27" i="2" s="1"/>
  <c r="H16" i="18"/>
  <c r="H48" i="8"/>
  <c r="H28" i="10"/>
  <c r="E25" i="2" s="1"/>
  <c r="H24" i="18"/>
  <c r="E26" i="2" s="1"/>
  <c r="H28" i="17"/>
  <c r="E24" i="2" s="1"/>
  <c r="H34" i="9"/>
  <c r="E22" i="2" s="1"/>
  <c r="H37" i="7"/>
  <c r="H35" i="11"/>
  <c r="H34" i="16"/>
  <c r="E19" i="2" s="1"/>
  <c r="H34" i="4"/>
  <c r="E18" i="2" s="1"/>
  <c r="D26" i="2" l="1"/>
  <c r="F26" i="2" s="1"/>
  <c r="E20" i="2"/>
  <c r="G20" i="2" s="1"/>
  <c r="E23" i="2"/>
  <c r="G23" i="2" s="1"/>
  <c r="E21" i="2"/>
  <c r="G21" i="2" s="1"/>
  <c r="G26" i="2"/>
  <c r="G22" i="2"/>
  <c r="G25" i="2"/>
  <c r="G24" i="2"/>
  <c r="G19" i="2"/>
  <c r="G18" i="2"/>
  <c r="H15" i="17"/>
  <c r="H20" i="17" s="1"/>
  <c r="C9" i="17"/>
  <c r="C6" i="17"/>
  <c r="H15" i="16"/>
  <c r="H26" i="16" s="1"/>
  <c r="C9" i="16"/>
  <c r="C6" i="16"/>
  <c r="H26" i="2" l="1"/>
  <c r="D19" i="2"/>
  <c r="F19" i="2" s="1"/>
  <c r="H19" i="2" s="1"/>
  <c r="D24" i="2"/>
  <c r="F24" i="2" s="1"/>
  <c r="H24" i="2" s="1"/>
  <c r="G31" i="2"/>
  <c r="H15" i="10"/>
  <c r="H20" i="10" s="1"/>
  <c r="D25" i="2" s="1"/>
  <c r="C9" i="10"/>
  <c r="C6" i="10"/>
  <c r="H16" i="9"/>
  <c r="H26" i="9" s="1"/>
  <c r="C10" i="9"/>
  <c r="C7" i="9"/>
  <c r="H31" i="8"/>
  <c r="H29" i="8"/>
  <c r="H28" i="8"/>
  <c r="H27" i="8"/>
  <c r="H26" i="8"/>
  <c r="H25" i="8"/>
  <c r="H24" i="8"/>
  <c r="H23" i="8"/>
  <c r="H22" i="8"/>
  <c r="H21" i="8"/>
  <c r="H20" i="8"/>
  <c r="H19" i="8"/>
  <c r="H18" i="8"/>
  <c r="H17" i="8"/>
  <c r="H16" i="8"/>
  <c r="C10" i="8"/>
  <c r="C7" i="8"/>
  <c r="H16" i="7"/>
  <c r="H29" i="7" s="1"/>
  <c r="D21" i="2" s="1"/>
  <c r="C10" i="7"/>
  <c r="C7" i="7"/>
  <c r="H27" i="11"/>
  <c r="D20" i="2" s="1"/>
  <c r="C9" i="11"/>
  <c r="C6" i="11"/>
  <c r="H15" i="4"/>
  <c r="H26" i="4" s="1"/>
  <c r="D18" i="2" s="1"/>
  <c r="C9" i="4"/>
  <c r="C6" i="4"/>
  <c r="D22" i="2" l="1"/>
  <c r="F22" i="2" s="1"/>
  <c r="H22" i="2" s="1"/>
  <c r="H40" i="8"/>
  <c r="H33" i="2"/>
  <c r="F21" i="2"/>
  <c r="F20" i="2"/>
  <c r="H20" i="2" s="1"/>
  <c r="F18" i="2"/>
  <c r="H18" i="2" s="1"/>
  <c r="F25" i="2"/>
  <c r="H25" i="2" s="1"/>
  <c r="D23" i="2" l="1"/>
  <c r="F23" i="2" s="1"/>
  <c r="H21" i="2"/>
  <c r="C5" i="2"/>
  <c r="C4" i="2"/>
  <c r="H23" i="2" l="1"/>
  <c r="F31" i="2"/>
  <c r="H32" i="2" s="1"/>
  <c r="H31" i="2" l="1"/>
  <c r="H35" i="2" s="1"/>
  <c r="H36" i="2" s="1"/>
</calcChain>
</file>

<file path=xl/sharedStrings.xml><?xml version="1.0" encoding="utf-8"?>
<sst xmlns="http://schemas.openxmlformats.org/spreadsheetml/2006/main" count="2075" uniqueCount="424">
  <si>
    <t>AV Concept Drawings</t>
  </si>
  <si>
    <t>AV Reverse Brief</t>
  </si>
  <si>
    <t>EY AV Specifications</t>
  </si>
  <si>
    <t>Please price accordingly using the fields within the Bill of Materials</t>
  </si>
  <si>
    <t>Project Name:</t>
  </si>
  <si>
    <t>Project Name Reference:</t>
  </si>
  <si>
    <t>Project Unique ID:</t>
  </si>
  <si>
    <t>Audio Visual (AV) Return Schedule</t>
  </si>
  <si>
    <t>If there is an incorrect formula or link within this Return Schedule the Vendor should bring this to the attention of the Author but for the purpose of expediting the final costs, ensure that the final price submitted is true and correct.</t>
  </si>
  <si>
    <t>Author:</t>
  </si>
  <si>
    <t>Lex Strauss - APAC Workplace Technology Consultant</t>
  </si>
  <si>
    <t>All RFI's including questions &amp; clarity sought, should be raised in writing to the respective Tender Issuer, please provide as much information as possible to ensure a swift and complete response.</t>
  </si>
  <si>
    <t>The following summary table reflects the price for each Room Type and the respective quantities.</t>
  </si>
  <si>
    <t>Room Type</t>
  </si>
  <si>
    <t>Levels:</t>
  </si>
  <si>
    <t>Total Number of Rooms &amp; Spaces:</t>
  </si>
  <si>
    <t>Contact Phone:</t>
  </si>
  <si>
    <t>`+61 447 007 265</t>
  </si>
  <si>
    <t>Contact Email:</t>
  </si>
  <si>
    <t>lex.strauss@au.ey.com</t>
  </si>
  <si>
    <t>Room Type: B1</t>
  </si>
  <si>
    <t>Room Type: E1A</t>
  </si>
  <si>
    <t>Other</t>
  </si>
  <si>
    <t>RATE CARD (Hourly)</t>
  </si>
  <si>
    <t>Discipline</t>
  </si>
  <si>
    <t>Project Manager</t>
  </si>
  <si>
    <t>Project Engineer</t>
  </si>
  <si>
    <t>Project Coordinator</t>
  </si>
  <si>
    <t>Drawing Office</t>
  </si>
  <si>
    <t>Installation Engineer</t>
  </si>
  <si>
    <t>Decommissioning</t>
  </si>
  <si>
    <t>On-site test &amp; Commissioning</t>
  </si>
  <si>
    <t>Manuals / Documentation</t>
  </si>
  <si>
    <t>Site Manager</t>
  </si>
  <si>
    <t>Programming</t>
  </si>
  <si>
    <t>Delivery</t>
  </si>
  <si>
    <t>Training</t>
  </si>
  <si>
    <t>Documentation Fixed Fee (Small)</t>
  </si>
  <si>
    <t>Documentation Fixed Fee (Medium)</t>
  </si>
  <si>
    <t>Documentation Fixed Fee (Large)</t>
  </si>
  <si>
    <t>Project Fee (Small)</t>
  </si>
  <si>
    <t>Project Fee (Medium)</t>
  </si>
  <si>
    <t>Project Fee (Medium/Large)</t>
  </si>
  <si>
    <t>Project Fee (Large)</t>
  </si>
  <si>
    <t>Services</t>
  </si>
  <si>
    <t>Currency:</t>
  </si>
  <si>
    <t>Total Room Qty</t>
  </si>
  <si>
    <t>This Return Schedule shall be read in conjunction with the following supplied documentation:</t>
  </si>
  <si>
    <t>Room/Space Options</t>
  </si>
  <si>
    <t>All Prices Ex Tax</t>
  </si>
  <si>
    <t>#</t>
  </si>
  <si>
    <t>Item</t>
  </si>
  <si>
    <t>Description</t>
  </si>
  <si>
    <t>Manufacturer</t>
  </si>
  <si>
    <t>SKU /Part Number if Known</t>
  </si>
  <si>
    <t>Qty</t>
  </si>
  <si>
    <t>Unit Price</t>
  </si>
  <si>
    <t>Total Price</t>
  </si>
  <si>
    <t>EY Comment</t>
  </si>
  <si>
    <t>Tenderer Comment</t>
  </si>
  <si>
    <t>Shure</t>
  </si>
  <si>
    <t>Room/Space Pricing</t>
  </si>
  <si>
    <t>Version:</t>
  </si>
  <si>
    <t>Modified Version:</t>
  </si>
  <si>
    <t>Date:</t>
  </si>
  <si>
    <t>Prepared By:</t>
  </si>
  <si>
    <t>Lex Strauss</t>
  </si>
  <si>
    <t xml:space="preserve">Room Type: </t>
  </si>
  <si>
    <t>Room Type B1: 2-4 BYOD Team Room Against Wall</t>
  </si>
  <si>
    <t>File Name:</t>
  </si>
  <si>
    <t>Drawing Reference:</t>
  </si>
  <si>
    <t>Point</t>
  </si>
  <si>
    <t>Brand</t>
  </si>
  <si>
    <t>Model</t>
  </si>
  <si>
    <t>Part Number/SKU</t>
  </si>
  <si>
    <t>Qty/Hrs</t>
  </si>
  <si>
    <t>Estimated Total</t>
  </si>
  <si>
    <t>IT/AV</t>
  </si>
  <si>
    <t>Samsung</t>
  </si>
  <si>
    <t>AV</t>
  </si>
  <si>
    <t>Large Micro-Adjustable Fixed Wall Display Mount</t>
  </si>
  <si>
    <t>Chief</t>
  </si>
  <si>
    <t>LSM1U</t>
  </si>
  <si>
    <t>Camera 180 degree</t>
  </si>
  <si>
    <t>Jabra</t>
  </si>
  <si>
    <t>Panacast P50</t>
  </si>
  <si>
    <t>8200-232</t>
  </si>
  <si>
    <t>Camera Wall Mount</t>
  </si>
  <si>
    <t>Panacast Wall Mount</t>
  </si>
  <si>
    <t>14207-71</t>
  </si>
  <si>
    <t>Lenovo</t>
  </si>
  <si>
    <t>USB-C Dock</t>
  </si>
  <si>
    <t>40AY0090AU</t>
  </si>
  <si>
    <t>Generic</t>
  </si>
  <si>
    <t>Leads &amp; Miscellaneous</t>
  </si>
  <si>
    <t>Consumables</t>
  </si>
  <si>
    <t>Installation</t>
  </si>
  <si>
    <t>AV Labour</t>
  </si>
  <si>
    <t>Configuration/Liaise with IT</t>
  </si>
  <si>
    <t>Commissioning</t>
  </si>
  <si>
    <t>Documentation</t>
  </si>
  <si>
    <t>Project Fee/Administration/Client Meeting</t>
  </si>
  <si>
    <t>If additional costs not identified in this Bill of Materials are to be incurred, please use one of the spare spreadsheet entries and ensure that those costs total up as expected.</t>
  </si>
  <si>
    <t>All fields highlighted in yellow must be populated</t>
  </si>
  <si>
    <t>Total Project Cost (Ex Tax)</t>
  </si>
  <si>
    <t>Sales/GST Tax</t>
  </si>
  <si>
    <t>Total Project Cost Inclusive of Taxes</t>
  </si>
  <si>
    <t>Supporting documentation included in this response?</t>
  </si>
  <si>
    <t>Vendor Name:</t>
  </si>
  <si>
    <t>Vendor Representative:</t>
  </si>
  <si>
    <t>Vendor Phone:</t>
  </si>
  <si>
    <t>Vendor Email:</t>
  </si>
  <si>
    <t>All prices Ex GST</t>
  </si>
  <si>
    <t>For the purpose of estimating costs noted are vendor list pricing and estimated labour costs</t>
  </si>
  <si>
    <t>PKR</t>
  </si>
  <si>
    <t>50" Display 4K UHD 500nit 24/7 Non Glare 4000:1 Speakers</t>
  </si>
  <si>
    <t>USB-C Dock - Thinkpad Universal (OFE)</t>
  </si>
  <si>
    <t>Tap Scheduler 10.1" (White)</t>
  </si>
  <si>
    <t>Logitech</t>
  </si>
  <si>
    <t>Tap IP (White)</t>
  </si>
  <si>
    <t>952-000094</t>
  </si>
  <si>
    <t>Wall Mount for Logitech Tap</t>
  </si>
  <si>
    <t>Tap Wall Mount</t>
  </si>
  <si>
    <t>939-001817</t>
  </si>
  <si>
    <t>EY Comments</t>
  </si>
  <si>
    <t>Vendor Comments</t>
  </si>
  <si>
    <t>Room Type: C2</t>
  </si>
  <si>
    <t>Room Type C2: 5-6 BYOD Room Centre Table</t>
  </si>
  <si>
    <t xml:space="preserve">55" Display 4K UHD 500nit 24/7 Non Glare 4000:1 Speakers </t>
  </si>
  <si>
    <t>DM Lite® 4K60 4:4:4 Transmitter for USB‑C® DisplayPort™, USB 2.0, and Ethernet Signal Extension over CATx Cable</t>
  </si>
  <si>
    <t>Crestron</t>
  </si>
  <si>
    <t>HD-TXU-4KZ-111-E</t>
  </si>
  <si>
    <t>DM Lite® 4K60 4:4:4 Receiver for HDMI®, USB 2.0, and Ethernet Signal Extension over CATx Cable</t>
  </si>
  <si>
    <t>HD-RXU-4KZ-101-E</t>
  </si>
  <si>
    <t>USB Cable 1.8M</t>
  </si>
  <si>
    <t xml:space="preserve">Room Type E1A:  8-12 BYOD Room </t>
  </si>
  <si>
    <t>Logitech Rally Bar ePTZ Microphone &amp; Speaker Bar</t>
  </si>
  <si>
    <t>Rally Bar</t>
  </si>
  <si>
    <t>960-001312</t>
  </si>
  <si>
    <t>Wall Mount for Camera Bar</t>
  </si>
  <si>
    <t>Rally Bar Mounting Kit</t>
  </si>
  <si>
    <t>952-000041</t>
  </si>
  <si>
    <t>Table Mic Pod</t>
  </si>
  <si>
    <t>Rally Mic Pod</t>
  </si>
  <si>
    <t>989-000430</t>
  </si>
  <si>
    <t>Table Mic Pod Hub</t>
  </si>
  <si>
    <t>Rally Mic Pod Hub</t>
  </si>
  <si>
    <t>939-001647</t>
  </si>
  <si>
    <t>Table Mic Pod Extension Cable (10M)</t>
  </si>
  <si>
    <t>Rally Mic Pod Extension Cable</t>
  </si>
  <si>
    <t>952-000047</t>
  </si>
  <si>
    <t>75" Display 4K UHD 500nit 24/7 Non Glare 4000:1 Speakers</t>
  </si>
  <si>
    <t>XSM1U</t>
  </si>
  <si>
    <t>Yealink</t>
  </si>
  <si>
    <t>UVC86</t>
  </si>
  <si>
    <t>Wall Mount Kit for PTZ Camera</t>
  </si>
  <si>
    <t>Custom</t>
  </si>
  <si>
    <t>Biamp</t>
  </si>
  <si>
    <t>Room Type T2: BYOD Large Room</t>
  </si>
  <si>
    <t>Extra Large Micro-Adjustable Fixed Wall Display Mount</t>
  </si>
  <si>
    <t>HD-TXU-4KZ-111-2G-B</t>
  </si>
  <si>
    <t>1:4 HDMI® Distribution Amplifier w/4K60 4:4:4 &amp; HDR Support</t>
  </si>
  <si>
    <t>HD-DA4-4KZ-E</t>
  </si>
  <si>
    <t>Dual Lens Smart PTZ Camera</t>
  </si>
  <si>
    <t>Tesira DAN FORTE DAN VT4</t>
  </si>
  <si>
    <t>914.0453.900</t>
  </si>
  <si>
    <t>4-Channel 60W Half-rack Amplifier</t>
  </si>
  <si>
    <t>Tesira AMP-A460H</t>
  </si>
  <si>
    <t>914.0438.900</t>
  </si>
  <si>
    <t>In Ceiling Conference Speaker White (or black) SINGLE sold in pairs</t>
  </si>
  <si>
    <t>Desono C-IC6 White</t>
  </si>
  <si>
    <t>911.0925.900</t>
  </si>
  <si>
    <t xml:space="preserve">Ceiling Microphone Square White </t>
  </si>
  <si>
    <t>MXA920 Square</t>
  </si>
  <si>
    <t>MXA920W-S-60</t>
  </si>
  <si>
    <t>QLXD4</t>
  </si>
  <si>
    <t>QLXD4K*</t>
  </si>
  <si>
    <t>Wireless Transmitter Hand Held QLXD2/SM58</t>
  </si>
  <si>
    <t>QLXD2-SM58</t>
  </si>
  <si>
    <t>Wireless Transmitter Body Pack QLXD1</t>
  </si>
  <si>
    <t>QLXD1K</t>
  </si>
  <si>
    <t>QLXD1K*</t>
  </si>
  <si>
    <t>Shure Radio Microphones Lapel Mic (To suit Hip Pack Transmitter)</t>
  </si>
  <si>
    <t>Compact Controller</t>
  </si>
  <si>
    <t>RMC4</t>
  </si>
  <si>
    <t>NETGEAR M4250-9G1F-PoE+ Desktop Managed Switch 8x1G PoE+ 110W 1x1G and 1xSFP AV Line (GSM4210PD)</t>
  </si>
  <si>
    <t>Netgear</t>
  </si>
  <si>
    <t>GSM4210PD-100AUS</t>
  </si>
  <si>
    <t>Cameo® Express Keypad, Standard Mount, Black Smooth (2 Button) Requires Face Plate &amp; Engraving</t>
  </si>
  <si>
    <t>C2N-CBD-E-B-S</t>
  </si>
  <si>
    <t>CB2E-BTNB-S_ENGRAVED</t>
  </si>
  <si>
    <t>Decorator Style Faceplate, 1-Gang, Black Smooth</t>
  </si>
  <si>
    <t>FP-G1-B-S</t>
  </si>
  <si>
    <t>Configuration/Liaise with IT/Programming</t>
  </si>
  <si>
    <t>Room Type: Large Hub</t>
  </si>
  <si>
    <t>Mixer Amplifier 65W or 100V 4 Inputs - 2 MIC, 1 MIC-Line and 1 line input</t>
  </si>
  <si>
    <t>MA65</t>
  </si>
  <si>
    <t>VCI - Digital Signage Landscape (MFF)</t>
  </si>
  <si>
    <t>Pull Out Accessory</t>
  </si>
  <si>
    <t>FCAV1U</t>
  </si>
  <si>
    <t>Pakistan Islamabad</t>
  </si>
  <si>
    <t>PAK ISLAM</t>
  </si>
  <si>
    <t>PAKISL0925</t>
  </si>
  <si>
    <t>9,10,11, 12, 13</t>
  </si>
  <si>
    <t>Room Type: C1</t>
  </si>
  <si>
    <t>Large Hub</t>
  </si>
  <si>
    <t>Room Type: T2</t>
  </si>
  <si>
    <t>Mobile LFD</t>
  </si>
  <si>
    <t>VCI-L 55 Digital Signage</t>
  </si>
  <si>
    <t>Room Type C1: 5-6 BYOD Room Against Wall</t>
  </si>
  <si>
    <t>Suitable Mobile Stand to Accommodate Display</t>
  </si>
  <si>
    <t>Populate Display Mobile Stand Details - Chief too expensive</t>
  </si>
  <si>
    <t>Mobile Collaboration Display</t>
  </si>
  <si>
    <t xml:space="preserve">N/A </t>
  </si>
  <si>
    <t>65" Yealink Android Based Teams Meeting Board (OPS Slot)</t>
  </si>
  <si>
    <t>MB65-A001</t>
  </si>
  <si>
    <t>Stand to suit 65" Yealink Meeting Board</t>
  </si>
  <si>
    <t>MB-FloorStand-650</t>
  </si>
  <si>
    <t>PTZ Camera to suit Yealink Meeting Board 12x  90 degree FoV</t>
  </si>
  <si>
    <t>PTZ Camera Accessory</t>
  </si>
  <si>
    <t>MB Camera 12X</t>
  </si>
  <si>
    <t>Wireless Presentation Kit  Pod to suit Yealink Meeting Board</t>
  </si>
  <si>
    <t xml:space="preserve">WPP30 </t>
  </si>
  <si>
    <t>Intel OPS NUC to suit Yealink Meeting Board</t>
  </si>
  <si>
    <t>MCore-OPS PC Intel Core 11th i5 processor</t>
  </si>
  <si>
    <t>MCore-OPS </t>
  </si>
  <si>
    <t>TBC</t>
  </si>
  <si>
    <t>XB2</t>
  </si>
  <si>
    <t>Replace Gooseneck Microphone with Hand Held Microphone</t>
  </si>
  <si>
    <t>Hand Held Microphone</t>
  </si>
  <si>
    <t>SM58</t>
  </si>
  <si>
    <t>Flexible Mic Mount</t>
  </si>
  <si>
    <t>Flexible Mic Mount with Clip &amp; screw on flange base</t>
  </si>
  <si>
    <t>Microphone XLR - XLR Lead</t>
  </si>
  <si>
    <t>10&lt; Microphone Lead</t>
  </si>
  <si>
    <t>T2</t>
  </si>
  <si>
    <t>RF Distribution System for Wireless Microphones</t>
  </si>
  <si>
    <t>Antenna &amp; Power Distributor UHF 1785-1800MHz</t>
  </si>
  <si>
    <t>Antenna Cable 30.4m BNC to BNC for Remote Antenna Mounting RG213U</t>
  </si>
  <si>
    <t>UA8100</t>
  </si>
  <si>
    <t>Resources</t>
  </si>
  <si>
    <t>All resource kits to building Yealink collaboration display</t>
  </si>
  <si>
    <t>Collaboration Board</t>
  </si>
  <si>
    <t>Mobile Stand to suit</t>
  </si>
  <si>
    <t>Wireless Presentation Kit</t>
  </si>
  <si>
    <t>OPS PC</t>
  </si>
  <si>
    <t>Preliminaries: Note that EY requests a detailed breakdown of all costs for each room, these costs must be populated as per the format presented, failure to do so my deem your response non compliant.</t>
  </si>
  <si>
    <t>Please ensure that the pricing presented within this return schedule reflects EY Global pricing by informing the respective vendors that the end client is EY.</t>
  </si>
  <si>
    <t>The Vendor is expected to enter the costs of all line items including equipment, resource costs, consumables, indescript items such as cables and connectors along with other chargeable items. 
If those other chargeable items have not been listed as part of this return schedule then the Vendor must enter the items, with a description and the associated costs to provide a complete end to end cost expectation for that room or space. Use the row 'Other'</t>
  </si>
  <si>
    <t>Calculations from each room type will need to be copied to the Summary tab. The table will calculate total room costs/total project price.</t>
  </si>
  <si>
    <t>If the quantities of the items or the rooms are incorrect, the Vendor is expected complete the response as laid out, but is also to inform the Author and make the necessary changes to reflect the end to end project costs, in a second and correct price. - This can be submitted as an independent document but must be laid out in the same format.</t>
  </si>
  <si>
    <t>In some instances, for more complex designs are seeking an innovative and cost saving approach, should the AVI deem a better solution can be achieved, it would be advantageous to present this as an alternate solution for consideration by EY, however key items should remain, items for consideration to include: Mixer/Amplifiers, HDMI or USB-C extenders solutions. Furthermore, preferred products utilised are expected to be available in country, if however additional duties are imposed to bring these exact devices into country, then it will be necessary to submit an alternative solution in the same manner. Please also submit a response to response as laid out. An additional design solution can be presented as independent document but must be laid out in the same format and supported with either schematic or line drawings.</t>
  </si>
  <si>
    <t>Ensure that the tabs "Options" &amp; "Resources" are populated.</t>
  </si>
  <si>
    <t>Enter Details</t>
  </si>
  <si>
    <t>Check that the 'Total Room Quantity' is correct against the AV Concept Drawings</t>
  </si>
  <si>
    <t>Use this row for items that may not bee called out</t>
  </si>
  <si>
    <t>Use this row for items that may not bee called out (Taxes or Duties etc)</t>
  </si>
  <si>
    <t>Are alternate solutions presented - with descriptive costs and schematic or line drawings?</t>
  </si>
  <si>
    <t>Options Tab Completed?</t>
  </si>
  <si>
    <t>Resource Tab Completed?</t>
  </si>
  <si>
    <t xml:space="preserve">Version: </t>
  </si>
  <si>
    <t>Room Type : Room Booking/Teams Panels - IT Rooms ONLY</t>
  </si>
  <si>
    <t>All Floors with IT Rooms</t>
  </si>
  <si>
    <t>Only IT Rooms - All Other Rooms have this component noted within</t>
  </si>
  <si>
    <t>IT Rooms - Teams/Booking Panels</t>
  </si>
  <si>
    <t>Not yet approved for use in EY</t>
  </si>
  <si>
    <t>DM Lite® 4K60 4:4:4 Transmitter for HDMI® and Analog Audio Signal Extension over CATx Cable</t>
  </si>
  <si>
    <t>DM Lite® 4K60 4:4:4 Receiver for HDMI®, RS-232, and IR Signal Extension over CATx Cable</t>
  </si>
  <si>
    <t>DM® Essentials 4K60 4:4:4 Transmitter for USB‑C® DisplayPort™ and USB 2.0 Signal Extension over CATx Cable, Wall Plate, Black</t>
  </si>
  <si>
    <t>Floor Stand (No Wheels) to Accommodate Display</t>
  </si>
  <si>
    <t>The spreadsheet will automatically calculate the  total costs of the quantity of rooms/Total Project Costs</t>
  </si>
  <si>
    <t>Digital audio server  4 analogue inputs and 4 analogue outputs (AEC) technology on all 4 inputs. AVB/TSN digital audio networking</t>
  </si>
  <si>
    <t>Single Wireless Digital Receiver QLXD</t>
  </si>
  <si>
    <t>Large Engravable Button - Custom</t>
  </si>
  <si>
    <t>Auxiliary PTZ Camera</t>
  </si>
  <si>
    <t>Project Manager:</t>
  </si>
  <si>
    <t>Muhammad Osama Jamil - MEP Manager</t>
  </si>
  <si>
    <t>+92 3343096370</t>
  </si>
  <si>
    <t>osama.jamil@savills.pk</t>
  </si>
  <si>
    <t>Ensure that income tax or WHT should be included while costing for the items. However, GST and SST to be included separately in summary page.</t>
  </si>
  <si>
    <t>This is a lump sum contract, therefore, quantities should be verified by the vendor.</t>
  </si>
  <si>
    <t>EY Islamabad</t>
  </si>
  <si>
    <t>PAK Rupees</t>
  </si>
  <si>
    <t>Room Supply Cost</t>
  </si>
  <si>
    <t>Room Installation Cost</t>
  </si>
  <si>
    <t>Room Total Cost</t>
  </si>
  <si>
    <t>Service tax</t>
  </si>
  <si>
    <t xml:space="preserve">Add the respective supply Sales Tax </t>
  </si>
  <si>
    <t xml:space="preserve">Add the respective service Tax </t>
  </si>
  <si>
    <t>Copy the cost of the room from the subsequent tab and paste it into the respective cell</t>
  </si>
  <si>
    <t>Please provide</t>
  </si>
  <si>
    <t>Please respond</t>
  </si>
  <si>
    <t>USB-C Dock - Thinkpad Universal</t>
  </si>
  <si>
    <t>Unit Cost PKR</t>
  </si>
  <si>
    <t>Populate any other known fees applicable</t>
  </si>
  <si>
    <t>Britlite Engineering Company</t>
  </si>
  <si>
    <t>Ashhad Ali</t>
  </si>
  <si>
    <t>0321-6872011</t>
  </si>
  <si>
    <t>ashhad.ali@britlite.net</t>
  </si>
  <si>
    <t>QM50C</t>
  </si>
  <si>
    <t>HDMI 4K Cable 3M</t>
  </si>
  <si>
    <t>Ugreen</t>
  </si>
  <si>
    <t>HDMI 3M</t>
  </si>
  <si>
    <t>CBL-USB3G1-C-C-6</t>
  </si>
  <si>
    <t>Ugreen 4K 3M HDMI Cable will be Provided</t>
  </si>
  <si>
    <t>Crestron USB-C Cable 1.8M Will be Provided</t>
  </si>
  <si>
    <t>Baseline Supply Total</t>
  </si>
  <si>
    <t>Baseline Installation Total</t>
  </si>
  <si>
    <t>QM55C</t>
  </si>
  <si>
    <t>HDMI 4K Cable 1.5M</t>
  </si>
  <si>
    <t>HDMI 1.5M</t>
  </si>
  <si>
    <t xml:space="preserve">Ugreen 4K HDMI 1.5M Cable will be Provided </t>
  </si>
  <si>
    <t>65" Display 4K UHD 500nit 24/7 Non Glare 4000:1 Speakers</t>
  </si>
  <si>
    <t>QM65C</t>
  </si>
  <si>
    <t xml:space="preserve">65" Screen </t>
  </si>
  <si>
    <t>Other (USB Cable 2.7M)</t>
  </si>
  <si>
    <t>CBL-USB3G1-C-C-9</t>
  </si>
  <si>
    <t>Crestron USB-C 2.7M will be provided for BYOD</t>
  </si>
  <si>
    <t>QM75C</t>
  </si>
  <si>
    <t>Other (Decorator Style Faceplate, 2-Gang, Black Smooth)</t>
  </si>
  <si>
    <t>FP-G2-DM-B-T</t>
  </si>
  <si>
    <t>Other (HDMI 4K Cable 1.5M)</t>
  </si>
  <si>
    <t>Other (HDMI 4K Cable 10M)</t>
  </si>
  <si>
    <t>HDMI 10M</t>
  </si>
  <si>
    <t>Baseline Other Total</t>
  </si>
  <si>
    <t>2-Gang Faceplate is missing for HD-TXU-4KZ-111-2G-B</t>
  </si>
  <si>
    <t>HDMI Cable is missing for interconnections</t>
  </si>
  <si>
    <t>HDMI Cable is missing for 2x Screen interconnections</t>
  </si>
  <si>
    <t>HDMI Missing for Screen</t>
  </si>
  <si>
    <t>HDMI 5M</t>
  </si>
  <si>
    <t xml:space="preserve">HDMI Lead 4K 5M Cable </t>
  </si>
  <si>
    <t>Delivery Time Line</t>
  </si>
  <si>
    <t>8 - 10 Weeks</t>
  </si>
  <si>
    <t>6 - 8 Weeks</t>
  </si>
  <si>
    <t>USB-C 8K video cable - 30' (9.1 m) is quoting instead of USB Extender</t>
  </si>
  <si>
    <t>Canare</t>
  </si>
  <si>
    <t>Yes</t>
  </si>
  <si>
    <t>Miniature Lavalier Microphone WL93</t>
  </si>
  <si>
    <t>WL93</t>
  </si>
  <si>
    <t>MX150 is discountinued so we quote WL93</t>
  </si>
  <si>
    <t>Other (Speaker Cable 1.5mm 2core 100M Roll)</t>
  </si>
  <si>
    <t>CLS-215</t>
  </si>
  <si>
    <t>Total Room Supply Cost</t>
  </si>
  <si>
    <t>Total Room Installation Cost</t>
  </si>
  <si>
    <t>Speaker Cable for Connections</t>
  </si>
  <si>
    <t>Logic AV</t>
  </si>
  <si>
    <t>LG-Emerald1</t>
  </si>
  <si>
    <t>USB-C Cable</t>
  </si>
  <si>
    <t>Extron</t>
  </si>
  <si>
    <t>USBC Pro 8K/30</t>
  </si>
  <si>
    <t>26-748-30</t>
  </si>
  <si>
    <t>Total Project Cost after Discount@5%</t>
  </si>
  <si>
    <t>Unit Room Supply Cost</t>
  </si>
  <si>
    <t>Unit Room Installation Cost</t>
  </si>
  <si>
    <t>Alternate Options</t>
  </si>
  <si>
    <t>QB50C</t>
  </si>
  <si>
    <t>50" Display 4K UHD 500nit 16/7 Non Glare 4000:1 Speakers</t>
  </si>
  <si>
    <t>Local</t>
  </si>
  <si>
    <t>-</t>
  </si>
  <si>
    <t>Chief Mounting is replaced with local one.</t>
  </si>
  <si>
    <t>QB55C</t>
  </si>
  <si>
    <t xml:space="preserve">55" Display 4K UHD 500nit 16/7 Non Glare 4000:1 Speakers </t>
  </si>
  <si>
    <t>HDMI 4K Cable 5M</t>
  </si>
  <si>
    <t>HDMI Cable For LED To Dock-C</t>
  </si>
  <si>
    <t>Leads &amp; Miscellaneous-Jabra-(14202-11)</t>
  </si>
  <si>
    <t>65" Display 4K UHD 500nit 16/7 Non Glare 4000:1 Speakers</t>
  </si>
  <si>
    <t>QB65C</t>
  </si>
  <si>
    <t>Logitech Rall replaced by Panacast P50</t>
  </si>
  <si>
    <t>Speak2 75 MS Teams - Link 380a, Dark Grey</t>
  </si>
  <si>
    <t>Speak2 75</t>
  </si>
  <si>
    <t>2775-319</t>
  </si>
  <si>
    <t>Jabra Speak2 75 Quoted instaed of Rally Mic Pod</t>
  </si>
  <si>
    <t>USB-C For Laptop to Crestron Tx</t>
  </si>
  <si>
    <t>QB75C</t>
  </si>
  <si>
    <t>75" Display 4K UHD 500nit 16/7 Non Glare 4000:1 Speakers</t>
  </si>
  <si>
    <t>Ugreen (No RS232)</t>
  </si>
  <si>
    <t>1x4 HDMI Splitter</t>
  </si>
  <si>
    <t>Crestron HDMI Splitter is replaced by Ugreen Splitter</t>
  </si>
  <si>
    <t>TesiraFORTE X 400 Bundle for Large Room incl 4x Spkrs, 2x Ceiling Mic</t>
  </si>
  <si>
    <t>MRB-M-X400-C</t>
  </si>
  <si>
    <t>950.1804.900</t>
  </si>
  <si>
    <t>Sennheiser Ceiling Mic is replaced by Biamp Room kit</t>
  </si>
  <si>
    <t>Mixer Amplifier 120W or 100V 4 Inputs - 2 MIC, 1 MIC-Line and 1 line input</t>
  </si>
  <si>
    <t>Bosch</t>
  </si>
  <si>
    <t>PLE-1MA120-EU</t>
  </si>
  <si>
    <t>F.01U.033.715</t>
  </si>
  <si>
    <t>Biamp Amplifier is replaced by Bosch</t>
  </si>
  <si>
    <t xml:space="preserve">In Ceiling Conference Speaker White (or black) SINGLE </t>
  </si>
  <si>
    <t>LC1-UM12E8</t>
  </si>
  <si>
    <t>F.01U.075.427</t>
  </si>
  <si>
    <t>Biamp Speaker is replaced by Bosch</t>
  </si>
  <si>
    <t>Tp-Link SG2210P JetStream 10-Port Gigabit Smart With 8-Port PoE+ Switch</t>
  </si>
  <si>
    <t>TP-Link</t>
  </si>
  <si>
    <t>SG2210P</t>
  </si>
  <si>
    <t>Netgear is replaced by TP-Link POE Switch</t>
  </si>
  <si>
    <t>UA844+SWB-UK</t>
  </si>
  <si>
    <t>CrestronTx/Rx replaced by Lenovo Dock-C</t>
  </si>
  <si>
    <t>Fast Cable</t>
  </si>
  <si>
    <t>Rate Only</t>
  </si>
  <si>
    <t>USB-C 8K video cable - 30' (9.1 m)</t>
  </si>
  <si>
    <t>Crestron USB-C Faceplate is replaced by Extron USB-C Cable</t>
  </si>
  <si>
    <t xml:space="preserve">Single Wireless Digital Receiver </t>
  </si>
  <si>
    <t>JTS</t>
  </si>
  <si>
    <t>RU-901G3</t>
  </si>
  <si>
    <t>Shure is replaced by JTS</t>
  </si>
  <si>
    <t>Wireless Transmitter and Receiver Hand Held</t>
  </si>
  <si>
    <t>RU-G3TH</t>
  </si>
  <si>
    <t>Wireless Transmitter Body Pack</t>
  </si>
  <si>
    <t>RU-G3TB</t>
  </si>
  <si>
    <t>Radio Microphones Lapel Mic (To suit Hip Pack Transmitter)</t>
  </si>
  <si>
    <t>CM-501</t>
  </si>
  <si>
    <t>Single Wireless Digital Receiver</t>
  </si>
  <si>
    <t xml:space="preserve">Wireless Transmitter Hand Held </t>
  </si>
  <si>
    <r>
      <t xml:space="preserve">DM Lite® 4K60 4:4:4 </t>
    </r>
    <r>
      <rPr>
        <sz val="11"/>
        <color rgb="FF00B050"/>
        <rFont val="Aptos Narrow"/>
        <family val="2"/>
        <scheme val="minor"/>
      </rPr>
      <t>Receiver</t>
    </r>
    <r>
      <rPr>
        <sz val="11"/>
        <color theme="1"/>
        <rFont val="Aptos Narrow"/>
        <family val="2"/>
        <scheme val="minor"/>
      </rPr>
      <t xml:space="preserve"> for HDMI®, RS-232, and IR Signal Extension over CATx Cable</t>
    </r>
  </si>
  <si>
    <t>HD-RXC-4KZ-101</t>
  </si>
  <si>
    <t>HD-RXU-4KZ-101-E is replaced by HD-RXC-4KZ-101</t>
  </si>
  <si>
    <r>
      <t xml:space="preserve">DM Lite® 4K60 4:4:4 </t>
    </r>
    <r>
      <rPr>
        <sz val="11"/>
        <color rgb="FFFF0000"/>
        <rFont val="Aptos Narrow"/>
        <family val="2"/>
        <scheme val="minor"/>
      </rPr>
      <t>Transmitter</t>
    </r>
    <r>
      <rPr>
        <sz val="11"/>
        <color theme="1"/>
        <rFont val="Aptos Narrow"/>
        <family val="2"/>
        <scheme val="minor"/>
      </rPr>
      <t xml:space="preserve"> for HDMI®, RS-232, IR, and Analog Audio Signal Extension over CATx Cable</t>
    </r>
  </si>
  <si>
    <t>HD-TXCA-4KZ‑101</t>
  </si>
  <si>
    <t>HD-TXU-4KZ-111-E is replaced by HD-TXCA-4KZ‑101</t>
  </si>
  <si>
    <t>Video Conference Monitors</t>
  </si>
  <si>
    <t>Room Type : Video Conference Monitors</t>
  </si>
  <si>
    <t xml:space="preserve">Dell 24 Video Conferencing Monitor </t>
  </si>
  <si>
    <t>Dell</t>
  </si>
  <si>
    <t>P2424HEB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</si>
</sst>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PKR]\ * #,##0.00_-;\-[$PKR]\ * #,##0.00_-;_-[$PKR]\ * &quot;-&quot;??_-;_-@_-"/>
    <numFmt numFmtId="166" formatCode="_-[$AUD]\ * #,##0.00_-;\-[$AUD]\ * #,##0.00_-;_-[$AUD]\ * &quot;-&quot;??_-;_-@_-"/>
    <numFmt numFmtId="167" formatCode="0;\-0;\-;@"/>
    <numFmt numFmtId="168" formatCode="_([$PKR]\ * #,##0.00_);_([$PKR]\ * \(#,##0.00\);_([$PKR]\ * &quot;-&quot;??_);_(@_)"/>
  </numFmts>
  <fonts count="23" x14ac:knownFonts="1">
    <font>
      <sz val="11"/>
      <color theme="1"/>
      <name val="Aptos Narrow"/>
      <family val="2"/>
      <scheme val="minor"/>
    </font>
    <font>
      <b/>
      <sz val="11"/>
      <color theme="0"/>
      <name val="Aptos Narrow"/>
      <family val="2"/>
      <scheme val="minor"/>
    </font>
    <font>
      <b/>
      <sz val="11"/>
      <color theme="1"/>
      <name val="Aptos Narrow"/>
      <family val="2"/>
      <scheme val="minor"/>
    </font>
    <font>
      <b/>
      <sz val="26"/>
      <color theme="1"/>
      <name val="Aptos Narrow"/>
      <family val="2"/>
      <scheme val="minor"/>
    </font>
    <font>
      <u/>
      <sz val="11"/>
      <color theme="10"/>
      <name val="Aptos Narrow"/>
      <family val="2"/>
      <scheme val="minor"/>
    </font>
    <font>
      <sz val="8"/>
      <name val="Aptos Narrow"/>
      <family val="2"/>
      <scheme val="minor"/>
    </font>
    <font>
      <sz val="18"/>
      <color theme="1" tint="0.14999847407452621"/>
      <name val="Calibri"/>
      <family val="2"/>
    </font>
    <font>
      <sz val="12"/>
      <color rgb="FF000000"/>
      <name val="Calibri"/>
      <family val="2"/>
    </font>
    <font>
      <b/>
      <sz val="11"/>
      <name val="Aptos Narrow"/>
      <family val="2"/>
      <scheme val="minor"/>
    </font>
    <font>
      <sz val="11"/>
      <color rgb="FFFF0000"/>
      <name val="Aptos Narrow"/>
      <family val="2"/>
      <scheme val="minor"/>
    </font>
    <font>
      <b/>
      <sz val="22"/>
      <color theme="1"/>
      <name val="Aptos Narrow"/>
      <family val="2"/>
      <scheme val="minor"/>
    </font>
    <font>
      <sz val="11"/>
      <color rgb="FF7030A0"/>
      <name val="Aptos Narrow"/>
      <family val="2"/>
      <scheme val="minor"/>
    </font>
    <font>
      <b/>
      <sz val="11"/>
      <color rgb="FF7030A0"/>
      <name val="Aptos Narrow"/>
      <family val="2"/>
      <scheme val="minor"/>
    </font>
    <font>
      <sz val="11"/>
      <name val="Aptos Narrow"/>
      <family val="2"/>
      <scheme val="minor"/>
    </font>
    <font>
      <sz val="11"/>
      <color rgb="FF0070C0"/>
      <name val="Aptos Narrow"/>
      <family val="2"/>
      <scheme val="minor"/>
    </font>
    <font>
      <b/>
      <sz val="11"/>
      <color theme="0" tint="-4.9989318521683403E-2"/>
      <name val="Aptos Narrow"/>
      <family val="2"/>
      <scheme val="minor"/>
    </font>
    <font>
      <sz val="11"/>
      <color theme="1"/>
      <name val="Calibri"/>
      <family val="2"/>
    </font>
    <font>
      <b/>
      <sz val="11"/>
      <color rgb="FFFFFF00"/>
      <name val="Aptos Narrow"/>
      <family val="2"/>
      <scheme val="minor"/>
    </font>
    <font>
      <b/>
      <sz val="11"/>
      <color rgb="FF000000"/>
      <name val="Aptos Narrow"/>
      <family val="2"/>
      <scheme val="minor"/>
    </font>
    <font>
      <b/>
      <sz val="12"/>
      <color theme="1"/>
      <name val="Aptos Narrow"/>
      <family val="2"/>
      <scheme val="minor"/>
    </font>
    <font>
      <b/>
      <sz val="14"/>
      <color theme="1"/>
      <name val="Aptos Narrow"/>
      <family val="2"/>
      <scheme val="minor"/>
    </font>
    <font>
      <sz val="11"/>
      <color theme="1"/>
      <name val="Aptos Narrow"/>
      <family val="2"/>
      <scheme val="minor"/>
    </font>
    <font>
      <sz val="11"/>
      <color rgb="FF00B050"/>
      <name val="Aptos Narrow"/>
      <family val="2"/>
      <scheme val="minor"/>
    </font>
  </fonts>
  <fills count="21">
    <fill>
      <patternFill patternType="none"/>
    </fill>
    <fill>
      <patternFill patternType="gray125"/>
    </fill>
    <fill>
      <patternFill patternType="solid">
        <fgColor theme="4" tint="0.59999389629810485"/>
        <bgColor indexed="64"/>
      </patternFill>
    </fill>
    <fill>
      <patternFill patternType="solid">
        <fgColor rgb="FFFFFFCC"/>
        <bgColor indexed="64"/>
      </patternFill>
    </fill>
    <fill>
      <patternFill patternType="solid">
        <fgColor rgb="FF0070C0"/>
        <bgColor indexed="64"/>
      </patternFill>
    </fill>
    <fill>
      <patternFill patternType="solid">
        <fgColor rgb="FFFF66FF"/>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C000"/>
        <bgColor indexed="64"/>
      </patternFill>
    </fill>
    <fill>
      <patternFill patternType="solid">
        <fgColor theme="5" tint="-0.249977111117893"/>
        <bgColor indexed="64"/>
      </patternFill>
    </fill>
    <fill>
      <patternFill patternType="solid">
        <fgColor theme="3" tint="0.749992370372631"/>
        <bgColor indexed="64"/>
      </patternFill>
    </fill>
    <fill>
      <patternFill patternType="solid">
        <fgColor rgb="FFCC9900"/>
        <bgColor indexed="64"/>
      </patternFill>
    </fill>
    <fill>
      <patternFill patternType="solid">
        <fgColor rgb="FFFF00FF"/>
        <bgColor indexed="64"/>
      </patternFill>
    </fill>
    <fill>
      <patternFill patternType="solid">
        <fgColor theme="1" tint="0.34998626667073579"/>
        <bgColor indexed="64"/>
      </patternFill>
    </fill>
    <fill>
      <patternFill patternType="solid">
        <fgColor rgb="FF663300"/>
        <bgColor indexed="64"/>
      </patternFill>
    </fill>
    <fill>
      <patternFill patternType="solid">
        <fgColor theme="3" tint="-0.249977111117893"/>
        <bgColor indexed="64"/>
      </patternFill>
    </fill>
    <fill>
      <patternFill patternType="solid">
        <fgColor theme="0"/>
        <bgColor indexed="64"/>
      </patternFill>
    </fill>
    <fill>
      <patternFill patternType="solid">
        <fgColor rgb="FFFF6699"/>
        <bgColor indexed="64"/>
      </patternFill>
    </fill>
  </fills>
  <borders count="27">
    <border>
      <left/>
      <right/>
      <top/>
      <bottom/>
      <diagonal/>
    </border>
    <border>
      <left style="medium">
        <color rgb="FF000000"/>
      </left>
      <right/>
      <top style="medium">
        <color rgb="FF000000"/>
      </top>
      <bottom/>
      <diagonal/>
    </border>
    <border>
      <left style="medium">
        <color indexed="64"/>
      </left>
      <right style="medium">
        <color rgb="FF797878"/>
      </right>
      <top style="medium">
        <color indexed="64"/>
      </top>
      <bottom style="medium">
        <color rgb="FF797878"/>
      </bottom>
      <diagonal/>
    </border>
    <border>
      <left style="medium">
        <color indexed="64"/>
      </left>
      <right/>
      <top/>
      <bottom/>
      <diagonal/>
    </border>
    <border>
      <left style="medium">
        <color indexed="64"/>
      </left>
      <right/>
      <top style="thin">
        <color rgb="FFBFBFBF"/>
      </top>
      <bottom style="thin">
        <color rgb="FFBFBFBF"/>
      </bottom>
      <diagonal/>
    </border>
    <border>
      <left style="thick">
        <color rgb="FFFF0000"/>
      </left>
      <right style="thick">
        <color rgb="FFFF0000"/>
      </right>
      <top style="thick">
        <color rgb="FFFF0000"/>
      </top>
      <bottom style="thick">
        <color rgb="FFFF0000"/>
      </bottom>
      <diagonal/>
    </border>
    <border>
      <left/>
      <right style="thin">
        <color indexed="64"/>
      </right>
      <top style="medium">
        <color rgb="FF797878"/>
      </top>
      <bottom style="thick">
        <color rgb="FFFF0000"/>
      </bottom>
      <diagonal/>
    </border>
    <border>
      <left/>
      <right style="thin">
        <color indexed="64"/>
      </right>
      <top style="medium">
        <color rgb="FF000000"/>
      </top>
      <bottom/>
      <diagonal/>
    </border>
    <border>
      <left style="medium">
        <color rgb="FF797878"/>
      </left>
      <right style="thin">
        <color indexed="64"/>
      </right>
      <top style="medium">
        <color indexed="64"/>
      </top>
      <bottom style="medium">
        <color rgb="FF797878"/>
      </bottom>
      <diagonal/>
    </border>
    <border>
      <left style="medium">
        <color indexed="64"/>
      </left>
      <right style="thick">
        <color rgb="FFFF0000"/>
      </right>
      <top style="thin">
        <color rgb="FFBFBFBF"/>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rgb="FFFF0000"/>
      </left>
      <right style="medium">
        <color rgb="FFFF0000"/>
      </right>
      <top style="medium">
        <color rgb="FFFF0000"/>
      </top>
      <bottom style="medium">
        <color rgb="FFFF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70C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70C0"/>
      </left>
      <right style="medium">
        <color rgb="FF0070C0"/>
      </right>
      <top style="medium">
        <color rgb="FF0070C0"/>
      </top>
      <bottom style="medium">
        <color rgb="FF0070C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bottom/>
      <diagonal/>
    </border>
    <border>
      <left style="thin">
        <color theme="0" tint="-0.249977111117893"/>
      </left>
      <right style="thin">
        <color theme="0" tint="-0.249977111117893"/>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217">
    <xf numFmtId="0" fontId="0" fillId="0" borderId="0" xfId="0"/>
    <xf numFmtId="0" fontId="2" fillId="0" borderId="0" xfId="0" applyFont="1"/>
    <xf numFmtId="0" fontId="3" fillId="0" borderId="0" xfId="0" applyFont="1"/>
    <xf numFmtId="0" fontId="4" fillId="0" borderId="0" xfId="1"/>
    <xf numFmtId="0" fontId="0" fillId="0" borderId="3" xfId="0" applyBorder="1" applyAlignment="1">
      <alignment horizontal="left"/>
    </xf>
    <xf numFmtId="0" fontId="0" fillId="0" borderId="4" xfId="0" applyBorder="1" applyAlignment="1">
      <alignment horizontal="left" vertical="center"/>
    </xf>
    <xf numFmtId="0" fontId="0" fillId="2" borderId="4" xfId="0" applyFill="1" applyBorder="1" applyAlignment="1">
      <alignment horizontal="left" vertical="center"/>
    </xf>
    <xf numFmtId="0" fontId="6" fillId="2" borderId="1" xfId="0" applyFont="1" applyFill="1" applyBorder="1" applyAlignment="1">
      <alignment vertical="center" wrapText="1" readingOrder="1"/>
    </xf>
    <xf numFmtId="0" fontId="7" fillId="2" borderId="2" xfId="0" applyFont="1" applyFill="1" applyBorder="1" applyAlignment="1">
      <alignment horizontal="center" vertical="center"/>
    </xf>
    <xf numFmtId="2" fontId="0" fillId="0" borderId="0" xfId="0" applyNumberFormat="1" applyAlignment="1">
      <alignment horizontal="center" vertical="center"/>
    </xf>
    <xf numFmtId="0" fontId="10"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2" fontId="2" fillId="6" borderId="10" xfId="0" applyNumberFormat="1" applyFont="1" applyFill="1" applyBorder="1" applyAlignment="1">
      <alignment horizontal="center" vertical="center"/>
    </xf>
    <xf numFmtId="0" fontId="2" fillId="6" borderId="10" xfId="0" applyFont="1" applyFill="1" applyBorder="1" applyAlignment="1">
      <alignment horizontal="center" vertical="center" wrapText="1"/>
    </xf>
    <xf numFmtId="0" fontId="2" fillId="6" borderId="10" xfId="0" applyFont="1" applyFill="1" applyBorder="1" applyAlignment="1">
      <alignment horizontal="center" vertical="center"/>
    </xf>
    <xf numFmtId="2" fontId="0" fillId="0" borderId="10" xfId="0" applyNumberFormat="1" applyBorder="1" applyAlignment="1">
      <alignment horizontal="center" vertical="center"/>
    </xf>
    <xf numFmtId="0" fontId="0" fillId="0" borderId="10" xfId="0" applyBorder="1" applyAlignment="1">
      <alignment vertical="center" wrapText="1"/>
    </xf>
    <xf numFmtId="0" fontId="0" fillId="0" borderId="10" xfId="0" applyBorder="1" applyAlignment="1">
      <alignment vertical="center"/>
    </xf>
    <xf numFmtId="0" fontId="0" fillId="0" borderId="10" xfId="0" applyBorder="1" applyAlignment="1">
      <alignment horizontal="center" vertical="center"/>
    </xf>
    <xf numFmtId="0" fontId="0" fillId="7" borderId="10" xfId="0" applyFill="1" applyBorder="1" applyAlignment="1">
      <alignment vertical="center"/>
    </xf>
    <xf numFmtId="2" fontId="2" fillId="0" borderId="10" xfId="0" applyNumberFormat="1" applyFont="1" applyBorder="1" applyAlignment="1">
      <alignment horizontal="center" vertical="center"/>
    </xf>
    <xf numFmtId="0" fontId="2" fillId="0" borderId="10" xfId="0" applyFont="1" applyBorder="1" applyAlignment="1">
      <alignment horizontal="center" vertical="center"/>
    </xf>
    <xf numFmtId="2" fontId="9" fillId="0" borderId="10" xfId="0" applyNumberFormat="1" applyFont="1" applyBorder="1" applyAlignment="1">
      <alignment horizontal="center" vertical="center"/>
    </xf>
    <xf numFmtId="0" fontId="13" fillId="0" borderId="10" xfId="0" applyFont="1" applyBorder="1" applyAlignment="1">
      <alignment horizontal="left" vertical="center" wrapText="1"/>
    </xf>
    <xf numFmtId="0" fontId="13" fillId="0" borderId="11" xfId="0" applyFont="1" applyBorder="1" applyAlignment="1">
      <alignment horizontal="left" vertical="center" wrapText="1"/>
    </xf>
    <xf numFmtId="0" fontId="0" fillId="0" borderId="10" xfId="0" applyBorder="1" applyAlignment="1">
      <alignment horizontal="left" vertical="center" wrapText="1"/>
    </xf>
    <xf numFmtId="164" fontId="0" fillId="0" borderId="0" xfId="0" applyNumberFormat="1" applyAlignment="1">
      <alignment horizontal="center" vertical="center"/>
    </xf>
    <xf numFmtId="0" fontId="14" fillId="0" borderId="0" xfId="0" applyFont="1" applyAlignment="1">
      <alignment vertical="center"/>
    </xf>
    <xf numFmtId="0" fontId="13" fillId="0" borderId="0" xfId="0" applyFont="1" applyAlignment="1">
      <alignment vertical="center"/>
    </xf>
    <xf numFmtId="0" fontId="2" fillId="0" borderId="0" xfId="0" applyFont="1" applyAlignment="1">
      <alignment vertical="center"/>
    </xf>
    <xf numFmtId="2" fontId="13" fillId="0" borderId="0" xfId="0" applyNumberFormat="1" applyFont="1" applyAlignment="1">
      <alignment horizontal="left" vertical="center"/>
    </xf>
    <xf numFmtId="2" fontId="13" fillId="0" borderId="12" xfId="0" applyNumberFormat="1" applyFont="1" applyBorder="1" applyAlignment="1">
      <alignment horizontal="left" vertical="center"/>
    </xf>
    <xf numFmtId="0" fontId="13" fillId="0" borderId="0" xfId="0" applyFont="1" applyAlignment="1">
      <alignment horizontal="left" vertical="center"/>
    </xf>
    <xf numFmtId="164" fontId="2" fillId="0" borderId="10" xfId="0" applyNumberFormat="1" applyFont="1" applyBorder="1" applyAlignment="1">
      <alignment horizontal="center" vertical="center"/>
    </xf>
    <xf numFmtId="0" fontId="2" fillId="0" borderId="10" xfId="0" applyFont="1" applyBorder="1" applyAlignment="1">
      <alignment horizontal="center" vertical="center" wrapText="1"/>
    </xf>
    <xf numFmtId="2" fontId="2" fillId="8" borderId="16" xfId="0" applyNumberFormat="1" applyFont="1" applyFill="1" applyBorder="1" applyAlignment="1">
      <alignment horizontal="center" vertical="center"/>
    </xf>
    <xf numFmtId="0" fontId="2" fillId="8" borderId="16" xfId="0" applyFont="1" applyFill="1" applyBorder="1" applyAlignment="1">
      <alignment horizontal="center" vertical="center"/>
    </xf>
    <xf numFmtId="164" fontId="2" fillId="8" borderId="10" xfId="0" applyNumberFormat="1" applyFont="1" applyFill="1" applyBorder="1" applyAlignment="1">
      <alignment horizontal="center" vertical="center"/>
    </xf>
    <xf numFmtId="0" fontId="2" fillId="8" borderId="10" xfId="0" applyFont="1" applyFill="1" applyBorder="1" applyAlignment="1">
      <alignment horizontal="center" vertical="center"/>
    </xf>
    <xf numFmtId="0" fontId="2" fillId="8" borderId="10" xfId="0" applyFont="1" applyFill="1" applyBorder="1" applyAlignment="1">
      <alignment horizontal="center" vertical="center" wrapText="1"/>
    </xf>
    <xf numFmtId="2" fontId="0" fillId="0" borderId="13" xfId="0" applyNumberFormat="1" applyBorder="1" applyAlignment="1">
      <alignment horizontal="center" vertical="center"/>
    </xf>
    <xf numFmtId="0" fontId="0" fillId="0" borderId="11" xfId="0" applyBorder="1" applyAlignment="1">
      <alignment vertical="center"/>
    </xf>
    <xf numFmtId="0" fontId="0" fillId="9" borderId="11" xfId="0" applyFill="1" applyBorder="1" applyAlignment="1">
      <alignment vertical="center"/>
    </xf>
    <xf numFmtId="164" fontId="0" fillId="0" borderId="11" xfId="0" applyNumberFormat="1" applyBorder="1" applyAlignment="1">
      <alignment horizontal="center" vertical="center"/>
    </xf>
    <xf numFmtId="0" fontId="13" fillId="0" borderId="10" xfId="0" applyFont="1" applyBorder="1" applyAlignment="1">
      <alignment horizontal="center" vertical="center"/>
    </xf>
    <xf numFmtId="0" fontId="0" fillId="0" borderId="10" xfId="0" applyBorder="1" applyAlignment="1">
      <alignment horizontal="center" vertical="center" wrapText="1"/>
    </xf>
    <xf numFmtId="0" fontId="0" fillId="0" borderId="17" xfId="0" applyBorder="1" applyAlignment="1">
      <alignment horizontal="left" vertical="center" wrapText="1"/>
    </xf>
    <xf numFmtId="0" fontId="0" fillId="0" borderId="11" xfId="0" applyBorder="1" applyAlignment="1">
      <alignment horizontal="left" vertical="center" wrapText="1"/>
    </xf>
    <xf numFmtId="0" fontId="0" fillId="0" borderId="10" xfId="0" applyBorder="1" applyAlignment="1">
      <alignment horizontal="left" vertical="center"/>
    </xf>
    <xf numFmtId="2" fontId="0" fillId="0" borderId="17" xfId="0" applyNumberFormat="1" applyBorder="1" applyAlignment="1">
      <alignment horizontal="center" vertical="center"/>
    </xf>
    <xf numFmtId="164" fontId="0" fillId="0" borderId="10" xfId="0" applyNumberFormat="1" applyBorder="1" applyAlignment="1">
      <alignment horizontal="center" vertical="center"/>
    </xf>
    <xf numFmtId="0" fontId="0" fillId="9" borderId="10" xfId="0" applyFill="1" applyBorder="1" applyAlignment="1">
      <alignment vertical="center"/>
    </xf>
    <xf numFmtId="164" fontId="0" fillId="3" borderId="10" xfId="0" applyNumberFormat="1" applyFill="1" applyBorder="1" applyAlignment="1">
      <alignment horizontal="center" vertical="center"/>
    </xf>
    <xf numFmtId="2" fontId="0" fillId="0" borderId="20" xfId="0" applyNumberFormat="1" applyBorder="1" applyAlignment="1">
      <alignment horizontal="center" vertical="center"/>
    </xf>
    <xf numFmtId="0" fontId="0" fillId="9" borderId="20" xfId="0" applyFill="1" applyBorder="1" applyAlignment="1">
      <alignment vertical="center"/>
    </xf>
    <xf numFmtId="0" fontId="0" fillId="3" borderId="10" xfId="0" applyFill="1" applyBorder="1" applyAlignment="1">
      <alignment vertical="center"/>
    </xf>
    <xf numFmtId="2" fontId="8" fillId="10" borderId="10" xfId="0" applyNumberFormat="1" applyFont="1" applyFill="1" applyBorder="1" applyAlignment="1">
      <alignment horizontal="center" vertical="center"/>
    </xf>
    <xf numFmtId="0" fontId="8" fillId="10" borderId="10" xfId="0" applyFont="1" applyFill="1" applyBorder="1" applyAlignment="1">
      <alignment vertical="center"/>
    </xf>
    <xf numFmtId="0" fontId="8" fillId="10" borderId="10" xfId="0" applyFont="1" applyFill="1" applyBorder="1" applyAlignment="1">
      <alignment horizontal="center" vertical="center"/>
    </xf>
    <xf numFmtId="0" fontId="0" fillId="0" borderId="10" xfId="0" applyBorder="1" applyAlignment="1">
      <alignment horizontal="left"/>
    </xf>
    <xf numFmtId="22" fontId="13" fillId="0" borderId="0" xfId="0" applyNumberFormat="1" applyFont="1" applyAlignment="1">
      <alignment horizontal="left" vertical="center"/>
    </xf>
    <xf numFmtId="165" fontId="0" fillId="0" borderId="0" xfId="0" applyNumberFormat="1"/>
    <xf numFmtId="165" fontId="0" fillId="0" borderId="0" xfId="0" applyNumberFormat="1" applyAlignment="1">
      <alignment vertical="center"/>
    </xf>
    <xf numFmtId="165" fontId="0" fillId="0" borderId="0" xfId="0" applyNumberFormat="1" applyAlignment="1">
      <alignment horizontal="center" vertical="center"/>
    </xf>
    <xf numFmtId="165" fontId="15" fillId="4" borderId="15" xfId="0" applyNumberFormat="1" applyFont="1" applyFill="1" applyBorder="1"/>
    <xf numFmtId="165" fontId="0" fillId="0" borderId="0" xfId="0" applyNumberFormat="1" applyAlignment="1">
      <alignment horizontal="left" vertical="center"/>
    </xf>
    <xf numFmtId="165" fontId="2" fillId="8" borderId="10" xfId="0" applyNumberFormat="1" applyFont="1" applyFill="1" applyBorder="1" applyAlignment="1">
      <alignment horizontal="center" vertical="center"/>
    </xf>
    <xf numFmtId="165" fontId="12" fillId="8" borderId="10" xfId="0" applyNumberFormat="1" applyFont="1" applyFill="1" applyBorder="1" applyAlignment="1">
      <alignment horizontal="center" vertical="center"/>
    </xf>
    <xf numFmtId="165" fontId="0" fillId="3" borderId="10" xfId="0" applyNumberFormat="1" applyFill="1" applyBorder="1" applyAlignment="1">
      <alignment horizontal="center" vertical="center"/>
    </xf>
    <xf numFmtId="0" fontId="13" fillId="0" borderId="10" xfId="0" applyFont="1" applyBorder="1" applyAlignment="1">
      <alignment vertical="center"/>
    </xf>
    <xf numFmtId="0" fontId="13" fillId="0" borderId="11" xfId="0" applyFont="1" applyBorder="1" applyAlignment="1">
      <alignment vertical="center"/>
    </xf>
    <xf numFmtId="0" fontId="13" fillId="0" borderId="10" xfId="0" applyFont="1" applyBorder="1" applyAlignment="1">
      <alignment horizontal="left" vertical="center"/>
    </xf>
    <xf numFmtId="0" fontId="13" fillId="9" borderId="11" xfId="0" applyFont="1" applyFill="1" applyBorder="1" applyAlignment="1">
      <alignment vertical="center"/>
    </xf>
    <xf numFmtId="164" fontId="13" fillId="0" borderId="10" xfId="0" applyNumberFormat="1" applyFont="1" applyBorder="1" applyAlignment="1">
      <alignment horizontal="center" vertical="center"/>
    </xf>
    <xf numFmtId="0" fontId="9" fillId="0" borderId="10" xfId="0" applyFont="1" applyBorder="1" applyAlignment="1">
      <alignment vertical="center"/>
    </xf>
    <xf numFmtId="0" fontId="9" fillId="0" borderId="10" xfId="0" applyFont="1" applyBorder="1" applyAlignment="1">
      <alignment horizontal="center" vertical="center"/>
    </xf>
    <xf numFmtId="165" fontId="0" fillId="3" borderId="18" xfId="0" applyNumberFormat="1" applyFill="1" applyBorder="1" applyAlignment="1">
      <alignment horizontal="center" vertical="center"/>
    </xf>
    <xf numFmtId="165" fontId="8" fillId="10" borderId="10" xfId="0" applyNumberFormat="1" applyFont="1" applyFill="1" applyBorder="1" applyAlignment="1">
      <alignment vertical="center"/>
    </xf>
    <xf numFmtId="165" fontId="12" fillId="10" borderId="10" xfId="0" applyNumberFormat="1" applyFont="1" applyFill="1" applyBorder="1" applyAlignment="1">
      <alignment vertical="center"/>
    </xf>
    <xf numFmtId="22" fontId="13" fillId="0" borderId="0" xfId="0" applyNumberFormat="1" applyFont="1" applyAlignment="1">
      <alignment vertical="center"/>
    </xf>
    <xf numFmtId="0" fontId="2" fillId="11" borderId="13" xfId="0" applyFont="1" applyFill="1" applyBorder="1"/>
    <xf numFmtId="0" fontId="2" fillId="11" borderId="14" xfId="0" applyFont="1" applyFill="1" applyBorder="1"/>
    <xf numFmtId="165" fontId="2" fillId="11" borderId="11" xfId="0" applyNumberFormat="1" applyFont="1" applyFill="1" applyBorder="1"/>
    <xf numFmtId="0" fontId="0" fillId="9" borderId="11" xfId="0" applyFill="1" applyBorder="1" applyAlignment="1">
      <alignment horizontal="left" vertical="center"/>
    </xf>
    <xf numFmtId="0" fontId="0" fillId="0" borderId="11" xfId="0" applyBorder="1" applyAlignment="1">
      <alignment horizontal="left" vertical="center"/>
    </xf>
    <xf numFmtId="165" fontId="11" fillId="3" borderId="10" xfId="0" applyNumberFormat="1" applyFont="1" applyFill="1" applyBorder="1" applyAlignment="1">
      <alignment vertical="center"/>
    </xf>
    <xf numFmtId="0" fontId="13" fillId="3" borderId="10" xfId="0" applyFont="1" applyFill="1" applyBorder="1" applyAlignment="1">
      <alignment horizontal="center" vertical="center"/>
    </xf>
    <xf numFmtId="164" fontId="0" fillId="0" borderId="0" xfId="0" applyNumberFormat="1" applyAlignment="1">
      <alignment horizontal="center" vertical="center" wrapText="1"/>
    </xf>
    <xf numFmtId="0" fontId="14" fillId="0" borderId="0" xfId="0" applyFont="1" applyAlignment="1">
      <alignment vertical="center" wrapText="1"/>
    </xf>
    <xf numFmtId="166" fontId="0" fillId="0" borderId="0" xfId="0" applyNumberFormat="1" applyAlignment="1">
      <alignment vertical="center"/>
    </xf>
    <xf numFmtId="22" fontId="13" fillId="0" borderId="0" xfId="0" applyNumberFormat="1" applyFont="1" applyAlignment="1">
      <alignment vertical="center" wrapText="1"/>
    </xf>
    <xf numFmtId="0" fontId="2" fillId="12" borderId="13" xfId="0" applyFont="1" applyFill="1" applyBorder="1"/>
    <xf numFmtId="0" fontId="2" fillId="12" borderId="14" xfId="0" applyFont="1" applyFill="1" applyBorder="1"/>
    <xf numFmtId="0" fontId="2" fillId="12" borderId="14" xfId="0" applyFont="1" applyFill="1" applyBorder="1" applyAlignment="1">
      <alignment wrapText="1"/>
    </xf>
    <xf numFmtId="165" fontId="2" fillId="12" borderId="14" xfId="0" applyNumberFormat="1" applyFont="1" applyFill="1" applyBorder="1"/>
    <xf numFmtId="164" fontId="2" fillId="0" borderId="10" xfId="0" applyNumberFormat="1" applyFont="1" applyBorder="1" applyAlignment="1">
      <alignment horizontal="center" vertical="center" wrapText="1"/>
    </xf>
    <xf numFmtId="2" fontId="2" fillId="8" borderId="10" xfId="0" applyNumberFormat="1" applyFont="1" applyFill="1" applyBorder="1" applyAlignment="1">
      <alignment horizontal="center" vertical="center"/>
    </xf>
    <xf numFmtId="164" fontId="2" fillId="8" borderId="10" xfId="0" applyNumberFormat="1" applyFont="1" applyFill="1" applyBorder="1" applyAlignment="1">
      <alignment horizontal="center" vertical="center" wrapText="1"/>
    </xf>
    <xf numFmtId="0" fontId="0" fillId="9" borderId="11" xfId="0" applyFill="1" applyBorder="1" applyAlignment="1">
      <alignment horizontal="left" vertical="center" wrapText="1"/>
    </xf>
    <xf numFmtId="164" fontId="13" fillId="0" borderId="11" xfId="0" applyNumberFormat="1" applyFont="1" applyBorder="1" applyAlignment="1">
      <alignment horizontal="center" vertical="center"/>
    </xf>
    <xf numFmtId="0" fontId="0" fillId="9" borderId="10" xfId="0" applyFill="1" applyBorder="1" applyAlignment="1">
      <alignment horizontal="left" vertical="center"/>
    </xf>
    <xf numFmtId="0" fontId="0" fillId="9" borderId="10" xfId="0" applyFill="1" applyBorder="1" applyAlignment="1">
      <alignment horizontal="left" vertical="center" wrapText="1"/>
    </xf>
    <xf numFmtId="0" fontId="8" fillId="10" borderId="10" xfId="0" applyFont="1" applyFill="1" applyBorder="1" applyAlignment="1">
      <alignment vertical="center" wrapText="1"/>
    </xf>
    <xf numFmtId="2" fontId="13" fillId="0" borderId="0" xfId="0" applyNumberFormat="1" applyFont="1" applyAlignment="1">
      <alignment horizontal="left" vertical="center" wrapText="1"/>
    </xf>
    <xf numFmtId="22" fontId="13" fillId="0" borderId="0" xfId="0" applyNumberFormat="1" applyFont="1" applyAlignment="1">
      <alignment horizontal="left" vertical="center" wrapText="1"/>
    </xf>
    <xf numFmtId="0" fontId="13" fillId="0" borderId="0" xfId="0" applyFont="1" applyAlignment="1">
      <alignment vertical="center" wrapText="1"/>
    </xf>
    <xf numFmtId="0" fontId="2" fillId="0" borderId="0" xfId="0" applyFont="1" applyAlignment="1">
      <alignment vertical="center" wrapText="1"/>
    </xf>
    <xf numFmtId="0" fontId="0" fillId="9" borderId="20" xfId="0" applyFill="1" applyBorder="1" applyAlignment="1">
      <alignment horizontal="left" vertical="center"/>
    </xf>
    <xf numFmtId="0" fontId="0" fillId="9" borderId="20" xfId="0" applyFill="1" applyBorder="1" applyAlignment="1">
      <alignment horizontal="left" vertical="center" wrapText="1"/>
    </xf>
    <xf numFmtId="0" fontId="2" fillId="13" borderId="13" xfId="0" applyFont="1" applyFill="1" applyBorder="1"/>
    <xf numFmtId="0" fontId="2" fillId="13" borderId="14" xfId="0" applyFont="1" applyFill="1" applyBorder="1"/>
    <xf numFmtId="0" fontId="2" fillId="13" borderId="14" xfId="0" applyFont="1" applyFill="1" applyBorder="1" applyAlignment="1">
      <alignment wrapText="1"/>
    </xf>
    <xf numFmtId="165" fontId="2" fillId="13" borderId="14" xfId="0" applyNumberFormat="1" applyFont="1" applyFill="1" applyBorder="1"/>
    <xf numFmtId="0" fontId="0" fillId="0" borderId="21" xfId="0" applyBorder="1" applyAlignment="1">
      <alignment horizontal="left" vertical="center" wrapText="1"/>
    </xf>
    <xf numFmtId="0" fontId="0" fillId="0" borderId="16" xfId="0" applyBorder="1" applyAlignment="1">
      <alignment vertical="center"/>
    </xf>
    <xf numFmtId="0" fontId="0" fillId="0" borderId="22" xfId="0" applyBorder="1" applyAlignment="1">
      <alignment horizontal="left" vertical="center"/>
    </xf>
    <xf numFmtId="0" fontId="0" fillId="0" borderId="11" xfId="0" applyBorder="1" applyAlignment="1">
      <alignment horizontal="left"/>
    </xf>
    <xf numFmtId="2" fontId="13" fillId="0" borderId="10" xfId="0" applyNumberFormat="1" applyFont="1" applyBorder="1" applyAlignment="1">
      <alignment horizontal="center" vertical="center"/>
    </xf>
    <xf numFmtId="167" fontId="16" fillId="0" borderId="10" xfId="0" applyNumberFormat="1" applyFont="1" applyBorder="1" applyAlignment="1">
      <alignment horizontal="left" vertical="top" wrapText="1"/>
    </xf>
    <xf numFmtId="167" fontId="16" fillId="0" borderId="10" xfId="0" applyNumberFormat="1" applyFont="1" applyBorder="1" applyAlignment="1">
      <alignment horizontal="left" vertical="center" wrapText="1"/>
    </xf>
    <xf numFmtId="167" fontId="16" fillId="0" borderId="10" xfId="0" applyNumberFormat="1" applyFont="1" applyBorder="1" applyAlignment="1">
      <alignment horizontal="left" vertical="center"/>
    </xf>
    <xf numFmtId="0" fontId="0" fillId="0" borderId="23" xfId="0" applyBorder="1" applyAlignment="1">
      <alignment horizontal="left" vertical="center"/>
    </xf>
    <xf numFmtId="0" fontId="2" fillId="14" borderId="13" xfId="0" applyFont="1" applyFill="1" applyBorder="1"/>
    <xf numFmtId="0" fontId="2" fillId="14" borderId="14" xfId="0" applyFont="1" applyFill="1" applyBorder="1"/>
    <xf numFmtId="0" fontId="2" fillId="14" borderId="14" xfId="0" applyFont="1" applyFill="1" applyBorder="1" applyAlignment="1">
      <alignment wrapText="1"/>
    </xf>
    <xf numFmtId="165" fontId="2" fillId="14" borderId="14" xfId="0" applyNumberFormat="1" applyFont="1" applyFill="1" applyBorder="1"/>
    <xf numFmtId="0" fontId="0" fillId="15" borderId="13" xfId="0" applyFill="1" applyBorder="1"/>
    <xf numFmtId="0" fontId="0" fillId="15" borderId="14" xfId="0" applyFill="1" applyBorder="1"/>
    <xf numFmtId="165" fontId="0" fillId="15" borderId="11" xfId="0" applyNumberFormat="1" applyFill="1" applyBorder="1"/>
    <xf numFmtId="0" fontId="0" fillId="0" borderId="19" xfId="0" applyBorder="1" applyAlignment="1">
      <alignment horizontal="left" vertical="center" wrapText="1"/>
    </xf>
    <xf numFmtId="0" fontId="17" fillId="18" borderId="24" xfId="0" applyFont="1" applyFill="1" applyBorder="1"/>
    <xf numFmtId="0" fontId="17" fillId="18" borderId="25" xfId="0" applyFont="1" applyFill="1" applyBorder="1"/>
    <xf numFmtId="0" fontId="18" fillId="0" borderId="0" xfId="0" applyFont="1" applyAlignment="1">
      <alignment vertical="center" wrapText="1"/>
    </xf>
    <xf numFmtId="165" fontId="11" fillId="0" borderId="0" xfId="0" applyNumberFormat="1" applyFont="1" applyAlignment="1">
      <alignment vertical="center"/>
    </xf>
    <xf numFmtId="165" fontId="12" fillId="6" borderId="10" xfId="0" applyNumberFormat="1" applyFont="1" applyFill="1" applyBorder="1" applyAlignment="1">
      <alignment horizontal="center" vertical="center"/>
    </xf>
    <xf numFmtId="165" fontId="11" fillId="3" borderId="10" xfId="0" applyNumberFormat="1" applyFont="1" applyFill="1" applyBorder="1" applyAlignment="1">
      <alignment horizontal="center" vertical="center"/>
    </xf>
    <xf numFmtId="165" fontId="11" fillId="0" borderId="10" xfId="0" applyNumberFormat="1" applyFont="1" applyBorder="1" applyAlignment="1">
      <alignment vertical="center"/>
    </xf>
    <xf numFmtId="0" fontId="0" fillId="0" borderId="0" xfId="0" applyAlignment="1">
      <alignment horizontal="left"/>
    </xf>
    <xf numFmtId="0" fontId="2" fillId="19" borderId="13" xfId="0" applyFont="1" applyFill="1" applyBorder="1"/>
    <xf numFmtId="0" fontId="2" fillId="19" borderId="14" xfId="0" applyFont="1" applyFill="1" applyBorder="1"/>
    <xf numFmtId="165" fontId="2" fillId="19" borderId="14" xfId="0" applyNumberFormat="1" applyFont="1" applyFill="1" applyBorder="1"/>
    <xf numFmtId="0" fontId="8" fillId="0" borderId="10" xfId="0" applyFont="1" applyBorder="1" applyAlignment="1">
      <alignment horizontal="center" vertical="center"/>
    </xf>
    <xf numFmtId="0" fontId="8" fillId="8" borderId="10" xfId="0" applyFont="1" applyFill="1" applyBorder="1" applyAlignment="1">
      <alignment horizontal="center" vertical="center"/>
    </xf>
    <xf numFmtId="0" fontId="13" fillId="0" borderId="0" xfId="0" applyFont="1"/>
    <xf numFmtId="0" fontId="0" fillId="3" borderId="10" xfId="0" applyFill="1" applyBorder="1" applyAlignment="1">
      <alignment horizontal="left" vertical="center" wrapText="1"/>
    </xf>
    <xf numFmtId="0" fontId="0" fillId="3" borderId="11" xfId="0" applyFill="1" applyBorder="1" applyAlignment="1">
      <alignment horizontal="left" vertical="center"/>
    </xf>
    <xf numFmtId="0" fontId="0" fillId="3" borderId="11" xfId="0" applyFill="1" applyBorder="1" applyAlignment="1">
      <alignment horizontal="left" vertical="center" wrapText="1"/>
    </xf>
    <xf numFmtId="0" fontId="0" fillId="0" borderId="0" xfId="0" quotePrefix="1"/>
    <xf numFmtId="165" fontId="6" fillId="2" borderId="7" xfId="0" applyNumberFormat="1" applyFont="1" applyFill="1" applyBorder="1" applyAlignment="1">
      <alignment vertical="center" wrapText="1" readingOrder="1"/>
    </xf>
    <xf numFmtId="165" fontId="7" fillId="2" borderId="8" xfId="0" applyNumberFormat="1" applyFont="1" applyFill="1" applyBorder="1" applyAlignment="1">
      <alignment horizontal="center" vertical="center"/>
    </xf>
    <xf numFmtId="165" fontId="0" fillId="0" borderId="6" xfId="0" applyNumberFormat="1" applyBorder="1"/>
    <xf numFmtId="165" fontId="0" fillId="3" borderId="5" xfId="0" applyNumberFormat="1" applyFill="1" applyBorder="1" applyAlignment="1">
      <alignment horizontal="center" vertical="center"/>
    </xf>
    <xf numFmtId="0" fontId="0" fillId="3" borderId="4" xfId="0" applyFill="1" applyBorder="1" applyAlignment="1">
      <alignment horizontal="left" vertical="center"/>
    </xf>
    <xf numFmtId="165" fontId="0" fillId="2" borderId="5" xfId="0" applyNumberFormat="1" applyFill="1" applyBorder="1" applyAlignment="1">
      <alignment horizontal="center" vertical="center"/>
    </xf>
    <xf numFmtId="0" fontId="0" fillId="3" borderId="9" xfId="0" applyFill="1" applyBorder="1" applyAlignment="1">
      <alignment horizontal="left" vertical="center"/>
    </xf>
    <xf numFmtId="0" fontId="0" fillId="3" borderId="10" xfId="0" applyFill="1" applyBorder="1" applyAlignment="1">
      <alignment horizontal="left" vertical="center"/>
    </xf>
    <xf numFmtId="0" fontId="0" fillId="3" borderId="11" xfId="0" applyFill="1" applyBorder="1" applyAlignment="1">
      <alignment vertical="center"/>
    </xf>
    <xf numFmtId="164" fontId="0" fillId="3" borderId="11" xfId="0" applyNumberFormat="1" applyFill="1" applyBorder="1" applyAlignment="1">
      <alignment horizontal="center" vertical="center"/>
    </xf>
    <xf numFmtId="0" fontId="0" fillId="0" borderId="10" xfId="0" applyBorder="1"/>
    <xf numFmtId="0" fontId="0" fillId="10" borderId="10" xfId="0" applyFill="1" applyBorder="1" applyAlignment="1">
      <alignment horizontal="center" vertical="center"/>
    </xf>
    <xf numFmtId="0" fontId="0" fillId="10" borderId="10" xfId="0" applyFill="1" applyBorder="1"/>
    <xf numFmtId="0" fontId="0" fillId="7" borderId="10" xfId="0" applyFill="1" applyBorder="1" applyAlignment="1">
      <alignment horizontal="left" vertical="center"/>
    </xf>
    <xf numFmtId="165" fontId="8" fillId="6" borderId="10" xfId="0" applyNumberFormat="1" applyFont="1" applyFill="1" applyBorder="1" applyAlignment="1">
      <alignment horizontal="center" vertical="center"/>
    </xf>
    <xf numFmtId="165" fontId="0" fillId="3" borderId="10" xfId="0" applyNumberFormat="1" applyFill="1" applyBorder="1" applyAlignment="1">
      <alignment vertical="center"/>
    </xf>
    <xf numFmtId="165" fontId="0" fillId="9" borderId="14" xfId="0" applyNumberFormat="1" applyFill="1" applyBorder="1" applyAlignment="1">
      <alignment vertical="center"/>
    </xf>
    <xf numFmtId="165" fontId="2" fillId="0" borderId="11" xfId="0" applyNumberFormat="1" applyFont="1" applyBorder="1" applyAlignment="1">
      <alignment vertical="center"/>
    </xf>
    <xf numFmtId="165" fontId="0" fillId="0" borderId="11" xfId="0" applyNumberFormat="1" applyBorder="1" applyAlignment="1">
      <alignment vertical="center"/>
    </xf>
    <xf numFmtId="165" fontId="0" fillId="9" borderId="11" xfId="0" applyNumberFormat="1" applyFill="1" applyBorder="1" applyAlignment="1">
      <alignment vertical="center"/>
    </xf>
    <xf numFmtId="0" fontId="2" fillId="0" borderId="10" xfId="0" applyFont="1" applyBorder="1" applyAlignment="1">
      <alignment vertical="center"/>
    </xf>
    <xf numFmtId="0" fontId="8" fillId="6" borderId="10" xfId="0" applyFont="1" applyFill="1" applyBorder="1" applyAlignment="1">
      <alignment horizontal="center" vertical="center"/>
    </xf>
    <xf numFmtId="0" fontId="1" fillId="4" borderId="10" xfId="0" applyFont="1" applyFill="1" applyBorder="1" applyAlignment="1">
      <alignment vertical="center"/>
    </xf>
    <xf numFmtId="165" fontId="0" fillId="0" borderId="10" xfId="0" applyNumberFormat="1" applyBorder="1" applyAlignment="1">
      <alignment vertical="center"/>
    </xf>
    <xf numFmtId="0" fontId="8" fillId="11" borderId="10" xfId="0" applyFont="1" applyFill="1" applyBorder="1" applyAlignment="1">
      <alignment vertical="center"/>
    </xf>
    <xf numFmtId="0" fontId="1" fillId="17" borderId="10" xfId="0" applyFont="1" applyFill="1" applyBorder="1" applyAlignment="1">
      <alignment vertical="center"/>
    </xf>
    <xf numFmtId="0" fontId="2" fillId="14" borderId="10" xfId="0" applyFont="1" applyFill="1" applyBorder="1" applyAlignment="1">
      <alignment vertical="center"/>
    </xf>
    <xf numFmtId="0" fontId="2" fillId="13" borderId="10" xfId="0" applyFont="1" applyFill="1" applyBorder="1" applyAlignment="1">
      <alignment vertical="center"/>
    </xf>
    <xf numFmtId="0" fontId="17" fillId="16" borderId="10" xfId="0" applyFont="1" applyFill="1" applyBorder="1" applyAlignment="1">
      <alignment vertical="center"/>
    </xf>
    <xf numFmtId="0" fontId="2" fillId="5" borderId="10" xfId="0" applyFont="1" applyFill="1" applyBorder="1" applyAlignment="1">
      <alignment vertical="center"/>
    </xf>
    <xf numFmtId="0" fontId="8" fillId="20" borderId="10" xfId="0" applyFont="1" applyFill="1" applyBorder="1" applyAlignment="1">
      <alignment vertical="center"/>
    </xf>
    <xf numFmtId="0" fontId="0" fillId="9" borderId="13" xfId="0" applyFill="1" applyBorder="1" applyAlignment="1">
      <alignment vertical="center"/>
    </xf>
    <xf numFmtId="0" fontId="0" fillId="9" borderId="14" xfId="0" applyFill="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165" fontId="2" fillId="0" borderId="10" xfId="0" applyNumberFormat="1" applyFont="1"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2" fillId="9" borderId="13" xfId="0" applyFont="1" applyFill="1" applyBorder="1" applyAlignment="1">
      <alignment vertical="center"/>
    </xf>
    <xf numFmtId="165" fontId="2" fillId="9" borderId="10" xfId="0" applyNumberFormat="1" applyFont="1" applyFill="1" applyBorder="1" applyAlignment="1">
      <alignment vertical="center"/>
    </xf>
    <xf numFmtId="168" fontId="0" fillId="0" borderId="0" xfId="0" applyNumberFormat="1" applyAlignment="1">
      <alignment vertical="center"/>
    </xf>
    <xf numFmtId="0" fontId="13" fillId="0" borderId="11" xfId="0" applyFont="1" applyBorder="1" applyAlignment="1">
      <alignment horizontal="left" vertical="center"/>
    </xf>
    <xf numFmtId="167" fontId="21" fillId="0" borderId="10" xfId="0" applyNumberFormat="1" applyFont="1" applyBorder="1" applyAlignment="1">
      <alignment horizontal="left" vertical="top" wrapText="1"/>
    </xf>
    <xf numFmtId="167" fontId="21" fillId="0" borderId="10" xfId="0" applyNumberFormat="1" applyFont="1" applyBorder="1" applyAlignment="1">
      <alignment horizontal="left" vertical="center" wrapText="1"/>
    </xf>
    <xf numFmtId="167" fontId="21" fillId="0" borderId="10" xfId="0" applyNumberFormat="1" applyFont="1" applyBorder="1" applyAlignment="1">
      <alignment horizontal="left" vertical="center"/>
    </xf>
    <xf numFmtId="0" fontId="21" fillId="9" borderId="11" xfId="0" applyFont="1" applyFill="1" applyBorder="1" applyAlignment="1">
      <alignment horizontal="left" vertical="center" wrapText="1"/>
    </xf>
    <xf numFmtId="165" fontId="11" fillId="3" borderId="10" xfId="0" applyNumberFormat="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left" vertical="top" wrapText="1"/>
    </xf>
    <xf numFmtId="0" fontId="2" fillId="0" borderId="26" xfId="0" applyFont="1" applyBorder="1" applyAlignment="1">
      <alignment horizontal="center" vertical="center"/>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1" xfId="0" applyBorder="1" applyAlignment="1">
      <alignment horizontal="left" vertical="center" wrapText="1"/>
    </xf>
    <xf numFmtId="0" fontId="0" fillId="3" borderId="10" xfId="0" applyFill="1" applyBorder="1" applyAlignment="1">
      <alignment horizontal="left" vertical="center"/>
    </xf>
    <xf numFmtId="0" fontId="4" fillId="3" borderId="10" xfId="1" applyFill="1" applyBorder="1" applyAlignment="1">
      <alignment horizontal="left" vertical="center"/>
    </xf>
    <xf numFmtId="0" fontId="2" fillId="0" borderId="0" xfId="0" applyFont="1" applyAlignment="1">
      <alignment horizontal="left" vertical="center"/>
    </xf>
    <xf numFmtId="0" fontId="2" fillId="0" borderId="10" xfId="0" applyFont="1" applyBorder="1" applyAlignment="1">
      <alignment horizontal="left" vertical="center"/>
    </xf>
    <xf numFmtId="0" fontId="0" fillId="0" borderId="10" xfId="0" applyBorder="1" applyAlignment="1">
      <alignment horizontal="lef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22" fontId="13" fillId="0" borderId="0" xfId="0" applyNumberFormat="1" applyFont="1" applyAlignment="1">
      <alignment horizontal="left" vertical="center"/>
    </xf>
    <xf numFmtId="0" fontId="15" fillId="4" borderId="13" xfId="0" applyFont="1" applyFill="1" applyBorder="1" applyAlignment="1">
      <alignment horizontal="left"/>
    </xf>
    <xf numFmtId="0" fontId="15" fillId="4" borderId="14" xfId="0" applyFont="1" applyFill="1" applyBorder="1" applyAlignment="1">
      <alignment horizontal="left"/>
    </xf>
    <xf numFmtId="0" fontId="19" fillId="0" borderId="26" xfId="0" applyFont="1" applyBorder="1" applyAlignment="1">
      <alignment horizontal="center"/>
    </xf>
    <xf numFmtId="0" fontId="20" fillId="0" borderId="26" xfId="0" applyFont="1" applyBorder="1" applyAlignment="1">
      <alignment horizontal="center"/>
    </xf>
    <xf numFmtId="0" fontId="2" fillId="0" borderId="26" xfId="0" applyFont="1" applyBorder="1" applyAlignment="1">
      <alignment horizontal="center"/>
    </xf>
  </cellXfs>
  <cellStyles count="2">
    <cellStyle name="Hyperlink" xfId="1" builtinId="8"/>
    <cellStyle name="Normal" xfId="0" builtinId="0"/>
  </cellStyles>
  <dxfs count="1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color rgb="FF9C0006"/>
      </font>
      <fill>
        <patternFill>
          <bgColor rgb="FFFFC7CE"/>
        </patternFill>
      </fill>
    </dxf>
    <dxf>
      <font>
        <color rgb="FF9C0006"/>
      </font>
      <fill>
        <patternFill>
          <bgColor rgb="FFFFC7CE"/>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strike val="0"/>
        <color rgb="FFCC3300"/>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7C80"/>
      <color rgb="FFFFFF99"/>
      <color rgb="FF663300"/>
      <color rgb="FFCC9900"/>
      <color rgb="FFFF66FF"/>
      <color rgb="FF66FF33"/>
      <color rgb="FF336699"/>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osama.jamil@savills.pk" TargetMode="External"/><Relationship Id="rId1" Type="http://schemas.openxmlformats.org/officeDocument/2006/relationships/hyperlink" Target="mailto:lex.strauss@au.ey.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shhad.ali@britlite.ne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86F3-4BEB-40D6-9DA2-B5B7230DC398}">
  <dimension ref="B2:T52"/>
  <sheetViews>
    <sheetView workbookViewId="0">
      <selection activeCell="I15" sqref="I15"/>
    </sheetView>
  </sheetViews>
  <sheetFormatPr defaultRowHeight="14.5" x14ac:dyDescent="0.35"/>
  <cols>
    <col min="2" max="2" width="32.6328125" customWidth="1"/>
    <col min="3" max="3" width="12" bestFit="1" customWidth="1"/>
  </cols>
  <sheetData>
    <row r="2" spans="2:6" ht="34.5" x14ac:dyDescent="0.8">
      <c r="B2" s="2" t="s">
        <v>7</v>
      </c>
      <c r="C2" s="2"/>
      <c r="D2" s="2"/>
      <c r="E2" s="2"/>
      <c r="F2" s="2"/>
    </row>
    <row r="5" spans="2:6" x14ac:dyDescent="0.35">
      <c r="B5" s="1" t="s">
        <v>4</v>
      </c>
      <c r="C5" t="s">
        <v>200</v>
      </c>
    </row>
    <row r="6" spans="2:6" x14ac:dyDescent="0.35">
      <c r="B6" s="1" t="s">
        <v>5</v>
      </c>
      <c r="C6" t="s">
        <v>201</v>
      </c>
    </row>
    <row r="7" spans="2:6" x14ac:dyDescent="0.35">
      <c r="B7" s="1" t="s">
        <v>6</v>
      </c>
      <c r="C7" t="s">
        <v>202</v>
      </c>
    </row>
    <row r="8" spans="2:6" x14ac:dyDescent="0.35">
      <c r="B8" s="1" t="s">
        <v>260</v>
      </c>
      <c r="C8" s="139">
        <v>1.2</v>
      </c>
    </row>
    <row r="9" spans="2:6" x14ac:dyDescent="0.35">
      <c r="B9" s="1" t="s">
        <v>14</v>
      </c>
      <c r="C9" t="s">
        <v>203</v>
      </c>
    </row>
    <row r="10" spans="2:6" x14ac:dyDescent="0.35">
      <c r="B10" s="1" t="s">
        <v>15</v>
      </c>
    </row>
    <row r="11" spans="2:6" x14ac:dyDescent="0.35">
      <c r="B11" s="1"/>
    </row>
    <row r="12" spans="2:6" x14ac:dyDescent="0.35">
      <c r="B12" s="1" t="s">
        <v>9</v>
      </c>
      <c r="C12" t="s">
        <v>10</v>
      </c>
    </row>
    <row r="13" spans="2:6" x14ac:dyDescent="0.35">
      <c r="B13" s="1" t="s">
        <v>16</v>
      </c>
      <c r="C13" t="s">
        <v>17</v>
      </c>
    </row>
    <row r="14" spans="2:6" x14ac:dyDescent="0.35">
      <c r="B14" s="1" t="s">
        <v>18</v>
      </c>
      <c r="C14" s="3" t="s">
        <v>19</v>
      </c>
    </row>
    <row r="15" spans="2:6" x14ac:dyDescent="0.35">
      <c r="B15" s="1"/>
    </row>
    <row r="16" spans="2:6" x14ac:dyDescent="0.35">
      <c r="B16" s="1" t="s">
        <v>275</v>
      </c>
      <c r="C16" t="s">
        <v>276</v>
      </c>
    </row>
    <row r="17" spans="2:20" x14ac:dyDescent="0.35">
      <c r="B17" s="1" t="s">
        <v>16</v>
      </c>
      <c r="C17" s="149" t="s">
        <v>277</v>
      </c>
    </row>
    <row r="18" spans="2:20" x14ac:dyDescent="0.35">
      <c r="B18" s="1" t="s">
        <v>18</v>
      </c>
      <c r="C18" s="3" t="s">
        <v>278</v>
      </c>
    </row>
    <row r="20" spans="2:20" x14ac:dyDescent="0.35">
      <c r="B20" t="s">
        <v>47</v>
      </c>
    </row>
    <row r="22" spans="2:20" x14ac:dyDescent="0.35">
      <c r="B22" s="1" t="s">
        <v>0</v>
      </c>
    </row>
    <row r="23" spans="2:20" x14ac:dyDescent="0.35">
      <c r="B23" s="1" t="s">
        <v>1</v>
      </c>
    </row>
    <row r="24" spans="2:20" x14ac:dyDescent="0.35">
      <c r="B24" s="1" t="s">
        <v>2</v>
      </c>
    </row>
    <row r="26" spans="2:20" x14ac:dyDescent="0.35">
      <c r="B26" t="s">
        <v>3</v>
      </c>
    </row>
    <row r="28" spans="2:20" x14ac:dyDescent="0.35">
      <c r="B28" t="s">
        <v>247</v>
      </c>
    </row>
    <row r="30" spans="2:20" ht="47.25" customHeight="1" x14ac:dyDescent="0.35">
      <c r="B30" s="198" t="s">
        <v>248</v>
      </c>
      <c r="C30" s="198"/>
      <c r="D30" s="198"/>
      <c r="E30" s="198"/>
      <c r="F30" s="198"/>
      <c r="G30" s="198"/>
      <c r="H30" s="198"/>
      <c r="I30" s="198"/>
      <c r="J30" s="198"/>
      <c r="K30" s="198"/>
      <c r="L30" s="198"/>
      <c r="M30" s="198"/>
      <c r="N30" s="198"/>
      <c r="O30" s="198"/>
      <c r="P30" s="198"/>
      <c r="Q30" s="198"/>
      <c r="R30" s="198"/>
      <c r="S30" s="198"/>
      <c r="T30" s="198"/>
    </row>
    <row r="32" spans="2:20" x14ac:dyDescent="0.35">
      <c r="B32" t="s">
        <v>103</v>
      </c>
    </row>
    <row r="34" spans="2:20" x14ac:dyDescent="0.35">
      <c r="B34" t="s">
        <v>249</v>
      </c>
    </row>
    <row r="36" spans="2:20" x14ac:dyDescent="0.35">
      <c r="B36" t="s">
        <v>8</v>
      </c>
    </row>
    <row r="38" spans="2:20" x14ac:dyDescent="0.35">
      <c r="B38" t="s">
        <v>11</v>
      </c>
    </row>
    <row r="40" spans="2:20" x14ac:dyDescent="0.35">
      <c r="B40" t="s">
        <v>250</v>
      </c>
    </row>
    <row r="42" spans="2:20" ht="49.5" customHeight="1" x14ac:dyDescent="0.35">
      <c r="B42" s="198" t="s">
        <v>251</v>
      </c>
      <c r="C42" s="198"/>
      <c r="D42" s="198"/>
      <c r="E42" s="198"/>
      <c r="F42" s="198"/>
      <c r="G42" s="198"/>
      <c r="H42" s="198"/>
      <c r="I42" s="198"/>
      <c r="J42" s="198"/>
      <c r="K42" s="198"/>
      <c r="L42" s="198"/>
      <c r="M42" s="198"/>
      <c r="N42" s="198"/>
      <c r="O42" s="198"/>
      <c r="P42" s="198"/>
      <c r="Q42" s="198"/>
      <c r="R42" s="198"/>
      <c r="S42" s="198"/>
      <c r="T42" s="198"/>
    </row>
    <row r="44" spans="2:20" x14ac:dyDescent="0.35">
      <c r="B44" t="s">
        <v>246</v>
      </c>
    </row>
    <row r="46" spans="2:20" x14ac:dyDescent="0.35">
      <c r="B46" t="s">
        <v>102</v>
      </c>
    </row>
    <row r="48" spans="2:20" x14ac:dyDescent="0.35">
      <c r="B48" t="s">
        <v>252</v>
      </c>
    </row>
    <row r="50" spans="2:2" x14ac:dyDescent="0.35">
      <c r="B50" t="s">
        <v>279</v>
      </c>
    </row>
    <row r="52" spans="2:2" x14ac:dyDescent="0.35">
      <c r="B52" t="s">
        <v>280</v>
      </c>
    </row>
  </sheetData>
  <mergeCells count="2">
    <mergeCell ref="B30:T30"/>
    <mergeCell ref="B42:T42"/>
  </mergeCells>
  <hyperlinks>
    <hyperlink ref="C14" r:id="rId1" xr:uid="{4B75E94D-9CFE-4E1C-B1BD-B42F2108EF67}"/>
    <hyperlink ref="C18" r:id="rId2" xr:uid="{F68A4C41-7B9E-4826-888B-49589A9B4089}"/>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C6F6F-1343-4B8E-9D5A-3A39DB5B1748}">
  <sheetPr>
    <tabColor rgb="FFFF7C80"/>
  </sheetPr>
  <dimension ref="A1:M41"/>
  <sheetViews>
    <sheetView topLeftCell="A16" zoomScale="70" zoomScaleNormal="70" workbookViewId="0">
      <selection activeCell="G37" sqref="G37"/>
    </sheetView>
  </sheetViews>
  <sheetFormatPr defaultRowHeight="14.5" x14ac:dyDescent="0.35"/>
  <cols>
    <col min="1" max="1" width="7.7265625" bestFit="1" customWidth="1"/>
    <col min="2" max="2" width="44.90625" customWidth="1"/>
    <col min="3" max="3" width="18" customWidth="1"/>
    <col min="4" max="4" width="16.90625" customWidth="1"/>
    <col min="5" max="5" width="21.7265625" bestFit="1" customWidth="1"/>
    <col min="6" max="7" width="19.26953125" bestFit="1" customWidth="1"/>
    <col min="8" max="8" width="23.08984375" bestFit="1" customWidth="1"/>
    <col min="10" max="10" width="11.36328125" bestFit="1" customWidth="1"/>
    <col min="11" max="11" width="57.08984375" bestFit="1" customWidth="1"/>
    <col min="12" max="12" width="18.08984375" bestFit="1" customWidth="1"/>
    <col min="13" max="13" width="19.7265625" bestFit="1" customWidth="1"/>
  </cols>
  <sheetData>
    <row r="1" spans="1:13" ht="28.5" x14ac:dyDescent="0.35">
      <c r="A1" s="9"/>
      <c r="B1" s="10" t="s">
        <v>61</v>
      </c>
      <c r="C1" s="10"/>
      <c r="D1" s="10"/>
      <c r="E1" s="10"/>
      <c r="F1" s="28"/>
      <c r="G1" s="64"/>
      <c r="H1" s="65"/>
      <c r="I1" s="12"/>
      <c r="J1" s="12"/>
      <c r="K1" s="30"/>
      <c r="L1" s="12"/>
    </row>
    <row r="2" spans="1:13" x14ac:dyDescent="0.35">
      <c r="A2" s="9"/>
      <c r="B2" s="12"/>
      <c r="C2" s="12"/>
      <c r="D2" s="12"/>
      <c r="E2" s="12"/>
      <c r="F2" s="28"/>
      <c r="G2" s="64"/>
      <c r="H2" s="65"/>
      <c r="I2" s="12"/>
      <c r="J2" s="12"/>
      <c r="K2" s="30"/>
      <c r="L2" s="12"/>
    </row>
    <row r="3" spans="1:13" ht="15" thickBot="1" x14ac:dyDescent="0.4">
      <c r="A3" s="9"/>
      <c r="B3" s="31" t="s">
        <v>62</v>
      </c>
      <c r="C3" s="32">
        <v>1</v>
      </c>
      <c r="D3" s="32"/>
      <c r="E3" s="32"/>
      <c r="F3" s="29"/>
      <c r="G3" s="64"/>
      <c r="H3" s="65"/>
      <c r="I3" s="12"/>
      <c r="J3" s="12"/>
      <c r="K3" s="30"/>
      <c r="L3" s="12"/>
    </row>
    <row r="4" spans="1:13" ht="15" thickBot="1" x14ac:dyDescent="0.4">
      <c r="A4" s="9"/>
      <c r="B4" s="31" t="s">
        <v>63</v>
      </c>
      <c r="C4" s="33">
        <v>1.2</v>
      </c>
      <c r="D4" s="32"/>
      <c r="E4" s="32"/>
      <c r="F4" s="29"/>
      <c r="G4" s="64"/>
      <c r="H4" s="65"/>
      <c r="I4" s="12"/>
      <c r="J4" s="12"/>
      <c r="K4" s="30"/>
      <c r="L4" s="12"/>
    </row>
    <row r="5" spans="1:13" x14ac:dyDescent="0.35">
      <c r="A5" s="9"/>
      <c r="B5" s="31" t="s">
        <v>64</v>
      </c>
      <c r="C5" s="62">
        <f ca="1">NOW()</f>
        <v>45756.0817537037</v>
      </c>
      <c r="D5" s="62"/>
      <c r="E5" s="62"/>
      <c r="F5" s="81"/>
      <c r="G5" s="64"/>
      <c r="H5" s="65"/>
      <c r="I5" s="12"/>
      <c r="J5" s="12"/>
      <c r="K5" s="30"/>
      <c r="L5" s="12"/>
    </row>
    <row r="6" spans="1:13" x14ac:dyDescent="0.35">
      <c r="A6" s="9"/>
      <c r="B6" s="31" t="s">
        <v>65</v>
      </c>
      <c r="C6" s="30" t="s">
        <v>66</v>
      </c>
      <c r="D6" s="30"/>
      <c r="E6" s="30"/>
      <c r="F6" s="29"/>
      <c r="G6" s="64"/>
      <c r="H6" s="65"/>
      <c r="I6" s="12"/>
      <c r="J6" s="12"/>
      <c r="K6" s="30"/>
      <c r="L6" s="12"/>
    </row>
    <row r="7" spans="1:13" x14ac:dyDescent="0.35">
      <c r="A7" s="9"/>
      <c r="B7" s="31" t="s">
        <v>67</v>
      </c>
      <c r="C7" s="140" t="s">
        <v>261</v>
      </c>
      <c r="D7" s="141"/>
      <c r="E7" s="141"/>
      <c r="F7" s="141"/>
      <c r="G7" s="142"/>
      <c r="H7" s="65"/>
      <c r="I7" s="12"/>
      <c r="J7" s="12"/>
      <c r="K7" s="30"/>
      <c r="L7" s="12"/>
    </row>
    <row r="8" spans="1:13" x14ac:dyDescent="0.35">
      <c r="A8" s="9"/>
      <c r="B8" s="31" t="s">
        <v>69</v>
      </c>
      <c r="C8" s="30" t="str">
        <f ca="1">MID(CELL("filename"),SEARCH("[",CELL("filename"))+1, SEARCH("]",CELL("filename"))-SEARCH("[",CELL("filename"))-1)</f>
        <v>AV BOM.xlsx</v>
      </c>
      <c r="D8" s="30"/>
      <c r="E8" s="30"/>
      <c r="F8" s="29"/>
      <c r="G8" s="64"/>
      <c r="H8" s="65"/>
      <c r="I8" s="12"/>
      <c r="J8" s="12"/>
      <c r="K8" s="30"/>
      <c r="L8" s="12"/>
    </row>
    <row r="9" spans="1:13" x14ac:dyDescent="0.35">
      <c r="A9" s="9"/>
      <c r="B9" s="31" t="s">
        <v>70</v>
      </c>
      <c r="C9" s="31" t="s">
        <v>262</v>
      </c>
      <c r="D9" s="31"/>
      <c r="E9" s="31"/>
      <c r="F9" s="28"/>
      <c r="G9" s="64"/>
      <c r="H9" s="65"/>
      <c r="I9" s="12"/>
      <c r="J9" s="12"/>
      <c r="K9" s="30"/>
      <c r="L9" s="12"/>
    </row>
    <row r="10" spans="1:13" x14ac:dyDescent="0.35">
      <c r="A10" s="9"/>
      <c r="B10" s="31"/>
      <c r="C10" s="31"/>
      <c r="D10" s="31"/>
      <c r="E10" s="31"/>
      <c r="F10" s="64" t="s">
        <v>112</v>
      </c>
      <c r="G10" s="64"/>
      <c r="H10" s="67"/>
      <c r="I10" s="12"/>
      <c r="J10" s="12"/>
      <c r="K10" s="30"/>
      <c r="L10" s="12"/>
    </row>
    <row r="11" spans="1:13" x14ac:dyDescent="0.35">
      <c r="A11" s="9"/>
      <c r="B11" s="31"/>
      <c r="C11" s="31"/>
      <c r="D11" s="31"/>
      <c r="E11" s="31"/>
      <c r="F11" s="28"/>
      <c r="G11" s="64"/>
      <c r="H11" s="67"/>
      <c r="I11" s="12"/>
      <c r="J11" s="12"/>
      <c r="K11" s="30"/>
      <c r="L11" s="12"/>
    </row>
    <row r="12" spans="1:13" x14ac:dyDescent="0.35">
      <c r="A12" s="22"/>
      <c r="B12" s="23"/>
      <c r="C12" s="23"/>
      <c r="D12" s="23"/>
      <c r="E12" s="23"/>
      <c r="F12" s="35"/>
      <c r="G12" s="68" t="s">
        <v>114</v>
      </c>
      <c r="H12" s="69" t="s">
        <v>114</v>
      </c>
      <c r="I12" s="23"/>
      <c r="J12" s="23"/>
      <c r="K12" s="143"/>
      <c r="L12" s="23"/>
      <c r="M12" s="160"/>
    </row>
    <row r="13" spans="1:13" x14ac:dyDescent="0.35">
      <c r="A13" s="98" t="s">
        <v>71</v>
      </c>
      <c r="B13" s="40" t="s">
        <v>52</v>
      </c>
      <c r="C13" s="40" t="s">
        <v>72</v>
      </c>
      <c r="D13" s="40" t="s">
        <v>73</v>
      </c>
      <c r="E13" s="40" t="s">
        <v>74</v>
      </c>
      <c r="F13" s="39" t="s">
        <v>75</v>
      </c>
      <c r="G13" s="68" t="s">
        <v>56</v>
      </c>
      <c r="H13" s="69" t="s">
        <v>76</v>
      </c>
      <c r="I13" s="40"/>
      <c r="J13" s="40" t="s">
        <v>77</v>
      </c>
      <c r="K13" s="144" t="s">
        <v>124</v>
      </c>
      <c r="L13" s="40" t="s">
        <v>125</v>
      </c>
      <c r="M13" s="40" t="s">
        <v>331</v>
      </c>
    </row>
    <row r="14" spans="1:13" x14ac:dyDescent="0.35">
      <c r="A14" s="51">
        <v>16</v>
      </c>
      <c r="B14" s="25" t="s">
        <v>117</v>
      </c>
      <c r="C14" s="73" t="s">
        <v>118</v>
      </c>
      <c r="D14" s="73" t="s">
        <v>119</v>
      </c>
      <c r="E14" s="74" t="s">
        <v>120</v>
      </c>
      <c r="F14" s="75">
        <v>1</v>
      </c>
      <c r="G14" s="70">
        <v>279300</v>
      </c>
      <c r="H14" s="87">
        <f>SUM(F14*G14)</f>
        <v>279300</v>
      </c>
      <c r="I14" s="76"/>
      <c r="J14" s="46" t="s">
        <v>79</v>
      </c>
      <c r="K14" s="145" t="s">
        <v>263</v>
      </c>
      <c r="L14" s="20"/>
      <c r="M14" s="20" t="s">
        <v>333</v>
      </c>
    </row>
    <row r="15" spans="1:13" x14ac:dyDescent="0.35">
      <c r="A15" s="51">
        <v>16.010000000000002</v>
      </c>
      <c r="B15" s="25" t="s">
        <v>121</v>
      </c>
      <c r="C15" s="73" t="s">
        <v>118</v>
      </c>
      <c r="D15" s="73" t="s">
        <v>122</v>
      </c>
      <c r="E15" s="74" t="s">
        <v>123</v>
      </c>
      <c r="F15" s="75">
        <v>1</v>
      </c>
      <c r="G15" s="70">
        <v>0</v>
      </c>
      <c r="H15" s="87">
        <f t="shared" ref="H15:H25" si="0">SUM(F15*G15)</f>
        <v>0</v>
      </c>
      <c r="I15" s="76"/>
      <c r="J15" s="46" t="s">
        <v>79</v>
      </c>
      <c r="K15" s="145" t="s">
        <v>263</v>
      </c>
      <c r="L15" s="20"/>
      <c r="M15" s="20" t="s">
        <v>333</v>
      </c>
    </row>
    <row r="16" spans="1:13" x14ac:dyDescent="0.35">
      <c r="A16" s="58"/>
      <c r="B16" s="59" t="s">
        <v>306</v>
      </c>
      <c r="C16" s="59"/>
      <c r="D16" s="59"/>
      <c r="E16" s="59"/>
      <c r="F16" s="59"/>
      <c r="G16" s="79"/>
      <c r="H16" s="80">
        <f>SUM(H11:H15)</f>
        <v>279300</v>
      </c>
      <c r="I16" s="59"/>
      <c r="J16" s="60"/>
      <c r="K16" s="60"/>
      <c r="L16" s="60"/>
      <c r="M16" s="162"/>
    </row>
    <row r="17" spans="1:13" x14ac:dyDescent="0.35">
      <c r="A17" s="17">
        <v>20</v>
      </c>
      <c r="B17" s="53" t="s">
        <v>96</v>
      </c>
      <c r="C17" s="53"/>
      <c r="D17" s="102"/>
      <c r="E17" s="102"/>
      <c r="F17" s="75">
        <v>1</v>
      </c>
      <c r="G17" s="70">
        <v>8000</v>
      </c>
      <c r="H17" s="87">
        <f t="shared" si="0"/>
        <v>8000</v>
      </c>
      <c r="I17" s="19"/>
      <c r="J17" s="46" t="s">
        <v>97</v>
      </c>
      <c r="K17" s="46"/>
      <c r="L17" s="20"/>
      <c r="M17" s="20"/>
    </row>
    <row r="18" spans="1:13" x14ac:dyDescent="0.35">
      <c r="A18" s="17">
        <v>21</v>
      </c>
      <c r="B18" s="53" t="s">
        <v>98</v>
      </c>
      <c r="C18" s="53"/>
      <c r="D18" s="102"/>
      <c r="E18" s="102"/>
      <c r="F18" s="75">
        <v>1</v>
      </c>
      <c r="G18" s="70">
        <v>8000</v>
      </c>
      <c r="H18" s="87">
        <f t="shared" si="0"/>
        <v>8000</v>
      </c>
      <c r="I18" s="19"/>
      <c r="J18" s="46" t="s">
        <v>97</v>
      </c>
      <c r="K18" s="46"/>
      <c r="L18" s="20"/>
      <c r="M18" s="160"/>
    </row>
    <row r="19" spans="1:13" x14ac:dyDescent="0.35">
      <c r="A19" s="17">
        <v>23</v>
      </c>
      <c r="B19" s="53" t="s">
        <v>99</v>
      </c>
      <c r="C19" s="53"/>
      <c r="D19" s="102"/>
      <c r="E19" s="102"/>
      <c r="F19" s="75">
        <v>1</v>
      </c>
      <c r="G19" s="70">
        <v>4000</v>
      </c>
      <c r="H19" s="87">
        <f t="shared" si="0"/>
        <v>4000</v>
      </c>
      <c r="I19" s="19"/>
      <c r="J19" s="46" t="s">
        <v>97</v>
      </c>
      <c r="K19" s="46"/>
      <c r="L19" s="20"/>
      <c r="M19" s="160"/>
    </row>
    <row r="20" spans="1:13" x14ac:dyDescent="0.35">
      <c r="A20" s="17">
        <v>25</v>
      </c>
      <c r="B20" s="53" t="s">
        <v>36</v>
      </c>
      <c r="C20" s="53"/>
      <c r="D20" s="102"/>
      <c r="E20" s="102"/>
      <c r="F20" s="75">
        <v>1</v>
      </c>
      <c r="G20" s="70">
        <v>2000</v>
      </c>
      <c r="H20" s="87">
        <f t="shared" si="0"/>
        <v>2000</v>
      </c>
      <c r="I20" s="19"/>
      <c r="J20" s="46" t="s">
        <v>97</v>
      </c>
      <c r="K20" s="46"/>
      <c r="L20" s="20"/>
      <c r="M20" s="20"/>
    </row>
    <row r="21" spans="1:13" x14ac:dyDescent="0.35">
      <c r="A21" s="55">
        <v>28</v>
      </c>
      <c r="B21" s="56" t="s">
        <v>35</v>
      </c>
      <c r="C21" s="56"/>
      <c r="D21" s="109"/>
      <c r="E21" s="109"/>
      <c r="F21" s="75">
        <v>1</v>
      </c>
      <c r="G21" s="70">
        <v>3000</v>
      </c>
      <c r="H21" s="87">
        <f t="shared" si="0"/>
        <v>3000</v>
      </c>
      <c r="I21" s="19"/>
      <c r="J21" s="46" t="s">
        <v>97</v>
      </c>
      <c r="K21" s="46"/>
      <c r="L21" s="20"/>
      <c r="M21" s="160"/>
    </row>
    <row r="22" spans="1:13" x14ac:dyDescent="0.35">
      <c r="A22" s="17">
        <v>32</v>
      </c>
      <c r="B22" s="53" t="s">
        <v>100</v>
      </c>
      <c r="C22" s="53"/>
      <c r="D22" s="102"/>
      <c r="E22" s="102"/>
      <c r="F22" s="75">
        <v>1</v>
      </c>
      <c r="G22" s="70">
        <v>2000</v>
      </c>
      <c r="H22" s="87">
        <f t="shared" si="0"/>
        <v>2000</v>
      </c>
      <c r="I22" s="19"/>
      <c r="J22" s="46" t="s">
        <v>97</v>
      </c>
      <c r="K22" s="46"/>
      <c r="L22" s="20"/>
      <c r="M22" s="160"/>
    </row>
    <row r="23" spans="1:13" x14ac:dyDescent="0.35">
      <c r="A23" s="17">
        <v>33</v>
      </c>
      <c r="B23" s="53" t="s">
        <v>101</v>
      </c>
      <c r="C23" s="53"/>
      <c r="D23" s="102"/>
      <c r="E23" s="102"/>
      <c r="F23" s="75">
        <v>1</v>
      </c>
      <c r="G23" s="70">
        <v>3000</v>
      </c>
      <c r="H23" s="87">
        <f t="shared" si="0"/>
        <v>3000</v>
      </c>
      <c r="I23" s="19"/>
      <c r="J23" s="46" t="s">
        <v>97</v>
      </c>
      <c r="K23" s="46"/>
      <c r="L23" s="20"/>
      <c r="M23" s="20"/>
    </row>
    <row r="24" spans="1:13" x14ac:dyDescent="0.35">
      <c r="A24" s="58"/>
      <c r="B24" s="59" t="s">
        <v>307</v>
      </c>
      <c r="C24" s="59"/>
      <c r="D24" s="59"/>
      <c r="E24" s="104"/>
      <c r="F24" s="59"/>
      <c r="G24" s="79"/>
      <c r="H24" s="80">
        <f>SUM(H17:H23)</f>
        <v>30000</v>
      </c>
      <c r="I24" s="59"/>
      <c r="J24" s="60"/>
      <c r="K24" s="60"/>
      <c r="L24" s="60"/>
      <c r="M24" s="162"/>
    </row>
    <row r="25" spans="1:13" x14ac:dyDescent="0.35">
      <c r="A25" s="17">
        <v>50</v>
      </c>
      <c r="B25" s="57" t="s">
        <v>22</v>
      </c>
      <c r="C25" s="53"/>
      <c r="D25" s="102"/>
      <c r="E25" s="102"/>
      <c r="F25" s="75">
        <v>1</v>
      </c>
      <c r="G25" s="70">
        <v>0</v>
      </c>
      <c r="H25" s="87">
        <f t="shared" si="0"/>
        <v>0</v>
      </c>
      <c r="I25" s="19"/>
      <c r="J25" s="46" t="s">
        <v>22</v>
      </c>
      <c r="K25" s="46"/>
      <c r="L25" s="20"/>
      <c r="M25" s="160"/>
    </row>
    <row r="26" spans="1:13" x14ac:dyDescent="0.35">
      <c r="A26" s="9"/>
      <c r="B26" s="34"/>
      <c r="C26" s="30"/>
      <c r="D26" s="30"/>
      <c r="E26" s="30"/>
      <c r="F26" s="28"/>
      <c r="G26" s="64"/>
      <c r="H26" s="65"/>
      <c r="I26" s="12"/>
      <c r="J26" s="12"/>
      <c r="K26" s="30"/>
      <c r="L26" s="12"/>
    </row>
    <row r="27" spans="1:13" ht="16" x14ac:dyDescent="0.4">
      <c r="A27" s="214" t="s">
        <v>354</v>
      </c>
      <c r="B27" s="214"/>
      <c r="C27" s="214"/>
      <c r="D27" s="214"/>
      <c r="E27" s="214"/>
      <c r="F27" s="214"/>
      <c r="G27" s="214"/>
      <c r="H27" s="214"/>
      <c r="I27" s="214"/>
      <c r="J27" s="214"/>
      <c r="K27" s="214"/>
      <c r="L27" s="214"/>
      <c r="M27" s="214"/>
    </row>
    <row r="28" spans="1:13" x14ac:dyDescent="0.35">
      <c r="A28" s="22"/>
      <c r="B28" s="23"/>
      <c r="C28" s="23"/>
      <c r="D28" s="23"/>
      <c r="E28" s="23"/>
      <c r="F28" s="35"/>
      <c r="G28" s="68" t="s">
        <v>114</v>
      </c>
      <c r="H28" s="69" t="s">
        <v>114</v>
      </c>
      <c r="I28" s="23"/>
      <c r="J28" s="23"/>
      <c r="K28" s="143"/>
      <c r="L28" s="23"/>
      <c r="M28" s="160"/>
    </row>
    <row r="29" spans="1:13" x14ac:dyDescent="0.35">
      <c r="A29" s="98" t="s">
        <v>71</v>
      </c>
      <c r="B29" s="40" t="s">
        <v>52</v>
      </c>
      <c r="C29" s="40" t="s">
        <v>72</v>
      </c>
      <c r="D29" s="40" t="s">
        <v>73</v>
      </c>
      <c r="E29" s="40" t="s">
        <v>74</v>
      </c>
      <c r="F29" s="39" t="s">
        <v>75</v>
      </c>
      <c r="G29" s="68" t="s">
        <v>56</v>
      </c>
      <c r="H29" s="69" t="s">
        <v>76</v>
      </c>
      <c r="I29" s="40"/>
      <c r="J29" s="40" t="s">
        <v>77</v>
      </c>
      <c r="K29" s="144" t="s">
        <v>124</v>
      </c>
      <c r="L29" s="40" t="s">
        <v>125</v>
      </c>
      <c r="M29" s="40" t="s">
        <v>331</v>
      </c>
    </row>
    <row r="30" spans="1:13" x14ac:dyDescent="0.35">
      <c r="A30" s="51">
        <v>16</v>
      </c>
      <c r="B30" s="25" t="s">
        <v>117</v>
      </c>
      <c r="C30" s="73" t="s">
        <v>118</v>
      </c>
      <c r="D30" s="73" t="s">
        <v>119</v>
      </c>
      <c r="E30" s="74" t="s">
        <v>120</v>
      </c>
      <c r="F30" s="75">
        <v>1</v>
      </c>
      <c r="G30" s="70">
        <v>225000</v>
      </c>
      <c r="H30" s="196" t="s">
        <v>398</v>
      </c>
      <c r="I30" s="76"/>
      <c r="J30" s="46" t="s">
        <v>79</v>
      </c>
      <c r="K30" s="145" t="s">
        <v>263</v>
      </c>
      <c r="L30" s="20"/>
      <c r="M30" s="20" t="s">
        <v>333</v>
      </c>
    </row>
    <row r="31" spans="1:13" x14ac:dyDescent="0.35">
      <c r="A31" s="51">
        <v>16.010000000000002</v>
      </c>
      <c r="B31" s="25" t="s">
        <v>121</v>
      </c>
      <c r="C31" s="73" t="s">
        <v>118</v>
      </c>
      <c r="D31" s="73" t="s">
        <v>122</v>
      </c>
      <c r="E31" s="74" t="s">
        <v>123</v>
      </c>
      <c r="F31" s="75">
        <v>1</v>
      </c>
      <c r="G31" s="70">
        <v>0</v>
      </c>
      <c r="H31" s="87">
        <f t="shared" ref="H31" si="1">SUM(F31*G31)</f>
        <v>0</v>
      </c>
      <c r="I31" s="76"/>
      <c r="J31" s="46" t="s">
        <v>79</v>
      </c>
      <c r="K31" s="145" t="s">
        <v>263</v>
      </c>
      <c r="L31" s="20"/>
      <c r="M31" s="20" t="s">
        <v>333</v>
      </c>
    </row>
    <row r="32" spans="1:13" x14ac:dyDescent="0.35">
      <c r="A32" s="58"/>
      <c r="B32" s="59" t="s">
        <v>306</v>
      </c>
      <c r="C32" s="59"/>
      <c r="D32" s="59"/>
      <c r="E32" s="59"/>
      <c r="F32" s="59"/>
      <c r="G32" s="79"/>
      <c r="H32" s="80">
        <f>SUM(H27:H31)</f>
        <v>0</v>
      </c>
      <c r="I32" s="59"/>
      <c r="J32" s="60"/>
      <c r="K32" s="60"/>
      <c r="L32" s="60"/>
      <c r="M32" s="162"/>
    </row>
    <row r="33" spans="1:13" x14ac:dyDescent="0.35">
      <c r="A33" s="17">
        <v>20</v>
      </c>
      <c r="B33" s="53" t="s">
        <v>96</v>
      </c>
      <c r="C33" s="53"/>
      <c r="D33" s="102"/>
      <c r="E33" s="102"/>
      <c r="F33" s="75">
        <v>1</v>
      </c>
      <c r="G33" s="70">
        <v>8000</v>
      </c>
      <c r="H33" s="196" t="s">
        <v>398</v>
      </c>
      <c r="I33" s="19"/>
      <c r="J33" s="46" t="s">
        <v>97</v>
      </c>
      <c r="K33" s="46"/>
      <c r="L33" s="20"/>
      <c r="M33" s="20"/>
    </row>
    <row r="34" spans="1:13" x14ac:dyDescent="0.35">
      <c r="A34" s="17">
        <v>21</v>
      </c>
      <c r="B34" s="53" t="s">
        <v>98</v>
      </c>
      <c r="C34" s="53"/>
      <c r="D34" s="102"/>
      <c r="E34" s="102"/>
      <c r="F34" s="75">
        <v>1</v>
      </c>
      <c r="G34" s="70">
        <v>8000</v>
      </c>
      <c r="H34" s="196" t="s">
        <v>398</v>
      </c>
      <c r="I34" s="19"/>
      <c r="J34" s="46" t="s">
        <v>97</v>
      </c>
      <c r="K34" s="46"/>
      <c r="L34" s="20"/>
      <c r="M34" s="160"/>
    </row>
    <row r="35" spans="1:13" x14ac:dyDescent="0.35">
      <c r="A35" s="17">
        <v>23</v>
      </c>
      <c r="B35" s="53" t="s">
        <v>99</v>
      </c>
      <c r="C35" s="53"/>
      <c r="D35" s="102"/>
      <c r="E35" s="102"/>
      <c r="F35" s="75">
        <v>1</v>
      </c>
      <c r="G35" s="70">
        <v>4000</v>
      </c>
      <c r="H35" s="196" t="s">
        <v>398</v>
      </c>
      <c r="I35" s="19"/>
      <c r="J35" s="46" t="s">
        <v>97</v>
      </c>
      <c r="K35" s="46"/>
      <c r="L35" s="20"/>
      <c r="M35" s="160"/>
    </row>
    <row r="36" spans="1:13" x14ac:dyDescent="0.35">
      <c r="A36" s="17">
        <v>25</v>
      </c>
      <c r="B36" s="53" t="s">
        <v>36</v>
      </c>
      <c r="C36" s="53"/>
      <c r="D36" s="102"/>
      <c r="E36" s="102"/>
      <c r="F36" s="75">
        <v>1</v>
      </c>
      <c r="G36" s="70">
        <v>2000</v>
      </c>
      <c r="H36" s="196" t="s">
        <v>398</v>
      </c>
      <c r="I36" s="19"/>
      <c r="J36" s="46" t="s">
        <v>97</v>
      </c>
      <c r="K36" s="46"/>
      <c r="L36" s="20"/>
      <c r="M36" s="20"/>
    </row>
    <row r="37" spans="1:13" x14ac:dyDescent="0.35">
      <c r="A37" s="55">
        <v>28</v>
      </c>
      <c r="B37" s="56" t="s">
        <v>35</v>
      </c>
      <c r="C37" s="56"/>
      <c r="D37" s="109"/>
      <c r="E37" s="109"/>
      <c r="F37" s="75">
        <v>1</v>
      </c>
      <c r="G37" s="70">
        <v>3000</v>
      </c>
      <c r="H37" s="196" t="s">
        <v>398</v>
      </c>
      <c r="I37" s="19"/>
      <c r="J37" s="46" t="s">
        <v>97</v>
      </c>
      <c r="K37" s="46"/>
      <c r="L37" s="20"/>
      <c r="M37" s="160"/>
    </row>
    <row r="38" spans="1:13" x14ac:dyDescent="0.35">
      <c r="A38" s="17">
        <v>32</v>
      </c>
      <c r="B38" s="53" t="s">
        <v>100</v>
      </c>
      <c r="C38" s="53"/>
      <c r="D38" s="102"/>
      <c r="E38" s="102"/>
      <c r="F38" s="75">
        <v>1</v>
      </c>
      <c r="G38" s="70">
        <v>2000</v>
      </c>
      <c r="H38" s="196" t="s">
        <v>398</v>
      </c>
      <c r="I38" s="19"/>
      <c r="J38" s="46" t="s">
        <v>97</v>
      </c>
      <c r="K38" s="46"/>
      <c r="L38" s="20"/>
      <c r="M38" s="160"/>
    </row>
    <row r="39" spans="1:13" x14ac:dyDescent="0.35">
      <c r="A39" s="17">
        <v>33</v>
      </c>
      <c r="B39" s="53" t="s">
        <v>101</v>
      </c>
      <c r="C39" s="53"/>
      <c r="D39" s="102"/>
      <c r="E39" s="102"/>
      <c r="F39" s="75">
        <v>1</v>
      </c>
      <c r="G39" s="70">
        <v>3000</v>
      </c>
      <c r="H39" s="196" t="s">
        <v>398</v>
      </c>
      <c r="I39" s="19"/>
      <c r="J39" s="46" t="s">
        <v>97</v>
      </c>
      <c r="K39" s="46"/>
      <c r="L39" s="20"/>
      <c r="M39" s="20"/>
    </row>
    <row r="40" spans="1:13" x14ac:dyDescent="0.35">
      <c r="A40" s="58"/>
      <c r="B40" s="59" t="s">
        <v>307</v>
      </c>
      <c r="C40" s="59"/>
      <c r="D40" s="59"/>
      <c r="E40" s="104"/>
      <c r="F40" s="59"/>
      <c r="G40" s="79"/>
      <c r="H40" s="80">
        <f>SUM(H33:H39)</f>
        <v>0</v>
      </c>
      <c r="I40" s="59"/>
      <c r="J40" s="60"/>
      <c r="K40" s="60"/>
      <c r="L40" s="60"/>
      <c r="M40" s="162"/>
    </row>
    <row r="41" spans="1:13" x14ac:dyDescent="0.35">
      <c r="A41" s="17">
        <v>50</v>
      </c>
      <c r="B41" s="57" t="s">
        <v>22</v>
      </c>
      <c r="C41" s="53"/>
      <c r="D41" s="102"/>
      <c r="E41" s="102"/>
      <c r="F41" s="75">
        <v>1</v>
      </c>
      <c r="G41" s="70">
        <v>0</v>
      </c>
      <c r="H41" s="87">
        <f t="shared" ref="H41" si="2">SUM(F41*G41)</f>
        <v>0</v>
      </c>
      <c r="I41" s="19"/>
      <c r="J41" s="46" t="s">
        <v>22</v>
      </c>
      <c r="K41" s="46"/>
      <c r="L41" s="20"/>
      <c r="M41" s="160"/>
    </row>
  </sheetData>
  <mergeCells count="1">
    <mergeCell ref="A27:M27"/>
  </mergeCells>
  <conditionalFormatting sqref="D14">
    <cfRule type="duplicateValues" dxfId="23" priority="8"/>
  </conditionalFormatting>
  <conditionalFormatting sqref="D15">
    <cfRule type="duplicateValues" dxfId="22" priority="7"/>
  </conditionalFormatting>
  <conditionalFormatting sqref="D30">
    <cfRule type="duplicateValues" dxfId="21" priority="2"/>
  </conditionalFormatting>
  <conditionalFormatting sqref="D31">
    <cfRule type="duplicateValues" dxfId="20" priority="1"/>
  </conditionalFormatting>
  <conditionalFormatting sqref="J14:K15 J17:K23 J25:K25">
    <cfRule type="containsText" dxfId="19" priority="11" operator="containsText" text="IT">
      <formula>NOT(ISERROR(SEARCH("IT",J14)))</formula>
    </cfRule>
  </conditionalFormatting>
  <conditionalFormatting sqref="J30:K31 J33:K39 J41:K41">
    <cfRule type="containsText" dxfId="18" priority="3" operator="containsText" text="IT">
      <formula>NOT(ISERROR(SEARCH("IT",J30)))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2DC6-820E-4330-B83B-40BAFF593701}">
  <sheetPr>
    <tabColor rgb="FFFF66FF"/>
  </sheetPr>
  <dimension ref="A2:M48"/>
  <sheetViews>
    <sheetView topLeftCell="A25" zoomScale="70" zoomScaleNormal="70" workbookViewId="0">
      <selection activeCell="G38" sqref="G38"/>
    </sheetView>
  </sheetViews>
  <sheetFormatPr defaultRowHeight="14.5" x14ac:dyDescent="0.35"/>
  <cols>
    <col min="1" max="1" width="5.7265625" bestFit="1" customWidth="1"/>
    <col min="2" max="2" width="39.26953125" bestFit="1" customWidth="1"/>
    <col min="3" max="3" width="33.7265625" bestFit="1" customWidth="1"/>
    <col min="4" max="4" width="8" bestFit="1" customWidth="1"/>
    <col min="5" max="5" width="19" bestFit="1" customWidth="1"/>
    <col min="6" max="6" width="16.90625" bestFit="1" customWidth="1"/>
    <col min="7" max="7" width="19.26953125" style="63" bestFit="1" customWidth="1"/>
    <col min="8" max="8" width="23.6328125" bestFit="1" customWidth="1"/>
    <col min="10" max="10" width="11.90625" bestFit="1" customWidth="1"/>
    <col min="11" max="11" width="15.08984375" bestFit="1" customWidth="1"/>
    <col min="12" max="13" width="19.7265625" bestFit="1" customWidth="1"/>
  </cols>
  <sheetData>
    <row r="2" spans="1:13" ht="28.5" x14ac:dyDescent="0.35">
      <c r="B2" s="10" t="s">
        <v>61</v>
      </c>
    </row>
    <row r="4" spans="1:13" ht="15" thickBot="1" x14ac:dyDescent="0.4">
      <c r="A4" s="9"/>
      <c r="B4" s="31" t="s">
        <v>62</v>
      </c>
      <c r="C4" s="32">
        <v>1</v>
      </c>
      <c r="D4" s="32"/>
      <c r="E4" s="32"/>
      <c r="F4" s="29"/>
      <c r="G4" s="64"/>
      <c r="H4" s="65"/>
      <c r="I4" s="12"/>
      <c r="J4" s="12"/>
      <c r="K4" s="12"/>
      <c r="L4" s="12"/>
    </row>
    <row r="5" spans="1:13" ht="15" thickBot="1" x14ac:dyDescent="0.4">
      <c r="A5" s="9"/>
      <c r="B5" s="31" t="s">
        <v>63</v>
      </c>
      <c r="C5" s="33">
        <v>1.2</v>
      </c>
      <c r="D5" s="32"/>
      <c r="E5" s="32"/>
      <c r="F5" s="29"/>
      <c r="G5" s="64"/>
      <c r="H5" s="65"/>
      <c r="I5" s="12"/>
      <c r="J5" s="12"/>
      <c r="K5" s="12"/>
      <c r="L5" s="12"/>
    </row>
    <row r="6" spans="1:13" x14ac:dyDescent="0.35">
      <c r="A6" s="9"/>
      <c r="B6" s="31" t="s">
        <v>64</v>
      </c>
      <c r="C6" s="62">
        <f ca="1">NOW()</f>
        <v>45756.081753819446</v>
      </c>
      <c r="D6" s="62"/>
      <c r="E6" s="62"/>
      <c r="F6" s="81"/>
      <c r="G6" s="64"/>
      <c r="H6" s="65"/>
      <c r="I6" s="12"/>
      <c r="J6" s="12"/>
      <c r="K6" s="12"/>
      <c r="L6" s="12"/>
    </row>
    <row r="7" spans="1:13" x14ac:dyDescent="0.35">
      <c r="A7" s="9"/>
      <c r="B7" s="31" t="s">
        <v>65</v>
      </c>
      <c r="C7" s="30" t="s">
        <v>66</v>
      </c>
      <c r="D7" s="30"/>
      <c r="E7" s="30"/>
      <c r="F7" s="29"/>
      <c r="G7" s="64"/>
      <c r="H7" s="65"/>
      <c r="I7" s="12"/>
      <c r="J7" s="12"/>
      <c r="K7" s="12"/>
      <c r="L7" s="12"/>
    </row>
    <row r="8" spans="1:13" x14ac:dyDescent="0.35">
      <c r="A8" s="9"/>
      <c r="B8" s="31" t="s">
        <v>67</v>
      </c>
      <c r="C8" s="128" t="s">
        <v>197</v>
      </c>
      <c r="D8" s="129"/>
      <c r="E8" s="129"/>
      <c r="F8" s="129"/>
      <c r="G8" s="130"/>
      <c r="H8" s="65"/>
      <c r="I8" s="12"/>
      <c r="J8" s="12"/>
      <c r="K8" s="12"/>
      <c r="L8" s="12"/>
    </row>
    <row r="9" spans="1:13" x14ac:dyDescent="0.35">
      <c r="A9" s="9"/>
      <c r="B9" s="31" t="s">
        <v>69</v>
      </c>
      <c r="C9" s="34" t="str">
        <f ca="1">MID(CELL("filename"),SEARCH("[",CELL("filename"))+1, SEARCH("]",CELL("filename"))-SEARCH("[",CELL("filename"))-1)</f>
        <v>AV BOM.xlsx</v>
      </c>
      <c r="D9" s="34"/>
      <c r="E9" s="34"/>
      <c r="F9" s="34"/>
      <c r="G9" s="67"/>
      <c r="H9" s="65"/>
      <c r="I9" s="12"/>
      <c r="J9" s="12"/>
      <c r="K9" s="12"/>
      <c r="L9" s="12"/>
    </row>
    <row r="10" spans="1:13" x14ac:dyDescent="0.35">
      <c r="A10" s="9"/>
      <c r="B10" s="31" t="s">
        <v>70</v>
      </c>
      <c r="C10" s="31"/>
      <c r="D10" s="31"/>
      <c r="E10" s="31"/>
      <c r="F10" s="28"/>
      <c r="G10" s="64"/>
      <c r="H10" s="65"/>
      <c r="I10" s="12"/>
      <c r="J10" s="12"/>
      <c r="K10" s="12"/>
      <c r="L10" s="12"/>
    </row>
    <row r="11" spans="1:13" x14ac:dyDescent="0.35">
      <c r="A11" s="9"/>
      <c r="B11" s="31"/>
      <c r="C11" s="31"/>
      <c r="D11" s="31"/>
      <c r="E11" s="31"/>
      <c r="F11" s="64" t="s">
        <v>112</v>
      </c>
      <c r="G11" s="64"/>
      <c r="H11" s="67"/>
      <c r="I11" s="12"/>
      <c r="J11" s="12"/>
      <c r="K11" s="12"/>
      <c r="L11" s="12"/>
    </row>
    <row r="12" spans="1:13" x14ac:dyDescent="0.35">
      <c r="A12" s="9"/>
      <c r="B12" s="31"/>
      <c r="C12" s="31"/>
      <c r="D12" s="31"/>
      <c r="E12" s="31"/>
      <c r="F12" s="28"/>
      <c r="G12" s="64"/>
      <c r="H12" s="67"/>
      <c r="I12" s="12"/>
      <c r="J12" s="12"/>
      <c r="K12" s="12"/>
      <c r="L12" s="12"/>
    </row>
    <row r="13" spans="1:13" x14ac:dyDescent="0.35">
      <c r="A13" s="22"/>
      <c r="B13" s="23"/>
      <c r="C13" s="23"/>
      <c r="D13" s="23"/>
      <c r="E13" s="23"/>
      <c r="F13" s="35"/>
      <c r="G13" s="68" t="s">
        <v>114</v>
      </c>
      <c r="H13" s="69" t="s">
        <v>114</v>
      </c>
      <c r="I13" s="23"/>
      <c r="J13" s="23"/>
      <c r="K13" s="23"/>
      <c r="L13" s="23"/>
      <c r="M13" s="160"/>
    </row>
    <row r="14" spans="1:13" x14ac:dyDescent="0.35">
      <c r="A14" s="37" t="s">
        <v>71</v>
      </c>
      <c r="B14" s="38" t="s">
        <v>52</v>
      </c>
      <c r="C14" s="38" t="s">
        <v>72</v>
      </c>
      <c r="D14" s="38" t="s">
        <v>73</v>
      </c>
      <c r="E14" s="38" t="s">
        <v>74</v>
      </c>
      <c r="F14" s="39" t="s">
        <v>75</v>
      </c>
      <c r="G14" s="68" t="s">
        <v>56</v>
      </c>
      <c r="H14" s="69" t="s">
        <v>76</v>
      </c>
      <c r="I14" s="40"/>
      <c r="J14" s="40" t="s">
        <v>77</v>
      </c>
      <c r="K14" s="40" t="s">
        <v>124</v>
      </c>
      <c r="L14" s="40" t="s">
        <v>125</v>
      </c>
      <c r="M14" s="40" t="s">
        <v>331</v>
      </c>
    </row>
    <row r="15" spans="1:13" ht="29" x14ac:dyDescent="0.35">
      <c r="A15" s="17">
        <v>1</v>
      </c>
      <c r="B15" s="27" t="s">
        <v>128</v>
      </c>
      <c r="C15" s="19" t="s">
        <v>78</v>
      </c>
      <c r="D15" s="43" t="s">
        <v>308</v>
      </c>
      <c r="E15" s="26" t="s">
        <v>308</v>
      </c>
      <c r="F15" s="45">
        <v>1</v>
      </c>
      <c r="G15" s="70">
        <v>364800</v>
      </c>
      <c r="H15" s="87">
        <f>SUM(F15*G15)</f>
        <v>364800</v>
      </c>
      <c r="I15" s="19"/>
      <c r="J15" s="46" t="s">
        <v>79</v>
      </c>
      <c r="K15" s="46"/>
      <c r="L15" s="20"/>
      <c r="M15" s="20" t="s">
        <v>332</v>
      </c>
    </row>
    <row r="16" spans="1:13" ht="29" x14ac:dyDescent="0.35">
      <c r="A16" s="17">
        <v>1.1000000000000001</v>
      </c>
      <c r="B16" s="131" t="s">
        <v>80</v>
      </c>
      <c r="C16" s="19" t="s">
        <v>81</v>
      </c>
      <c r="D16" s="43" t="s">
        <v>82</v>
      </c>
      <c r="E16" s="26" t="s">
        <v>82</v>
      </c>
      <c r="F16" s="45">
        <v>1</v>
      </c>
      <c r="G16" s="70">
        <v>85120</v>
      </c>
      <c r="H16" s="87">
        <f t="shared" ref="H16:H29" si="0">SUM(F16*G16)</f>
        <v>85120</v>
      </c>
      <c r="I16" s="19"/>
      <c r="J16" s="46" t="s">
        <v>79</v>
      </c>
      <c r="K16" s="46"/>
      <c r="L16" s="20"/>
      <c r="M16" s="20" t="s">
        <v>333</v>
      </c>
    </row>
    <row r="17" spans="1:13" ht="15" thickBot="1" x14ac:dyDescent="0.4">
      <c r="A17" s="17">
        <v>1.1000000000000001</v>
      </c>
      <c r="B17" s="19" t="s">
        <v>198</v>
      </c>
      <c r="C17" s="19" t="s">
        <v>81</v>
      </c>
      <c r="D17" s="43" t="s">
        <v>199</v>
      </c>
      <c r="E17" s="26" t="s">
        <v>199</v>
      </c>
      <c r="F17" s="45">
        <v>1</v>
      </c>
      <c r="G17" s="70">
        <v>158733</v>
      </c>
      <c r="H17" s="87">
        <f t="shared" si="0"/>
        <v>158733</v>
      </c>
      <c r="I17" s="19"/>
      <c r="J17" s="46" t="s">
        <v>79</v>
      </c>
      <c r="K17" s="46"/>
      <c r="L17" s="20"/>
      <c r="M17" s="20" t="s">
        <v>333</v>
      </c>
    </row>
    <row r="18" spans="1:13" ht="15" thickBot="1" x14ac:dyDescent="0.4">
      <c r="A18" s="17">
        <v>17</v>
      </c>
      <c r="B18" s="53" t="s">
        <v>94</v>
      </c>
      <c r="C18" s="53"/>
      <c r="D18" s="53"/>
      <c r="E18" s="53"/>
      <c r="F18" s="52">
        <v>1</v>
      </c>
      <c r="G18" s="78">
        <v>25000</v>
      </c>
      <c r="H18" s="87">
        <f t="shared" si="0"/>
        <v>25000</v>
      </c>
      <c r="I18" s="19"/>
      <c r="J18" s="46" t="s">
        <v>79</v>
      </c>
      <c r="K18" s="46"/>
      <c r="L18" s="20"/>
      <c r="M18" s="20" t="s">
        <v>333</v>
      </c>
    </row>
    <row r="19" spans="1:13" ht="15" thickBot="1" x14ac:dyDescent="0.4">
      <c r="A19" s="17">
        <v>18</v>
      </c>
      <c r="B19" s="53" t="s">
        <v>95</v>
      </c>
      <c r="C19" s="53"/>
      <c r="D19" s="53"/>
      <c r="E19" s="53"/>
      <c r="F19" s="52">
        <v>1</v>
      </c>
      <c r="G19" s="78">
        <v>25000</v>
      </c>
      <c r="H19" s="87">
        <f t="shared" si="0"/>
        <v>25000</v>
      </c>
      <c r="I19" s="19"/>
      <c r="J19" s="46" t="s">
        <v>79</v>
      </c>
      <c r="K19" s="46"/>
      <c r="L19" s="20"/>
      <c r="M19" s="20" t="s">
        <v>333</v>
      </c>
    </row>
    <row r="20" spans="1:13" x14ac:dyDescent="0.35">
      <c r="A20" s="58"/>
      <c r="B20" s="59" t="s">
        <v>306</v>
      </c>
      <c r="C20" s="59"/>
      <c r="D20" s="59"/>
      <c r="E20" s="59"/>
      <c r="F20" s="59"/>
      <c r="G20" s="79"/>
      <c r="H20" s="80">
        <f>SUM(H15:H19)</f>
        <v>658653</v>
      </c>
      <c r="I20" s="59"/>
      <c r="J20" s="60"/>
      <c r="K20" s="60"/>
      <c r="L20" s="60"/>
      <c r="M20" s="162"/>
    </row>
    <row r="21" spans="1:13" x14ac:dyDescent="0.35">
      <c r="A21" s="17">
        <v>20</v>
      </c>
      <c r="B21" s="53" t="s">
        <v>96</v>
      </c>
      <c r="C21" s="53"/>
      <c r="D21" s="53"/>
      <c r="E21" s="53"/>
      <c r="F21" s="45">
        <v>1</v>
      </c>
      <c r="G21" s="70">
        <v>25000</v>
      </c>
      <c r="H21" s="87">
        <f t="shared" si="0"/>
        <v>25000</v>
      </c>
      <c r="I21" s="19"/>
      <c r="J21" s="46" t="s">
        <v>97</v>
      </c>
      <c r="K21" s="46"/>
      <c r="L21" s="20"/>
      <c r="M21" s="20"/>
    </row>
    <row r="22" spans="1:13" x14ac:dyDescent="0.35">
      <c r="A22" s="17">
        <v>21</v>
      </c>
      <c r="B22" s="53" t="s">
        <v>98</v>
      </c>
      <c r="C22" s="53"/>
      <c r="D22" s="53"/>
      <c r="E22" s="53"/>
      <c r="F22" s="45">
        <v>1</v>
      </c>
      <c r="G22" s="70">
        <v>15000</v>
      </c>
      <c r="H22" s="87">
        <f t="shared" si="0"/>
        <v>15000</v>
      </c>
      <c r="I22" s="19"/>
      <c r="J22" s="46" t="s">
        <v>97</v>
      </c>
      <c r="K22" s="46"/>
      <c r="L22" s="20"/>
      <c r="M22" s="160"/>
    </row>
    <row r="23" spans="1:13" x14ac:dyDescent="0.35">
      <c r="A23" s="17">
        <v>23</v>
      </c>
      <c r="B23" s="53" t="s">
        <v>99</v>
      </c>
      <c r="C23" s="53"/>
      <c r="D23" s="53"/>
      <c r="E23" s="53"/>
      <c r="F23" s="45">
        <v>1</v>
      </c>
      <c r="G23" s="70">
        <v>5000</v>
      </c>
      <c r="H23" s="87">
        <f t="shared" si="0"/>
        <v>5000</v>
      </c>
      <c r="I23" s="19"/>
      <c r="J23" s="46" t="s">
        <v>97</v>
      </c>
      <c r="K23" s="46"/>
      <c r="L23" s="20"/>
      <c r="M23" s="20"/>
    </row>
    <row r="24" spans="1:13" x14ac:dyDescent="0.35">
      <c r="A24" s="17">
        <v>25</v>
      </c>
      <c r="B24" s="53" t="s">
        <v>36</v>
      </c>
      <c r="C24" s="53"/>
      <c r="D24" s="53"/>
      <c r="E24" s="53"/>
      <c r="F24" s="45">
        <v>1</v>
      </c>
      <c r="G24" s="70">
        <v>5000</v>
      </c>
      <c r="H24" s="87">
        <f t="shared" si="0"/>
        <v>5000</v>
      </c>
      <c r="I24" s="19"/>
      <c r="J24" s="46" t="s">
        <v>97</v>
      </c>
      <c r="K24" s="46"/>
      <c r="L24" s="20"/>
      <c r="M24" s="160"/>
    </row>
    <row r="25" spans="1:13" x14ac:dyDescent="0.35">
      <c r="A25" s="55">
        <v>28</v>
      </c>
      <c r="B25" s="56" t="s">
        <v>35</v>
      </c>
      <c r="C25" s="56"/>
      <c r="D25" s="56"/>
      <c r="E25" s="56"/>
      <c r="F25" s="45">
        <v>1</v>
      </c>
      <c r="G25" s="70">
        <v>5000</v>
      </c>
      <c r="H25" s="87">
        <f t="shared" si="0"/>
        <v>5000</v>
      </c>
      <c r="I25" s="19"/>
      <c r="J25" s="46" t="s">
        <v>97</v>
      </c>
      <c r="K25" s="46"/>
      <c r="L25" s="20"/>
      <c r="M25" s="160"/>
    </row>
    <row r="26" spans="1:13" x14ac:dyDescent="0.35">
      <c r="A26" s="17">
        <v>32</v>
      </c>
      <c r="B26" s="53" t="s">
        <v>100</v>
      </c>
      <c r="C26" s="53"/>
      <c r="D26" s="53"/>
      <c r="E26" s="53"/>
      <c r="F26" s="45">
        <v>1</v>
      </c>
      <c r="G26" s="70">
        <v>5000</v>
      </c>
      <c r="H26" s="87">
        <f t="shared" si="0"/>
        <v>5000</v>
      </c>
      <c r="I26" s="19"/>
      <c r="J26" s="46" t="s">
        <v>97</v>
      </c>
      <c r="K26" s="46"/>
      <c r="L26" s="20"/>
      <c r="M26" s="160"/>
    </row>
    <row r="27" spans="1:13" x14ac:dyDescent="0.35">
      <c r="A27" s="17">
        <v>33</v>
      </c>
      <c r="B27" s="53" t="s">
        <v>101</v>
      </c>
      <c r="C27" s="53"/>
      <c r="D27" s="53"/>
      <c r="E27" s="53"/>
      <c r="F27" s="45">
        <v>1</v>
      </c>
      <c r="G27" s="70">
        <v>5000</v>
      </c>
      <c r="H27" s="87">
        <f t="shared" si="0"/>
        <v>5000</v>
      </c>
      <c r="I27" s="19"/>
      <c r="J27" s="46" t="s">
        <v>97</v>
      </c>
      <c r="K27" s="46"/>
      <c r="L27" s="20"/>
      <c r="M27" s="160"/>
    </row>
    <row r="28" spans="1:13" x14ac:dyDescent="0.35">
      <c r="A28" s="58"/>
      <c r="B28" s="59" t="s">
        <v>307</v>
      </c>
      <c r="C28" s="59"/>
      <c r="D28" s="59"/>
      <c r="E28" s="104"/>
      <c r="F28" s="59"/>
      <c r="G28" s="79"/>
      <c r="H28" s="80">
        <f>SUM(H21:H27)</f>
        <v>65000</v>
      </c>
      <c r="I28" s="59"/>
      <c r="J28" s="60"/>
      <c r="K28" s="60"/>
      <c r="L28" s="60"/>
      <c r="M28" s="162"/>
    </row>
    <row r="29" spans="1:13" x14ac:dyDescent="0.35">
      <c r="A29" s="17">
        <v>50</v>
      </c>
      <c r="B29" s="57" t="s">
        <v>22</v>
      </c>
      <c r="C29" s="53"/>
      <c r="D29" s="53"/>
      <c r="E29" s="53"/>
      <c r="F29" s="45">
        <v>1</v>
      </c>
      <c r="G29" s="70">
        <v>0</v>
      </c>
      <c r="H29" s="87">
        <f t="shared" si="0"/>
        <v>0</v>
      </c>
      <c r="I29" s="19"/>
      <c r="J29" s="46" t="s">
        <v>22</v>
      </c>
      <c r="K29" s="46"/>
      <c r="L29" s="77"/>
      <c r="M29" s="160"/>
    </row>
    <row r="31" spans="1:13" x14ac:dyDescent="0.35">
      <c r="A31" s="216" t="s">
        <v>354</v>
      </c>
      <c r="B31" s="216"/>
      <c r="C31" s="216"/>
      <c r="D31" s="216"/>
      <c r="E31" s="216"/>
      <c r="F31" s="216"/>
      <c r="G31" s="216"/>
      <c r="H31" s="216"/>
      <c r="I31" s="216"/>
      <c r="J31" s="216"/>
      <c r="K31" s="216"/>
      <c r="L31" s="216"/>
      <c r="M31" s="216"/>
    </row>
    <row r="32" spans="1:13" x14ac:dyDescent="0.35">
      <c r="A32" s="22"/>
      <c r="B32" s="23"/>
      <c r="C32" s="23"/>
      <c r="D32" s="23"/>
      <c r="E32" s="23"/>
      <c r="F32" s="35"/>
      <c r="G32" s="68" t="s">
        <v>114</v>
      </c>
      <c r="H32" s="69" t="s">
        <v>114</v>
      </c>
      <c r="I32" s="23"/>
      <c r="J32" s="23"/>
      <c r="K32" s="23"/>
      <c r="L32" s="23"/>
      <c r="M32" s="160"/>
    </row>
    <row r="33" spans="1:13" x14ac:dyDescent="0.35">
      <c r="A33" s="37" t="s">
        <v>71</v>
      </c>
      <c r="B33" s="38" t="s">
        <v>52</v>
      </c>
      <c r="C33" s="38" t="s">
        <v>72</v>
      </c>
      <c r="D33" s="38" t="s">
        <v>73</v>
      </c>
      <c r="E33" s="38" t="s">
        <v>74</v>
      </c>
      <c r="F33" s="39" t="s">
        <v>75</v>
      </c>
      <c r="G33" s="68" t="s">
        <v>56</v>
      </c>
      <c r="H33" s="69" t="s">
        <v>76</v>
      </c>
      <c r="I33" s="40"/>
      <c r="J33" s="40" t="s">
        <v>77</v>
      </c>
      <c r="K33" s="40" t="s">
        <v>124</v>
      </c>
      <c r="L33" s="40" t="s">
        <v>125</v>
      </c>
      <c r="M33" s="40" t="s">
        <v>331</v>
      </c>
    </row>
    <row r="34" spans="1:13" ht="29" x14ac:dyDescent="0.35">
      <c r="A34" s="17">
        <v>1</v>
      </c>
      <c r="B34" s="27" t="s">
        <v>361</v>
      </c>
      <c r="C34" s="19" t="s">
        <v>78</v>
      </c>
      <c r="D34" s="43" t="s">
        <v>360</v>
      </c>
      <c r="E34" s="26" t="s">
        <v>360</v>
      </c>
      <c r="F34" s="45">
        <v>1</v>
      </c>
      <c r="G34" s="70">
        <v>275000</v>
      </c>
      <c r="H34" s="87">
        <f>SUM(F34*G34)</f>
        <v>275000</v>
      </c>
      <c r="I34" s="19"/>
      <c r="J34" s="46" t="s">
        <v>79</v>
      </c>
      <c r="K34" s="46"/>
      <c r="L34" s="20"/>
      <c r="M34" s="20" t="s">
        <v>332</v>
      </c>
    </row>
    <row r="35" spans="1:13" ht="29" x14ac:dyDescent="0.35">
      <c r="A35" s="17">
        <v>1.1000000000000001</v>
      </c>
      <c r="B35" s="131" t="s">
        <v>80</v>
      </c>
      <c r="C35" s="19" t="s">
        <v>357</v>
      </c>
      <c r="D35" s="43" t="s">
        <v>358</v>
      </c>
      <c r="E35" s="26" t="s">
        <v>358</v>
      </c>
      <c r="F35" s="45">
        <v>1</v>
      </c>
      <c r="G35" s="70">
        <v>10000</v>
      </c>
      <c r="H35" s="87">
        <f t="shared" ref="H35:H38" si="1">SUM(F35*G35)</f>
        <v>10000</v>
      </c>
      <c r="I35" s="19"/>
      <c r="J35" s="46" t="s">
        <v>79</v>
      </c>
      <c r="K35" s="46"/>
      <c r="L35" s="20"/>
      <c r="M35" s="20" t="s">
        <v>333</v>
      </c>
    </row>
    <row r="36" spans="1:13" ht="15" thickBot="1" x14ac:dyDescent="0.4">
      <c r="A36" s="17">
        <v>1.1000000000000001</v>
      </c>
      <c r="B36" s="19" t="s">
        <v>198</v>
      </c>
      <c r="C36" s="19" t="s">
        <v>357</v>
      </c>
      <c r="D36" s="43" t="s">
        <v>358</v>
      </c>
      <c r="E36" s="26" t="s">
        <v>358</v>
      </c>
      <c r="F36" s="45">
        <v>1</v>
      </c>
      <c r="G36" s="70">
        <v>10000</v>
      </c>
      <c r="H36" s="87">
        <f t="shared" si="1"/>
        <v>10000</v>
      </c>
      <c r="I36" s="19"/>
      <c r="J36" s="46" t="s">
        <v>79</v>
      </c>
      <c r="K36" s="46"/>
      <c r="L36" s="20"/>
      <c r="M36" s="20" t="s">
        <v>333</v>
      </c>
    </row>
    <row r="37" spans="1:13" ht="15" thickBot="1" x14ac:dyDescent="0.4">
      <c r="A37" s="17">
        <v>17</v>
      </c>
      <c r="B37" s="53" t="s">
        <v>94</v>
      </c>
      <c r="C37" s="53"/>
      <c r="D37" s="53"/>
      <c r="E37" s="53"/>
      <c r="F37" s="52">
        <v>1</v>
      </c>
      <c r="G37" s="78">
        <v>5000</v>
      </c>
      <c r="H37" s="87">
        <f t="shared" si="1"/>
        <v>5000</v>
      </c>
      <c r="I37" s="19"/>
      <c r="J37" s="46" t="s">
        <v>79</v>
      </c>
      <c r="K37" s="46"/>
      <c r="L37" s="20"/>
      <c r="M37" s="20" t="s">
        <v>333</v>
      </c>
    </row>
    <row r="38" spans="1:13" ht="15" thickBot="1" x14ac:dyDescent="0.4">
      <c r="A38" s="17">
        <v>18</v>
      </c>
      <c r="B38" s="53" t="s">
        <v>95</v>
      </c>
      <c r="C38" s="53"/>
      <c r="D38" s="53"/>
      <c r="E38" s="53"/>
      <c r="F38" s="52">
        <v>1</v>
      </c>
      <c r="G38" s="78">
        <v>5000</v>
      </c>
      <c r="H38" s="87">
        <f t="shared" si="1"/>
        <v>5000</v>
      </c>
      <c r="I38" s="19"/>
      <c r="J38" s="46" t="s">
        <v>79</v>
      </c>
      <c r="K38" s="46"/>
      <c r="L38" s="20"/>
      <c r="M38" s="20" t="s">
        <v>333</v>
      </c>
    </row>
    <row r="39" spans="1:13" x14ac:dyDescent="0.35">
      <c r="A39" s="58"/>
      <c r="B39" s="59" t="s">
        <v>306</v>
      </c>
      <c r="C39" s="59"/>
      <c r="D39" s="59"/>
      <c r="E39" s="59"/>
      <c r="F39" s="59"/>
      <c r="G39" s="79"/>
      <c r="H39" s="80">
        <f>SUM(H34:H38)</f>
        <v>305000</v>
      </c>
      <c r="I39" s="59"/>
      <c r="J39" s="60"/>
      <c r="K39" s="60"/>
      <c r="L39" s="60"/>
      <c r="M39" s="162"/>
    </row>
    <row r="40" spans="1:13" x14ac:dyDescent="0.35">
      <c r="A40" s="17">
        <v>20</v>
      </c>
      <c r="B40" s="53" t="s">
        <v>96</v>
      </c>
      <c r="C40" s="53"/>
      <c r="D40" s="53"/>
      <c r="E40" s="53"/>
      <c r="F40" s="45">
        <v>1</v>
      </c>
      <c r="G40" s="70">
        <v>15000</v>
      </c>
      <c r="H40" s="87">
        <f t="shared" ref="H40:H46" si="2">SUM(F40*G40)</f>
        <v>15000</v>
      </c>
      <c r="I40" s="19"/>
      <c r="J40" s="46" t="s">
        <v>97</v>
      </c>
      <c r="K40" s="46"/>
      <c r="L40" s="20"/>
      <c r="M40" s="20"/>
    </row>
    <row r="41" spans="1:13" x14ac:dyDescent="0.35">
      <c r="A41" s="17">
        <v>21</v>
      </c>
      <c r="B41" s="53" t="s">
        <v>98</v>
      </c>
      <c r="C41" s="53"/>
      <c r="D41" s="53"/>
      <c r="E41" s="53"/>
      <c r="F41" s="45">
        <v>1</v>
      </c>
      <c r="G41" s="70">
        <v>5000</v>
      </c>
      <c r="H41" s="87">
        <f t="shared" si="2"/>
        <v>5000</v>
      </c>
      <c r="I41" s="19"/>
      <c r="J41" s="46" t="s">
        <v>97</v>
      </c>
      <c r="K41" s="46"/>
      <c r="L41" s="20"/>
      <c r="M41" s="160"/>
    </row>
    <row r="42" spans="1:13" x14ac:dyDescent="0.35">
      <c r="A42" s="17">
        <v>23</v>
      </c>
      <c r="B42" s="53" t="s">
        <v>99</v>
      </c>
      <c r="C42" s="53"/>
      <c r="D42" s="53"/>
      <c r="E42" s="53"/>
      <c r="F42" s="45">
        <v>1</v>
      </c>
      <c r="G42" s="70">
        <v>3000</v>
      </c>
      <c r="H42" s="87">
        <f t="shared" si="2"/>
        <v>3000</v>
      </c>
      <c r="I42" s="19"/>
      <c r="J42" s="46" t="s">
        <v>97</v>
      </c>
      <c r="K42" s="46"/>
      <c r="L42" s="20"/>
      <c r="M42" s="20"/>
    </row>
    <row r="43" spans="1:13" x14ac:dyDescent="0.35">
      <c r="A43" s="17">
        <v>25</v>
      </c>
      <c r="B43" s="53" t="s">
        <v>36</v>
      </c>
      <c r="C43" s="53"/>
      <c r="D43" s="53"/>
      <c r="E43" s="53"/>
      <c r="F43" s="45">
        <v>1</v>
      </c>
      <c r="G43" s="70">
        <v>3000</v>
      </c>
      <c r="H43" s="87">
        <f t="shared" si="2"/>
        <v>3000</v>
      </c>
      <c r="I43" s="19"/>
      <c r="J43" s="46" t="s">
        <v>97</v>
      </c>
      <c r="K43" s="46"/>
      <c r="L43" s="20"/>
      <c r="M43" s="160"/>
    </row>
    <row r="44" spans="1:13" x14ac:dyDescent="0.35">
      <c r="A44" s="55">
        <v>28</v>
      </c>
      <c r="B44" s="56" t="s">
        <v>35</v>
      </c>
      <c r="C44" s="56"/>
      <c r="D44" s="56"/>
      <c r="E44" s="56"/>
      <c r="F44" s="45">
        <v>1</v>
      </c>
      <c r="G44" s="70">
        <v>3000</v>
      </c>
      <c r="H44" s="87">
        <f t="shared" si="2"/>
        <v>3000</v>
      </c>
      <c r="I44" s="19"/>
      <c r="J44" s="46" t="s">
        <v>97</v>
      </c>
      <c r="K44" s="46"/>
      <c r="L44" s="20"/>
      <c r="M44" s="160"/>
    </row>
    <row r="45" spans="1:13" x14ac:dyDescent="0.35">
      <c r="A45" s="17">
        <v>32</v>
      </c>
      <c r="B45" s="53" t="s">
        <v>100</v>
      </c>
      <c r="C45" s="53"/>
      <c r="D45" s="53"/>
      <c r="E45" s="53"/>
      <c r="F45" s="45">
        <v>1</v>
      </c>
      <c r="G45" s="70">
        <v>3000</v>
      </c>
      <c r="H45" s="87">
        <f t="shared" si="2"/>
        <v>3000</v>
      </c>
      <c r="I45" s="19"/>
      <c r="J45" s="46" t="s">
        <v>97</v>
      </c>
      <c r="K45" s="46"/>
      <c r="L45" s="20"/>
      <c r="M45" s="160"/>
    </row>
    <row r="46" spans="1:13" x14ac:dyDescent="0.35">
      <c r="A46" s="17">
        <v>33</v>
      </c>
      <c r="B46" s="53" t="s">
        <v>101</v>
      </c>
      <c r="C46" s="53"/>
      <c r="D46" s="53"/>
      <c r="E46" s="53"/>
      <c r="F46" s="45">
        <v>1</v>
      </c>
      <c r="G46" s="70">
        <v>3000</v>
      </c>
      <c r="H46" s="87">
        <f t="shared" si="2"/>
        <v>3000</v>
      </c>
      <c r="I46" s="19"/>
      <c r="J46" s="46" t="s">
        <v>97</v>
      </c>
      <c r="K46" s="46"/>
      <c r="L46" s="20"/>
      <c r="M46" s="160"/>
    </row>
    <row r="47" spans="1:13" x14ac:dyDescent="0.35">
      <c r="A47" s="58"/>
      <c r="B47" s="59" t="s">
        <v>307</v>
      </c>
      <c r="C47" s="59"/>
      <c r="D47" s="59"/>
      <c r="E47" s="104"/>
      <c r="F47" s="59"/>
      <c r="G47" s="79"/>
      <c r="H47" s="80">
        <f>SUM(H40:H46)</f>
        <v>35000</v>
      </c>
      <c r="I47" s="59"/>
      <c r="J47" s="60"/>
      <c r="K47" s="60"/>
      <c r="L47" s="60"/>
      <c r="M47" s="162"/>
    </row>
    <row r="48" spans="1:13" x14ac:dyDescent="0.35">
      <c r="A48" s="17">
        <v>50</v>
      </c>
      <c r="B48" s="57" t="s">
        <v>22</v>
      </c>
      <c r="C48" s="53"/>
      <c r="D48" s="53"/>
      <c r="E48" s="53"/>
      <c r="F48" s="45">
        <v>1</v>
      </c>
      <c r="G48" s="70">
        <v>0</v>
      </c>
      <c r="H48" s="87">
        <f t="shared" ref="H48" si="3">SUM(F48*G48)</f>
        <v>0</v>
      </c>
      <c r="I48" s="19"/>
      <c r="J48" s="46" t="s">
        <v>22</v>
      </c>
      <c r="K48" s="46"/>
      <c r="L48" s="77"/>
      <c r="M48" s="160"/>
    </row>
  </sheetData>
  <mergeCells count="1">
    <mergeCell ref="A31:M31"/>
  </mergeCells>
  <conditionalFormatting sqref="J15:K19 J21:K27 J29:K29">
    <cfRule type="containsText" dxfId="17" priority="4" operator="containsText" text="IT">
      <formula>NOT(ISERROR(SEARCH("IT",J15)))</formula>
    </cfRule>
  </conditionalFormatting>
  <conditionalFormatting sqref="J34:K38 J40:K46 J48:K48">
    <cfRule type="containsText" dxfId="16" priority="1" operator="containsText" text="IT">
      <formula>NOT(ISERROR(SEARCH("IT",J34)))</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C7166-A04B-4680-88BC-48298D230E6E}">
  <dimension ref="A1:M39"/>
  <sheetViews>
    <sheetView topLeftCell="A11" zoomScale="70" zoomScaleNormal="70" workbookViewId="0">
      <selection activeCell="F33" sqref="F33"/>
    </sheetView>
  </sheetViews>
  <sheetFormatPr defaultRowHeight="14.5" x14ac:dyDescent="0.35"/>
  <cols>
    <col min="1" max="1" width="7.7265625" bestFit="1" customWidth="1"/>
    <col min="2" max="2" width="44.90625" customWidth="1"/>
    <col min="3" max="3" width="18" customWidth="1"/>
    <col min="4" max="4" width="16.90625" customWidth="1"/>
    <col min="5" max="5" width="21.7265625" bestFit="1" customWidth="1"/>
    <col min="6" max="7" width="19.26953125" bestFit="1" customWidth="1"/>
    <col min="8" max="8" width="23.08984375" bestFit="1" customWidth="1"/>
    <col min="10" max="10" width="11.36328125" bestFit="1" customWidth="1"/>
    <col min="11" max="11" width="15.08984375" bestFit="1" customWidth="1"/>
    <col min="12" max="12" width="18.08984375" bestFit="1" customWidth="1"/>
    <col min="13" max="13" width="19.7265625" bestFit="1" customWidth="1"/>
  </cols>
  <sheetData>
    <row r="1" spans="1:13" ht="28.5" x14ac:dyDescent="0.35">
      <c r="A1" s="9"/>
      <c r="B1" s="10" t="s">
        <v>61</v>
      </c>
      <c r="C1" s="10"/>
      <c r="D1" s="10"/>
      <c r="E1" s="10"/>
      <c r="F1" s="28"/>
      <c r="G1" s="64"/>
      <c r="H1" s="65"/>
      <c r="I1" s="12"/>
      <c r="J1" s="12"/>
      <c r="K1" s="30"/>
      <c r="L1" s="12"/>
    </row>
    <row r="2" spans="1:13" x14ac:dyDescent="0.35">
      <c r="A2" s="9"/>
      <c r="B2" s="12"/>
      <c r="C2" s="12"/>
      <c r="D2" s="12"/>
      <c r="E2" s="12"/>
      <c r="F2" s="28"/>
      <c r="G2" s="64"/>
      <c r="H2" s="65"/>
      <c r="I2" s="12"/>
      <c r="J2" s="12"/>
      <c r="K2" s="30"/>
      <c r="L2" s="12"/>
    </row>
    <row r="3" spans="1:13" ht="15" thickBot="1" x14ac:dyDescent="0.4">
      <c r="A3" s="9"/>
      <c r="B3" s="31" t="s">
        <v>62</v>
      </c>
      <c r="C3" s="32">
        <v>1</v>
      </c>
      <c r="D3" s="32"/>
      <c r="E3" s="32"/>
      <c r="F3" s="29"/>
      <c r="G3" s="64"/>
      <c r="H3" s="65"/>
      <c r="I3" s="12"/>
      <c r="J3" s="12"/>
      <c r="K3" s="30"/>
      <c r="L3" s="12"/>
    </row>
    <row r="4" spans="1:13" ht="15" thickBot="1" x14ac:dyDescent="0.4">
      <c r="A4" s="9"/>
      <c r="B4" s="31" t="s">
        <v>63</v>
      </c>
      <c r="C4" s="33">
        <v>1.2</v>
      </c>
      <c r="D4" s="32"/>
      <c r="E4" s="32"/>
      <c r="F4" s="29"/>
      <c r="G4" s="64"/>
      <c r="H4" s="65"/>
      <c r="I4" s="12"/>
      <c r="J4" s="12"/>
      <c r="K4" s="30"/>
      <c r="L4" s="12"/>
    </row>
    <row r="5" spans="1:13" x14ac:dyDescent="0.35">
      <c r="A5" s="9"/>
      <c r="B5" s="31" t="s">
        <v>64</v>
      </c>
      <c r="C5" s="62">
        <f ca="1">NOW()</f>
        <v>45756.0817537037</v>
      </c>
      <c r="D5" s="62"/>
      <c r="E5" s="62"/>
      <c r="F5" s="81"/>
      <c r="G5" s="64"/>
      <c r="H5" s="65"/>
      <c r="I5" s="12"/>
      <c r="J5" s="12"/>
      <c r="K5" s="30"/>
      <c r="L5" s="12"/>
    </row>
    <row r="6" spans="1:13" x14ac:dyDescent="0.35">
      <c r="A6" s="9"/>
      <c r="B6" s="31" t="s">
        <v>65</v>
      </c>
      <c r="C6" s="30" t="s">
        <v>66</v>
      </c>
      <c r="D6" s="30"/>
      <c r="E6" s="30"/>
      <c r="F6" s="29"/>
      <c r="G6" s="64"/>
      <c r="H6" s="65"/>
      <c r="I6" s="12"/>
      <c r="J6" s="12"/>
      <c r="K6" s="30"/>
      <c r="L6" s="12"/>
    </row>
    <row r="7" spans="1:13" x14ac:dyDescent="0.35">
      <c r="A7" s="9"/>
      <c r="B7" s="31" t="s">
        <v>67</v>
      </c>
      <c r="C7" s="140" t="s">
        <v>420</v>
      </c>
      <c r="D7" s="141"/>
      <c r="E7" s="141"/>
      <c r="F7" s="141"/>
      <c r="G7" s="142"/>
      <c r="H7" s="65"/>
      <c r="I7" s="12"/>
      <c r="J7" s="12"/>
      <c r="K7" s="30"/>
      <c r="L7" s="12"/>
    </row>
    <row r="8" spans="1:13" x14ac:dyDescent="0.35">
      <c r="A8" s="9"/>
      <c r="B8" s="31" t="s">
        <v>69</v>
      </c>
      <c r="C8" s="30" t="str">
        <f ca="1">MID(CELL("filename"),SEARCH("[",CELL("filename"))+1, SEARCH("]",CELL("filename"))-SEARCH("[",CELL("filename"))-1)</f>
        <v>AV BOM.xlsx</v>
      </c>
      <c r="D8" s="30"/>
      <c r="E8" s="30"/>
      <c r="F8" s="29"/>
      <c r="G8" s="64"/>
      <c r="H8" s="65"/>
      <c r="I8" s="12"/>
      <c r="J8" s="12"/>
      <c r="K8" s="30"/>
      <c r="L8" s="12"/>
    </row>
    <row r="9" spans="1:13" x14ac:dyDescent="0.35">
      <c r="A9" s="9"/>
      <c r="B9" s="31" t="s">
        <v>70</v>
      </c>
      <c r="C9" s="31" t="s">
        <v>262</v>
      </c>
      <c r="D9" s="31"/>
      <c r="E9" s="31"/>
      <c r="F9" s="28"/>
      <c r="G9" s="64"/>
      <c r="H9" s="65"/>
      <c r="I9" s="12"/>
      <c r="J9" s="12"/>
      <c r="K9" s="30"/>
      <c r="L9" s="12"/>
    </row>
    <row r="10" spans="1:13" x14ac:dyDescent="0.35">
      <c r="A10" s="9"/>
      <c r="B10" s="31"/>
      <c r="C10" s="31"/>
      <c r="D10" s="31"/>
      <c r="E10" s="31"/>
      <c r="F10" s="64" t="s">
        <v>112</v>
      </c>
      <c r="G10" s="64"/>
      <c r="H10" s="67"/>
      <c r="I10" s="12"/>
      <c r="J10" s="12"/>
      <c r="K10" s="30"/>
      <c r="L10" s="12"/>
    </row>
    <row r="11" spans="1:13" x14ac:dyDescent="0.35">
      <c r="A11" s="9"/>
      <c r="B11" s="31"/>
      <c r="C11" s="31"/>
      <c r="D11" s="31"/>
      <c r="E11" s="31"/>
      <c r="F11" s="28"/>
      <c r="G11" s="64"/>
      <c r="H11" s="67"/>
      <c r="I11" s="12"/>
      <c r="J11" s="12"/>
      <c r="K11" s="30"/>
      <c r="L11" s="12"/>
    </row>
    <row r="12" spans="1:13" x14ac:dyDescent="0.35">
      <c r="A12" s="22"/>
      <c r="B12" s="23"/>
      <c r="C12" s="23"/>
      <c r="D12" s="23"/>
      <c r="E12" s="23"/>
      <c r="F12" s="35"/>
      <c r="G12" s="68" t="s">
        <v>114</v>
      </c>
      <c r="H12" s="69" t="s">
        <v>114</v>
      </c>
      <c r="I12" s="23"/>
      <c r="J12" s="23"/>
      <c r="K12" s="143"/>
      <c r="L12" s="23"/>
      <c r="M12" s="160"/>
    </row>
    <row r="13" spans="1:13" x14ac:dyDescent="0.35">
      <c r="A13" s="98" t="s">
        <v>71</v>
      </c>
      <c r="B13" s="40" t="s">
        <v>52</v>
      </c>
      <c r="C13" s="40" t="s">
        <v>72</v>
      </c>
      <c r="D13" s="40" t="s">
        <v>73</v>
      </c>
      <c r="E13" s="40" t="s">
        <v>74</v>
      </c>
      <c r="F13" s="39" t="s">
        <v>75</v>
      </c>
      <c r="G13" s="68" t="s">
        <v>56</v>
      </c>
      <c r="H13" s="69" t="s">
        <v>76</v>
      </c>
      <c r="I13" s="40"/>
      <c r="J13" s="40" t="s">
        <v>77</v>
      </c>
      <c r="K13" s="144" t="s">
        <v>124</v>
      </c>
      <c r="L13" s="40" t="s">
        <v>125</v>
      </c>
      <c r="M13" s="40" t="s">
        <v>331</v>
      </c>
    </row>
    <row r="14" spans="1:13" x14ac:dyDescent="0.35">
      <c r="A14" s="119">
        <v>16</v>
      </c>
      <c r="B14" s="25" t="s">
        <v>421</v>
      </c>
      <c r="C14" s="73" t="s">
        <v>422</v>
      </c>
      <c r="D14" s="73" t="s">
        <v>423</v>
      </c>
      <c r="E14" s="100" t="s">
        <v>423</v>
      </c>
      <c r="F14" s="75">
        <v>1</v>
      </c>
      <c r="G14" s="70">
        <v>250000</v>
      </c>
      <c r="H14" s="87">
        <f>SUM(F14*G14)</f>
        <v>250000</v>
      </c>
      <c r="I14" s="76"/>
      <c r="J14" s="46" t="s">
        <v>79</v>
      </c>
      <c r="K14" s="145"/>
      <c r="L14" s="20"/>
      <c r="M14" s="20"/>
    </row>
    <row r="15" spans="1:13" x14ac:dyDescent="0.35">
      <c r="A15" s="58"/>
      <c r="B15" s="59" t="s">
        <v>306</v>
      </c>
      <c r="C15" s="59"/>
      <c r="D15" s="59"/>
      <c r="E15" s="59"/>
      <c r="F15" s="59"/>
      <c r="G15" s="79"/>
      <c r="H15" s="80">
        <f>SUM(H11:H14)</f>
        <v>250000</v>
      </c>
      <c r="I15" s="59"/>
      <c r="J15" s="60"/>
      <c r="K15" s="60"/>
      <c r="L15" s="60"/>
      <c r="M15" s="162"/>
    </row>
    <row r="16" spans="1:13" x14ac:dyDescent="0.35">
      <c r="A16" s="17">
        <v>20</v>
      </c>
      <c r="B16" s="53" t="s">
        <v>96</v>
      </c>
      <c r="C16" s="53"/>
      <c r="D16" s="102"/>
      <c r="E16" s="102"/>
      <c r="F16" s="75">
        <v>1</v>
      </c>
      <c r="G16" s="70">
        <v>3000</v>
      </c>
      <c r="H16" s="87">
        <f t="shared" ref="H16:H24" si="0">SUM(F16*G16)</f>
        <v>3000</v>
      </c>
      <c r="I16" s="19"/>
      <c r="J16" s="46" t="s">
        <v>97</v>
      </c>
      <c r="K16" s="46"/>
      <c r="L16" s="20"/>
      <c r="M16" s="20"/>
    </row>
    <row r="17" spans="1:13" x14ac:dyDescent="0.35">
      <c r="A17" s="17">
        <v>21</v>
      </c>
      <c r="B17" s="53" t="s">
        <v>98</v>
      </c>
      <c r="C17" s="53"/>
      <c r="D17" s="102"/>
      <c r="E17" s="102"/>
      <c r="F17" s="75">
        <v>1</v>
      </c>
      <c r="G17" s="70">
        <v>2000</v>
      </c>
      <c r="H17" s="87">
        <f t="shared" si="0"/>
        <v>2000</v>
      </c>
      <c r="I17" s="19"/>
      <c r="J17" s="46" t="s">
        <v>97</v>
      </c>
      <c r="K17" s="46"/>
      <c r="L17" s="20"/>
      <c r="M17" s="160"/>
    </row>
    <row r="18" spans="1:13" x14ac:dyDescent="0.35">
      <c r="A18" s="17">
        <v>23</v>
      </c>
      <c r="B18" s="53" t="s">
        <v>99</v>
      </c>
      <c r="C18" s="53"/>
      <c r="D18" s="102"/>
      <c r="E18" s="102"/>
      <c r="F18" s="75">
        <v>1</v>
      </c>
      <c r="G18" s="70">
        <v>2000</v>
      </c>
      <c r="H18" s="87">
        <f t="shared" si="0"/>
        <v>2000</v>
      </c>
      <c r="I18" s="19"/>
      <c r="J18" s="46" t="s">
        <v>97</v>
      </c>
      <c r="K18" s="46"/>
      <c r="L18" s="20"/>
      <c r="M18" s="160"/>
    </row>
    <row r="19" spans="1:13" x14ac:dyDescent="0.35">
      <c r="A19" s="17">
        <v>25</v>
      </c>
      <c r="B19" s="53" t="s">
        <v>36</v>
      </c>
      <c r="C19" s="53"/>
      <c r="D19" s="102"/>
      <c r="E19" s="102"/>
      <c r="F19" s="75">
        <v>1</v>
      </c>
      <c r="G19" s="70">
        <v>2000</v>
      </c>
      <c r="H19" s="87">
        <f t="shared" si="0"/>
        <v>2000</v>
      </c>
      <c r="I19" s="19"/>
      <c r="J19" s="46" t="s">
        <v>97</v>
      </c>
      <c r="K19" s="46"/>
      <c r="L19" s="20"/>
      <c r="M19" s="20"/>
    </row>
    <row r="20" spans="1:13" x14ac:dyDescent="0.35">
      <c r="A20" s="55">
        <v>28</v>
      </c>
      <c r="B20" s="56" t="s">
        <v>35</v>
      </c>
      <c r="C20" s="56"/>
      <c r="D20" s="109"/>
      <c r="E20" s="109"/>
      <c r="F20" s="75">
        <v>1</v>
      </c>
      <c r="G20" s="70">
        <v>2000</v>
      </c>
      <c r="H20" s="87">
        <f t="shared" si="0"/>
        <v>2000</v>
      </c>
      <c r="I20" s="19"/>
      <c r="J20" s="46" t="s">
        <v>97</v>
      </c>
      <c r="K20" s="46"/>
      <c r="L20" s="20"/>
      <c r="M20" s="160"/>
    </row>
    <row r="21" spans="1:13" x14ac:dyDescent="0.35">
      <c r="A21" s="17">
        <v>32</v>
      </c>
      <c r="B21" s="53" t="s">
        <v>100</v>
      </c>
      <c r="C21" s="53"/>
      <c r="D21" s="102"/>
      <c r="E21" s="102"/>
      <c r="F21" s="75">
        <v>1</v>
      </c>
      <c r="G21" s="70">
        <v>2000</v>
      </c>
      <c r="H21" s="87">
        <f t="shared" si="0"/>
        <v>2000</v>
      </c>
      <c r="I21" s="19"/>
      <c r="J21" s="46" t="s">
        <v>97</v>
      </c>
      <c r="K21" s="46"/>
      <c r="L21" s="20"/>
      <c r="M21" s="160"/>
    </row>
    <row r="22" spans="1:13" x14ac:dyDescent="0.35">
      <c r="A22" s="17">
        <v>33</v>
      </c>
      <c r="B22" s="53" t="s">
        <v>101</v>
      </c>
      <c r="C22" s="53"/>
      <c r="D22" s="102"/>
      <c r="E22" s="102"/>
      <c r="F22" s="75">
        <v>1</v>
      </c>
      <c r="G22" s="70">
        <v>2000</v>
      </c>
      <c r="H22" s="87">
        <f t="shared" si="0"/>
        <v>2000</v>
      </c>
      <c r="I22" s="19"/>
      <c r="J22" s="46" t="s">
        <v>97</v>
      </c>
      <c r="K22" s="46"/>
      <c r="L22" s="20"/>
      <c r="M22" s="20"/>
    </row>
    <row r="23" spans="1:13" x14ac:dyDescent="0.35">
      <c r="A23" s="58"/>
      <c r="B23" s="59" t="s">
        <v>307</v>
      </c>
      <c r="C23" s="59"/>
      <c r="D23" s="59"/>
      <c r="E23" s="104"/>
      <c r="F23" s="59"/>
      <c r="G23" s="79"/>
      <c r="H23" s="80">
        <f>SUM(H16:H22)</f>
        <v>15000</v>
      </c>
      <c r="I23" s="59"/>
      <c r="J23" s="60"/>
      <c r="K23" s="60"/>
      <c r="L23" s="60"/>
      <c r="M23" s="162"/>
    </row>
    <row r="24" spans="1:13" x14ac:dyDescent="0.35">
      <c r="A24" s="17">
        <v>50</v>
      </c>
      <c r="B24" s="57" t="s">
        <v>22</v>
      </c>
      <c r="C24" s="53"/>
      <c r="D24" s="102"/>
      <c r="E24" s="102"/>
      <c r="F24" s="75">
        <v>1</v>
      </c>
      <c r="G24" s="70">
        <v>0</v>
      </c>
      <c r="H24" s="87">
        <f t="shared" si="0"/>
        <v>0</v>
      </c>
      <c r="I24" s="19"/>
      <c r="J24" s="46" t="s">
        <v>22</v>
      </c>
      <c r="K24" s="46"/>
      <c r="L24" s="20"/>
      <c r="M24" s="160"/>
    </row>
    <row r="25" spans="1:13" x14ac:dyDescent="0.35">
      <c r="A25" s="9"/>
      <c r="B25" s="34"/>
      <c r="C25" s="30"/>
      <c r="D25" s="30"/>
      <c r="E25" s="30"/>
      <c r="F25" s="28"/>
      <c r="G25" s="64"/>
      <c r="H25" s="65"/>
      <c r="I25" s="12"/>
      <c r="J25" s="12"/>
      <c r="K25" s="30"/>
      <c r="L25" s="12"/>
    </row>
    <row r="26" spans="1:13" ht="16" x14ac:dyDescent="0.4">
      <c r="A26" s="214" t="s">
        <v>354</v>
      </c>
      <c r="B26" s="214"/>
      <c r="C26" s="214"/>
      <c r="D26" s="214"/>
      <c r="E26" s="214"/>
      <c r="F26" s="214"/>
      <c r="G26" s="214"/>
      <c r="H26" s="214"/>
      <c r="I26" s="214"/>
      <c r="J26" s="214"/>
      <c r="K26" s="214"/>
      <c r="L26" s="214"/>
      <c r="M26" s="214"/>
    </row>
    <row r="27" spans="1:13" x14ac:dyDescent="0.35">
      <c r="A27" s="22"/>
      <c r="B27" s="23"/>
      <c r="C27" s="23"/>
      <c r="D27" s="23"/>
      <c r="E27" s="23"/>
      <c r="F27" s="35"/>
      <c r="G27" s="68" t="s">
        <v>114</v>
      </c>
      <c r="H27" s="69" t="s">
        <v>114</v>
      </c>
      <c r="I27" s="23"/>
      <c r="J27" s="23"/>
      <c r="K27" s="143"/>
      <c r="L27" s="23"/>
      <c r="M27" s="160"/>
    </row>
    <row r="28" spans="1:13" x14ac:dyDescent="0.35">
      <c r="A28" s="98" t="s">
        <v>71</v>
      </c>
      <c r="B28" s="40" t="s">
        <v>52</v>
      </c>
      <c r="C28" s="40" t="s">
        <v>72</v>
      </c>
      <c r="D28" s="40" t="s">
        <v>73</v>
      </c>
      <c r="E28" s="40" t="s">
        <v>74</v>
      </c>
      <c r="F28" s="39" t="s">
        <v>75</v>
      </c>
      <c r="G28" s="68" t="s">
        <v>56</v>
      </c>
      <c r="H28" s="69" t="s">
        <v>76</v>
      </c>
      <c r="I28" s="40"/>
      <c r="J28" s="40" t="s">
        <v>77</v>
      </c>
      <c r="K28" s="144" t="s">
        <v>124</v>
      </c>
      <c r="L28" s="40" t="s">
        <v>125</v>
      </c>
      <c r="M28" s="40" t="s">
        <v>331</v>
      </c>
    </row>
    <row r="29" spans="1:13" x14ac:dyDescent="0.35">
      <c r="A29" s="119">
        <v>16</v>
      </c>
      <c r="B29" s="25" t="s">
        <v>421</v>
      </c>
      <c r="C29" s="73" t="s">
        <v>422</v>
      </c>
      <c r="D29" s="73" t="s">
        <v>423</v>
      </c>
      <c r="E29" s="100" t="s">
        <v>423</v>
      </c>
      <c r="F29" s="75">
        <v>1</v>
      </c>
      <c r="G29" s="70">
        <v>250000</v>
      </c>
      <c r="H29" s="87">
        <f>SUM(F29*G29)</f>
        <v>250000</v>
      </c>
      <c r="I29" s="76"/>
      <c r="J29" s="46" t="s">
        <v>79</v>
      </c>
      <c r="K29" s="145"/>
      <c r="L29" s="20"/>
      <c r="M29" s="20"/>
    </row>
    <row r="30" spans="1:13" x14ac:dyDescent="0.35">
      <c r="A30" s="58"/>
      <c r="B30" s="59" t="s">
        <v>306</v>
      </c>
      <c r="C30" s="59"/>
      <c r="D30" s="59"/>
      <c r="E30" s="59"/>
      <c r="F30" s="59"/>
      <c r="G30" s="79"/>
      <c r="H30" s="80">
        <f>SUM(H26:H29)</f>
        <v>250000</v>
      </c>
      <c r="I30" s="59"/>
      <c r="J30" s="60"/>
      <c r="K30" s="60"/>
      <c r="L30" s="60"/>
      <c r="M30" s="162"/>
    </row>
    <row r="31" spans="1:13" x14ac:dyDescent="0.35">
      <c r="A31" s="17">
        <v>20</v>
      </c>
      <c r="B31" s="53" t="s">
        <v>96</v>
      </c>
      <c r="C31" s="53"/>
      <c r="D31" s="102"/>
      <c r="E31" s="102"/>
      <c r="F31" s="75">
        <v>1</v>
      </c>
      <c r="G31" s="70">
        <v>3000</v>
      </c>
      <c r="H31" s="196">
        <f>G31*F31</f>
        <v>3000</v>
      </c>
      <c r="I31" s="19"/>
      <c r="J31" s="46" t="s">
        <v>97</v>
      </c>
      <c r="K31" s="46"/>
      <c r="L31" s="20"/>
      <c r="M31" s="20"/>
    </row>
    <row r="32" spans="1:13" x14ac:dyDescent="0.35">
      <c r="A32" s="17">
        <v>21</v>
      </c>
      <c r="B32" s="53" t="s">
        <v>98</v>
      </c>
      <c r="C32" s="53"/>
      <c r="D32" s="102"/>
      <c r="E32" s="102"/>
      <c r="F32" s="75">
        <v>1</v>
      </c>
      <c r="G32" s="70">
        <v>2000</v>
      </c>
      <c r="H32" s="196">
        <f t="shared" ref="H32:H37" si="1">G32*F32</f>
        <v>2000</v>
      </c>
      <c r="I32" s="19"/>
      <c r="J32" s="46" t="s">
        <v>97</v>
      </c>
      <c r="K32" s="46"/>
      <c r="L32" s="20"/>
      <c r="M32" s="160"/>
    </row>
    <row r="33" spans="1:13" x14ac:dyDescent="0.35">
      <c r="A33" s="17">
        <v>23</v>
      </c>
      <c r="B33" s="53" t="s">
        <v>99</v>
      </c>
      <c r="C33" s="53"/>
      <c r="D33" s="102"/>
      <c r="E33" s="102"/>
      <c r="F33" s="75">
        <v>1</v>
      </c>
      <c r="G33" s="70">
        <v>2000</v>
      </c>
      <c r="H33" s="196">
        <f t="shared" si="1"/>
        <v>2000</v>
      </c>
      <c r="I33" s="19"/>
      <c r="J33" s="46" t="s">
        <v>97</v>
      </c>
      <c r="K33" s="46"/>
      <c r="L33" s="20"/>
      <c r="M33" s="160"/>
    </row>
    <row r="34" spans="1:13" x14ac:dyDescent="0.35">
      <c r="A34" s="17">
        <v>25</v>
      </c>
      <c r="B34" s="53" t="s">
        <v>36</v>
      </c>
      <c r="C34" s="53"/>
      <c r="D34" s="102"/>
      <c r="E34" s="102"/>
      <c r="F34" s="75">
        <v>1</v>
      </c>
      <c r="G34" s="70">
        <v>2000</v>
      </c>
      <c r="H34" s="196">
        <f t="shared" si="1"/>
        <v>2000</v>
      </c>
      <c r="I34" s="19"/>
      <c r="J34" s="46" t="s">
        <v>97</v>
      </c>
      <c r="K34" s="46"/>
      <c r="L34" s="20"/>
      <c r="M34" s="20"/>
    </row>
    <row r="35" spans="1:13" x14ac:dyDescent="0.35">
      <c r="A35" s="55">
        <v>28</v>
      </c>
      <c r="B35" s="56" t="s">
        <v>35</v>
      </c>
      <c r="C35" s="56"/>
      <c r="D35" s="109"/>
      <c r="E35" s="109"/>
      <c r="F35" s="75">
        <v>1</v>
      </c>
      <c r="G35" s="70">
        <v>2000</v>
      </c>
      <c r="H35" s="196">
        <f t="shared" si="1"/>
        <v>2000</v>
      </c>
      <c r="I35" s="19"/>
      <c r="J35" s="46" t="s">
        <v>97</v>
      </c>
      <c r="K35" s="46"/>
      <c r="L35" s="20"/>
      <c r="M35" s="160"/>
    </row>
    <row r="36" spans="1:13" x14ac:dyDescent="0.35">
      <c r="A36" s="17">
        <v>32</v>
      </c>
      <c r="B36" s="53" t="s">
        <v>100</v>
      </c>
      <c r="C36" s="53"/>
      <c r="D36" s="102"/>
      <c r="E36" s="102"/>
      <c r="F36" s="75">
        <v>1</v>
      </c>
      <c r="G36" s="70">
        <v>2000</v>
      </c>
      <c r="H36" s="196">
        <f t="shared" si="1"/>
        <v>2000</v>
      </c>
      <c r="I36" s="19"/>
      <c r="J36" s="46" t="s">
        <v>97</v>
      </c>
      <c r="K36" s="46"/>
      <c r="L36" s="20"/>
      <c r="M36" s="160"/>
    </row>
    <row r="37" spans="1:13" x14ac:dyDescent="0.35">
      <c r="A37" s="17">
        <v>33</v>
      </c>
      <c r="B37" s="53" t="s">
        <v>101</v>
      </c>
      <c r="C37" s="53"/>
      <c r="D37" s="102"/>
      <c r="E37" s="102"/>
      <c r="F37" s="75">
        <v>1</v>
      </c>
      <c r="G37" s="70">
        <v>2000</v>
      </c>
      <c r="H37" s="196">
        <f t="shared" si="1"/>
        <v>2000</v>
      </c>
      <c r="I37" s="19"/>
      <c r="J37" s="46" t="s">
        <v>97</v>
      </c>
      <c r="K37" s="46"/>
      <c r="L37" s="20"/>
      <c r="M37" s="20"/>
    </row>
    <row r="38" spans="1:13" x14ac:dyDescent="0.35">
      <c r="A38" s="58"/>
      <c r="B38" s="59" t="s">
        <v>307</v>
      </c>
      <c r="C38" s="59"/>
      <c r="D38" s="59"/>
      <c r="E38" s="104"/>
      <c r="F38" s="59"/>
      <c r="G38" s="79"/>
      <c r="H38" s="80">
        <f>SUM(H31:H37)</f>
        <v>15000</v>
      </c>
      <c r="I38" s="59"/>
      <c r="J38" s="60"/>
      <c r="K38" s="60"/>
      <c r="L38" s="60"/>
      <c r="M38" s="162"/>
    </row>
    <row r="39" spans="1:13" x14ac:dyDescent="0.35">
      <c r="A39" s="17">
        <v>50</v>
      </c>
      <c r="B39" s="57" t="s">
        <v>22</v>
      </c>
      <c r="C39" s="53"/>
      <c r="D39" s="102"/>
      <c r="E39" s="102"/>
      <c r="F39" s="75">
        <v>1</v>
      </c>
      <c r="G39" s="70">
        <v>0</v>
      </c>
      <c r="H39" s="87">
        <f t="shared" ref="H39" si="2">SUM(F39*G39)</f>
        <v>0</v>
      </c>
      <c r="I39" s="19"/>
      <c r="J39" s="46" t="s">
        <v>22</v>
      </c>
      <c r="K39" s="46"/>
      <c r="L39" s="20"/>
      <c r="M39" s="160"/>
    </row>
  </sheetData>
  <mergeCells count="1">
    <mergeCell ref="A26:M26"/>
  </mergeCells>
  <conditionalFormatting sqref="D14">
    <cfRule type="duplicateValues" dxfId="15" priority="3"/>
  </conditionalFormatting>
  <conditionalFormatting sqref="D29">
    <cfRule type="duplicateValues" dxfId="14" priority="1"/>
  </conditionalFormatting>
  <conditionalFormatting sqref="J14:K14">
    <cfRule type="containsText" dxfId="13" priority="4" operator="containsText" text="IT">
      <formula>NOT(ISERROR(SEARCH("IT",J14)))</formula>
    </cfRule>
  </conditionalFormatting>
  <conditionalFormatting sqref="J16:K22 J24:K24">
    <cfRule type="containsText" dxfId="12" priority="10" operator="containsText" text="IT">
      <formula>NOT(ISERROR(SEARCH("IT",J16)))</formula>
    </cfRule>
  </conditionalFormatting>
  <conditionalFormatting sqref="J29:K29">
    <cfRule type="containsText" dxfId="11" priority="2" operator="containsText" text="IT">
      <formula>NOT(ISERROR(SEARCH("IT",J29)))</formula>
    </cfRule>
  </conditionalFormatting>
  <conditionalFormatting sqref="J31:K37 J39:K39">
    <cfRule type="containsText" dxfId="10" priority="7" operator="containsText" text="IT">
      <formula>NOT(ISERROR(SEARCH("IT",J31)))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A747C-C9E9-4EEE-A42F-2BEC1E35D99E}">
  <sheetPr>
    <tabColor rgb="FFFF0000"/>
  </sheetPr>
  <dimension ref="B2:N58"/>
  <sheetViews>
    <sheetView zoomScale="70" zoomScaleNormal="70" workbookViewId="0">
      <selection activeCell="J13" sqref="J13"/>
    </sheetView>
  </sheetViews>
  <sheetFormatPr defaultColWidth="9.08984375" defaultRowHeight="14.5" x14ac:dyDescent="0.35"/>
  <cols>
    <col min="1" max="1" width="9.08984375" style="12"/>
    <col min="2" max="2" width="5.36328125" style="9" bestFit="1" customWidth="1"/>
    <col min="3" max="3" width="13.36328125" style="9" bestFit="1" customWidth="1"/>
    <col min="4" max="4" width="40.08984375" style="11" customWidth="1"/>
    <col min="5" max="5" width="43.08984375" style="11" bestFit="1" customWidth="1"/>
    <col min="6" max="6" width="15.7265625" style="11" bestFit="1" customWidth="1"/>
    <col min="7" max="7" width="38.26953125" style="11" bestFit="1" customWidth="1"/>
    <col min="8" max="8" width="31" style="12" bestFit="1" customWidth="1"/>
    <col min="9" max="9" width="5.6328125" style="13" bestFit="1" customWidth="1"/>
    <col min="10" max="11" width="20.26953125" style="135" bestFit="1" customWidth="1"/>
    <col min="12" max="12" width="37.26953125" style="11" customWidth="1"/>
    <col min="13" max="13" width="61.7265625" style="12" bestFit="1" customWidth="1"/>
    <col min="14" max="14" width="19.7265625" customWidth="1"/>
    <col min="15" max="16384" width="9.08984375" style="12"/>
  </cols>
  <sheetData>
    <row r="2" spans="2:14" ht="28.5" x14ac:dyDescent="0.35">
      <c r="D2" s="10" t="s">
        <v>48</v>
      </c>
    </row>
    <row r="4" spans="2:14" x14ac:dyDescent="0.35">
      <c r="J4" s="135" t="s">
        <v>49</v>
      </c>
    </row>
    <row r="6" spans="2:14" x14ac:dyDescent="0.35">
      <c r="B6" s="14" t="s">
        <v>50</v>
      </c>
      <c r="C6" s="14" t="s">
        <v>13</v>
      </c>
      <c r="D6" s="15" t="s">
        <v>51</v>
      </c>
      <c r="E6" s="15" t="s">
        <v>52</v>
      </c>
      <c r="F6" s="15" t="s">
        <v>53</v>
      </c>
      <c r="G6" s="15" t="s">
        <v>73</v>
      </c>
      <c r="H6" s="16" t="s">
        <v>54</v>
      </c>
      <c r="I6" s="16" t="s">
        <v>55</v>
      </c>
      <c r="J6" s="136" t="s">
        <v>56</v>
      </c>
      <c r="K6" s="136" t="s">
        <v>57</v>
      </c>
      <c r="L6" s="15" t="s">
        <v>58</v>
      </c>
      <c r="M6" s="16" t="s">
        <v>59</v>
      </c>
      <c r="N6" s="40" t="s">
        <v>331</v>
      </c>
    </row>
    <row r="7" spans="2:14" ht="24" customHeight="1" x14ac:dyDescent="0.35">
      <c r="B7" s="17">
        <v>1</v>
      </c>
      <c r="C7" s="17" t="s">
        <v>226</v>
      </c>
      <c r="D7" s="27" t="s">
        <v>347</v>
      </c>
      <c r="E7" s="50" t="s">
        <v>334</v>
      </c>
      <c r="F7" s="50" t="s">
        <v>348</v>
      </c>
      <c r="G7" s="27" t="s">
        <v>349</v>
      </c>
      <c r="H7" s="26" t="s">
        <v>350</v>
      </c>
      <c r="I7" s="20">
        <v>1</v>
      </c>
      <c r="J7" s="137">
        <v>76380</v>
      </c>
      <c r="K7" s="137">
        <f>J7*I7</f>
        <v>76380</v>
      </c>
      <c r="L7" s="47"/>
      <c r="M7" s="163" t="s">
        <v>334</v>
      </c>
      <c r="N7" s="20" t="s">
        <v>333</v>
      </c>
    </row>
    <row r="8" spans="2:14" ht="29" x14ac:dyDescent="0.35">
      <c r="B8" s="17">
        <v>2</v>
      </c>
      <c r="C8" s="17" t="s">
        <v>227</v>
      </c>
      <c r="D8" s="11" t="s">
        <v>228</v>
      </c>
      <c r="E8" s="18" t="s">
        <v>229</v>
      </c>
      <c r="F8" s="18" t="s">
        <v>60</v>
      </c>
      <c r="G8" s="18" t="s">
        <v>230</v>
      </c>
      <c r="H8" s="19"/>
      <c r="I8" s="20">
        <v>1</v>
      </c>
      <c r="J8" s="137">
        <v>57760</v>
      </c>
      <c r="K8" s="137">
        <f t="shared" ref="K8:K18" si="0">J8*I8</f>
        <v>57760</v>
      </c>
      <c r="L8" s="18"/>
      <c r="M8" s="21"/>
      <c r="N8" s="20" t="s">
        <v>333</v>
      </c>
    </row>
    <row r="9" spans="2:14" x14ac:dyDescent="0.35">
      <c r="B9" s="17">
        <v>2.0099999999999998</v>
      </c>
      <c r="C9" s="17" t="s">
        <v>227</v>
      </c>
      <c r="D9" s="18" t="s">
        <v>231</v>
      </c>
      <c r="E9" s="18" t="s">
        <v>232</v>
      </c>
      <c r="F9" s="18"/>
      <c r="G9" s="18"/>
      <c r="H9" s="19"/>
      <c r="I9" s="20">
        <v>1</v>
      </c>
      <c r="J9" s="137">
        <v>20000</v>
      </c>
      <c r="K9" s="137">
        <f t="shared" si="0"/>
        <v>20000</v>
      </c>
      <c r="L9" s="18"/>
      <c r="M9" s="21"/>
      <c r="N9" s="20" t="s">
        <v>333</v>
      </c>
    </row>
    <row r="10" spans="2:14" x14ac:dyDescent="0.35">
      <c r="B10" s="17">
        <v>2.02</v>
      </c>
      <c r="C10" s="17" t="s">
        <v>227</v>
      </c>
      <c r="D10" s="18" t="s">
        <v>233</v>
      </c>
      <c r="E10" s="18" t="s">
        <v>234</v>
      </c>
      <c r="F10" s="18" t="s">
        <v>335</v>
      </c>
      <c r="G10" s="18"/>
      <c r="H10" s="19"/>
      <c r="I10" s="20">
        <v>1</v>
      </c>
      <c r="J10" s="137">
        <v>15000</v>
      </c>
      <c r="K10" s="137">
        <f t="shared" si="0"/>
        <v>15000</v>
      </c>
      <c r="L10" s="18"/>
      <c r="M10" s="21"/>
      <c r="N10" s="20" t="s">
        <v>333</v>
      </c>
    </row>
    <row r="11" spans="2:14" ht="29" x14ac:dyDescent="0.35">
      <c r="B11" s="17">
        <v>3</v>
      </c>
      <c r="C11" s="17" t="s">
        <v>235</v>
      </c>
      <c r="D11" s="27" t="s">
        <v>236</v>
      </c>
      <c r="E11" s="50" t="s">
        <v>237</v>
      </c>
      <c r="F11" s="50" t="s">
        <v>60</v>
      </c>
      <c r="G11" s="50" t="s">
        <v>395</v>
      </c>
      <c r="H11" s="19"/>
      <c r="I11" s="20">
        <v>1</v>
      </c>
      <c r="J11" s="137">
        <f>255000*1.6</f>
        <v>408000</v>
      </c>
      <c r="K11" s="137">
        <f t="shared" si="0"/>
        <v>408000</v>
      </c>
      <c r="L11" s="18"/>
      <c r="M11" s="21"/>
      <c r="N11" s="20" t="s">
        <v>333</v>
      </c>
    </row>
    <row r="12" spans="2:14" ht="29" x14ac:dyDescent="0.35">
      <c r="B12" s="17">
        <v>3.01</v>
      </c>
      <c r="C12" s="17" t="s">
        <v>235</v>
      </c>
      <c r="D12" s="27" t="s">
        <v>236</v>
      </c>
      <c r="E12" s="27" t="s">
        <v>238</v>
      </c>
      <c r="F12" s="50" t="s">
        <v>60</v>
      </c>
      <c r="G12" s="50" t="s">
        <v>239</v>
      </c>
      <c r="H12" s="19"/>
      <c r="I12" s="20">
        <v>2</v>
      </c>
      <c r="J12" s="137">
        <v>176000</v>
      </c>
      <c r="K12" s="137">
        <f t="shared" si="0"/>
        <v>352000</v>
      </c>
      <c r="L12" s="18"/>
      <c r="M12" s="21"/>
      <c r="N12" s="20" t="s">
        <v>333</v>
      </c>
    </row>
    <row r="13" spans="2:14" ht="29" x14ac:dyDescent="0.35">
      <c r="B13" s="17">
        <v>4</v>
      </c>
      <c r="C13" s="17"/>
      <c r="D13" s="18" t="s">
        <v>242</v>
      </c>
      <c r="E13" s="27" t="s">
        <v>214</v>
      </c>
      <c r="F13" s="50" t="s">
        <v>153</v>
      </c>
      <c r="G13" s="50" t="s">
        <v>215</v>
      </c>
      <c r="H13" s="26" t="s">
        <v>215</v>
      </c>
      <c r="I13" s="20">
        <v>1</v>
      </c>
      <c r="J13" s="137">
        <v>1510500</v>
      </c>
      <c r="K13" s="137">
        <f t="shared" si="0"/>
        <v>1510500</v>
      </c>
      <c r="L13" s="18"/>
      <c r="M13" s="21"/>
      <c r="N13" s="20" t="s">
        <v>333</v>
      </c>
    </row>
    <row r="14" spans="2:14" x14ac:dyDescent="0.35">
      <c r="B14" s="17">
        <v>4.01</v>
      </c>
      <c r="C14" s="17"/>
      <c r="D14" s="18" t="s">
        <v>243</v>
      </c>
      <c r="E14" s="27" t="s">
        <v>216</v>
      </c>
      <c r="F14" s="50" t="s">
        <v>153</v>
      </c>
      <c r="G14" s="50" t="s">
        <v>217</v>
      </c>
      <c r="H14" s="26" t="s">
        <v>217</v>
      </c>
      <c r="I14" s="20">
        <v>1</v>
      </c>
      <c r="J14" s="137">
        <v>213750</v>
      </c>
      <c r="K14" s="137">
        <f t="shared" si="0"/>
        <v>213750</v>
      </c>
      <c r="L14" s="18"/>
      <c r="M14" s="21"/>
      <c r="N14" s="20"/>
    </row>
    <row r="15" spans="2:14" ht="29" x14ac:dyDescent="0.35">
      <c r="B15" s="17">
        <v>4.0199999999999996</v>
      </c>
      <c r="C15" s="17"/>
      <c r="D15" s="18" t="s">
        <v>274</v>
      </c>
      <c r="E15" s="27" t="s">
        <v>218</v>
      </c>
      <c r="F15" s="50" t="s">
        <v>153</v>
      </c>
      <c r="G15" s="50" t="s">
        <v>219</v>
      </c>
      <c r="H15" s="26" t="s">
        <v>220</v>
      </c>
      <c r="I15" s="20">
        <v>1</v>
      </c>
      <c r="J15" s="137">
        <v>424650</v>
      </c>
      <c r="K15" s="137">
        <f t="shared" si="0"/>
        <v>424650</v>
      </c>
      <c r="L15" s="18"/>
      <c r="M15" s="21"/>
      <c r="N15" s="20"/>
    </row>
    <row r="16" spans="2:14" ht="29" x14ac:dyDescent="0.35">
      <c r="B16" s="17">
        <v>4.03</v>
      </c>
      <c r="C16" s="17"/>
      <c r="D16" s="18" t="s">
        <v>244</v>
      </c>
      <c r="E16" s="27" t="s">
        <v>221</v>
      </c>
      <c r="F16" s="50" t="s">
        <v>153</v>
      </c>
      <c r="G16" s="50" t="s">
        <v>222</v>
      </c>
      <c r="H16" s="26" t="s">
        <v>222</v>
      </c>
      <c r="I16" s="20">
        <v>1</v>
      </c>
      <c r="J16" s="137">
        <v>108300</v>
      </c>
      <c r="K16" s="137">
        <f t="shared" si="0"/>
        <v>108300</v>
      </c>
      <c r="L16" s="18"/>
      <c r="M16" s="21"/>
      <c r="N16" s="20"/>
    </row>
    <row r="17" spans="2:14" x14ac:dyDescent="0.35">
      <c r="B17" s="24">
        <v>4.04</v>
      </c>
      <c r="C17" s="24"/>
      <c r="D17" s="25" t="s">
        <v>245</v>
      </c>
      <c r="E17" s="27" t="s">
        <v>223</v>
      </c>
      <c r="F17" s="50" t="s">
        <v>153</v>
      </c>
      <c r="G17" s="50" t="s">
        <v>224</v>
      </c>
      <c r="H17" s="26" t="s">
        <v>225</v>
      </c>
      <c r="I17" s="20">
        <v>1</v>
      </c>
      <c r="J17" s="137">
        <v>782460</v>
      </c>
      <c r="K17" s="137">
        <f t="shared" si="0"/>
        <v>782460</v>
      </c>
      <c r="L17" s="18" t="s">
        <v>265</v>
      </c>
      <c r="M17" s="21"/>
      <c r="N17" s="20"/>
    </row>
    <row r="18" spans="2:14" ht="29" x14ac:dyDescent="0.35">
      <c r="B18" s="17">
        <v>4.05</v>
      </c>
      <c r="C18" s="17"/>
      <c r="D18" s="18" t="s">
        <v>240</v>
      </c>
      <c r="E18" s="18" t="s">
        <v>241</v>
      </c>
      <c r="F18" s="18"/>
      <c r="G18" s="18"/>
      <c r="H18" s="19"/>
      <c r="I18" s="20">
        <v>1</v>
      </c>
      <c r="J18" s="137">
        <v>0</v>
      </c>
      <c r="K18" s="137">
        <f t="shared" si="0"/>
        <v>0</v>
      </c>
      <c r="L18" s="18"/>
      <c r="M18" s="21"/>
      <c r="N18" s="20"/>
    </row>
    <row r="19" spans="2:14" x14ac:dyDescent="0.35">
      <c r="B19" s="17"/>
      <c r="C19" s="17"/>
      <c r="D19" s="18"/>
      <c r="E19" s="18"/>
      <c r="F19" s="18"/>
      <c r="G19" s="18"/>
      <c r="H19" s="19"/>
      <c r="I19" s="20"/>
      <c r="J19" s="138"/>
      <c r="K19" s="138"/>
      <c r="L19" s="18"/>
      <c r="M19" s="21"/>
      <c r="N19" s="20"/>
    </row>
    <row r="20" spans="2:14" x14ac:dyDescent="0.35">
      <c r="B20" s="17"/>
      <c r="C20" s="17"/>
      <c r="D20" s="18"/>
      <c r="E20" s="18"/>
      <c r="F20" s="18"/>
      <c r="G20" s="18"/>
      <c r="H20" s="19"/>
      <c r="I20" s="20"/>
      <c r="J20" s="138"/>
      <c r="K20" s="138"/>
      <c r="L20" s="18"/>
      <c r="M20" s="21"/>
      <c r="N20" s="20"/>
    </row>
    <row r="21" spans="2:14" x14ac:dyDescent="0.35">
      <c r="B21" s="17"/>
      <c r="C21" s="17"/>
      <c r="D21" s="27"/>
      <c r="E21" s="18"/>
      <c r="F21" s="18"/>
      <c r="G21" s="18"/>
      <c r="H21" s="19"/>
      <c r="I21" s="20"/>
      <c r="J21" s="138"/>
      <c r="K21" s="138"/>
      <c r="L21" s="18"/>
      <c r="M21" s="21"/>
      <c r="N21" s="20"/>
    </row>
    <row r="22" spans="2:14" x14ac:dyDescent="0.35">
      <c r="B22" s="17"/>
      <c r="C22" s="17"/>
      <c r="D22" s="18"/>
      <c r="E22" s="18"/>
      <c r="F22" s="18"/>
      <c r="G22" s="18"/>
      <c r="H22" s="19"/>
      <c r="I22" s="20"/>
      <c r="J22" s="138"/>
      <c r="K22" s="138"/>
      <c r="L22" s="18"/>
      <c r="M22" s="21"/>
      <c r="N22" s="20"/>
    </row>
    <row r="23" spans="2:14" x14ac:dyDescent="0.35">
      <c r="B23" s="17"/>
      <c r="C23" s="17"/>
      <c r="D23" s="18"/>
      <c r="E23" s="18"/>
      <c r="F23" s="18"/>
      <c r="G23" s="18"/>
      <c r="H23" s="19"/>
      <c r="I23" s="20"/>
      <c r="J23" s="138"/>
      <c r="K23" s="138"/>
      <c r="L23" s="18"/>
      <c r="M23" s="21"/>
      <c r="N23" s="160"/>
    </row>
    <row r="24" spans="2:14" x14ac:dyDescent="0.35">
      <c r="B24" s="17"/>
      <c r="C24" s="17"/>
      <c r="D24" s="18"/>
      <c r="E24" s="18"/>
      <c r="F24" s="18"/>
      <c r="G24" s="18"/>
      <c r="H24" s="19"/>
      <c r="I24" s="20"/>
      <c r="J24" s="138"/>
      <c r="K24" s="138"/>
      <c r="L24" s="18"/>
      <c r="M24" s="21"/>
      <c r="N24" s="160"/>
    </row>
    <row r="25" spans="2:14" x14ac:dyDescent="0.35">
      <c r="B25" s="17"/>
      <c r="C25" s="17"/>
      <c r="D25" s="18"/>
      <c r="E25" s="18"/>
      <c r="F25" s="18"/>
      <c r="G25" s="18"/>
      <c r="H25" s="19"/>
      <c r="I25" s="20"/>
      <c r="J25" s="138"/>
      <c r="K25" s="138"/>
      <c r="L25" s="18"/>
      <c r="M25" s="21"/>
      <c r="N25" s="160"/>
    </row>
    <row r="26" spans="2:14" x14ac:dyDescent="0.35">
      <c r="B26" s="17"/>
      <c r="C26" s="17"/>
      <c r="D26" s="18"/>
      <c r="E26" s="18"/>
      <c r="F26" s="18"/>
      <c r="G26" s="18"/>
      <c r="H26" s="19"/>
      <c r="I26" s="20"/>
      <c r="J26" s="138"/>
      <c r="K26" s="138"/>
      <c r="L26" s="18"/>
      <c r="M26" s="21"/>
      <c r="N26" s="160"/>
    </row>
    <row r="27" spans="2:14" x14ac:dyDescent="0.35">
      <c r="B27" s="17"/>
      <c r="C27" s="17"/>
      <c r="D27" s="18"/>
      <c r="E27" s="18"/>
      <c r="F27" s="18"/>
      <c r="G27" s="18"/>
      <c r="H27" s="19"/>
      <c r="I27" s="20"/>
      <c r="J27" s="138"/>
      <c r="K27" s="138"/>
      <c r="L27" s="18"/>
      <c r="M27" s="21"/>
      <c r="N27" s="160"/>
    </row>
    <row r="28" spans="2:14" x14ac:dyDescent="0.35">
      <c r="B28" s="17"/>
      <c r="C28" s="17"/>
      <c r="D28" s="18"/>
      <c r="E28" s="18"/>
      <c r="F28" s="18"/>
      <c r="G28" s="18"/>
      <c r="H28" s="19"/>
      <c r="I28" s="20"/>
      <c r="J28" s="138"/>
      <c r="K28" s="138"/>
      <c r="L28" s="18"/>
      <c r="M28" s="21"/>
      <c r="N28" s="160"/>
    </row>
    <row r="29" spans="2:14" x14ac:dyDescent="0.35">
      <c r="B29" s="17"/>
      <c r="C29" s="17"/>
      <c r="D29" s="18"/>
      <c r="E29" s="18"/>
      <c r="F29" s="18"/>
      <c r="G29" s="18"/>
      <c r="H29" s="19"/>
      <c r="I29" s="20"/>
      <c r="J29" s="138"/>
      <c r="K29" s="138"/>
      <c r="L29" s="18"/>
      <c r="M29" s="21"/>
      <c r="N29" s="19"/>
    </row>
    <row r="30" spans="2:14" x14ac:dyDescent="0.35">
      <c r="B30" s="17"/>
      <c r="C30" s="17"/>
      <c r="D30" s="18"/>
      <c r="E30" s="18"/>
      <c r="F30" s="18"/>
      <c r="G30" s="18"/>
      <c r="H30" s="19"/>
      <c r="I30" s="20"/>
      <c r="J30" s="138"/>
      <c r="K30" s="138"/>
      <c r="L30" s="18"/>
      <c r="M30" s="21"/>
      <c r="N30" s="19"/>
    </row>
    <row r="31" spans="2:14" x14ac:dyDescent="0.35">
      <c r="B31" s="17"/>
      <c r="C31" s="17"/>
      <c r="D31" s="18"/>
      <c r="E31" s="18"/>
      <c r="F31" s="18"/>
      <c r="G31" s="18"/>
      <c r="H31" s="19"/>
      <c r="I31" s="20"/>
      <c r="J31" s="138"/>
      <c r="K31" s="138"/>
      <c r="L31" s="18"/>
      <c r="M31" s="21"/>
      <c r="N31" s="19"/>
    </row>
    <row r="32" spans="2:14" x14ac:dyDescent="0.35">
      <c r="B32" s="17"/>
      <c r="C32" s="17"/>
      <c r="D32" s="18"/>
      <c r="E32" s="18"/>
      <c r="F32" s="18"/>
      <c r="G32" s="18"/>
      <c r="H32" s="19"/>
      <c r="I32" s="20"/>
      <c r="J32" s="138"/>
      <c r="K32" s="138"/>
      <c r="L32" s="18"/>
      <c r="M32" s="21"/>
      <c r="N32" s="160"/>
    </row>
    <row r="33" spans="2:14" x14ac:dyDescent="0.35">
      <c r="B33" s="17"/>
      <c r="C33" s="17"/>
      <c r="D33" s="18"/>
      <c r="E33" s="18"/>
      <c r="F33" s="18"/>
      <c r="G33" s="18"/>
      <c r="H33" s="19"/>
      <c r="I33" s="20"/>
      <c r="J33" s="138"/>
      <c r="K33" s="138"/>
      <c r="L33" s="18"/>
      <c r="M33" s="21"/>
      <c r="N33" s="160"/>
    </row>
    <row r="34" spans="2:14" x14ac:dyDescent="0.35">
      <c r="B34" s="17"/>
      <c r="C34" s="17"/>
      <c r="D34" s="18"/>
      <c r="E34" s="18"/>
      <c r="F34" s="18"/>
      <c r="G34" s="18"/>
      <c r="H34" s="19"/>
      <c r="I34" s="20"/>
      <c r="J34" s="138"/>
      <c r="K34" s="138"/>
      <c r="L34" s="18"/>
      <c r="M34" s="21"/>
      <c r="N34" s="160"/>
    </row>
    <row r="35" spans="2:14" x14ac:dyDescent="0.35">
      <c r="B35" s="17"/>
      <c r="C35" s="17"/>
      <c r="D35" s="18"/>
      <c r="E35" s="18"/>
      <c r="F35" s="18"/>
      <c r="G35" s="18"/>
      <c r="H35" s="19"/>
      <c r="I35" s="20"/>
      <c r="J35" s="138"/>
      <c r="K35" s="138"/>
      <c r="L35" s="18"/>
      <c r="M35" s="21"/>
      <c r="N35" s="160"/>
    </row>
    <row r="36" spans="2:14" x14ac:dyDescent="0.35">
      <c r="B36" s="17"/>
      <c r="C36" s="17"/>
      <c r="D36" s="18"/>
      <c r="E36" s="18"/>
      <c r="F36" s="18"/>
      <c r="G36" s="18"/>
      <c r="H36" s="19"/>
      <c r="I36" s="20"/>
      <c r="J36" s="138"/>
      <c r="K36" s="138"/>
      <c r="L36" s="18"/>
      <c r="M36" s="21"/>
      <c r="N36" s="160"/>
    </row>
    <row r="37" spans="2:14" x14ac:dyDescent="0.35">
      <c r="B37" s="17"/>
      <c r="C37" s="17"/>
      <c r="D37" s="18"/>
      <c r="E37" s="18"/>
      <c r="F37" s="18"/>
      <c r="G37" s="18"/>
      <c r="H37" s="19"/>
      <c r="I37" s="20"/>
      <c r="J37" s="138"/>
      <c r="K37" s="138"/>
      <c r="L37" s="18"/>
      <c r="M37" s="21"/>
      <c r="N37" s="160"/>
    </row>
    <row r="38" spans="2:14" x14ac:dyDescent="0.35">
      <c r="B38" s="17"/>
      <c r="C38" s="17"/>
      <c r="D38" s="18"/>
      <c r="E38" s="18"/>
      <c r="F38" s="18"/>
      <c r="G38" s="18"/>
      <c r="H38" s="19"/>
      <c r="I38" s="20"/>
      <c r="J38" s="138"/>
      <c r="K38" s="138"/>
      <c r="L38" s="18"/>
      <c r="M38" s="21"/>
      <c r="N38" s="160"/>
    </row>
    <row r="39" spans="2:14" x14ac:dyDescent="0.35">
      <c r="B39" s="17"/>
      <c r="C39" s="17"/>
      <c r="D39" s="18"/>
      <c r="E39" s="18"/>
      <c r="F39" s="18"/>
      <c r="G39" s="18"/>
      <c r="H39" s="19"/>
      <c r="I39" s="20"/>
      <c r="J39" s="138"/>
      <c r="K39" s="138"/>
      <c r="L39" s="18"/>
      <c r="M39" s="21"/>
      <c r="N39" s="160"/>
    </row>
    <row r="40" spans="2:14" x14ac:dyDescent="0.35">
      <c r="B40" s="17"/>
      <c r="C40" s="17"/>
      <c r="D40" s="18"/>
      <c r="E40" s="18"/>
      <c r="F40" s="18"/>
      <c r="G40" s="18"/>
      <c r="H40" s="19"/>
      <c r="I40" s="20"/>
      <c r="J40" s="138"/>
      <c r="K40" s="138"/>
      <c r="L40" s="18"/>
      <c r="M40" s="21"/>
      <c r="N40" s="160"/>
    </row>
    <row r="41" spans="2:14" x14ac:dyDescent="0.35">
      <c r="B41" s="17"/>
      <c r="C41" s="17"/>
      <c r="D41" s="18"/>
      <c r="E41" s="18"/>
      <c r="F41" s="18"/>
      <c r="G41" s="18"/>
      <c r="H41" s="19"/>
      <c r="I41" s="20"/>
      <c r="J41" s="138"/>
      <c r="K41" s="138"/>
      <c r="L41" s="18"/>
      <c r="M41" s="21"/>
      <c r="N41" s="160"/>
    </row>
    <row r="42" spans="2:14" x14ac:dyDescent="0.35">
      <c r="B42" s="17"/>
      <c r="C42" s="17"/>
      <c r="D42" s="18"/>
      <c r="E42" s="18"/>
      <c r="F42" s="18"/>
      <c r="G42" s="18"/>
      <c r="H42" s="19"/>
      <c r="I42" s="20"/>
      <c r="J42" s="138"/>
      <c r="K42" s="138"/>
      <c r="L42" s="18"/>
      <c r="M42" s="21"/>
      <c r="N42" s="160"/>
    </row>
    <row r="43" spans="2:14" x14ac:dyDescent="0.35">
      <c r="B43" s="17"/>
      <c r="C43" s="17"/>
      <c r="D43" s="18"/>
      <c r="E43" s="18"/>
      <c r="F43" s="18"/>
      <c r="G43" s="18"/>
      <c r="H43" s="19"/>
      <c r="I43" s="20"/>
      <c r="J43" s="138"/>
      <c r="K43" s="138"/>
      <c r="L43" s="18"/>
      <c r="M43" s="21"/>
      <c r="N43" s="160"/>
    </row>
    <row r="44" spans="2:14" x14ac:dyDescent="0.35">
      <c r="B44" s="17"/>
      <c r="C44" s="17"/>
      <c r="D44" s="18"/>
      <c r="E44" s="18"/>
      <c r="F44" s="18"/>
      <c r="G44" s="18"/>
      <c r="H44" s="19"/>
      <c r="I44" s="20"/>
      <c r="J44" s="138"/>
      <c r="K44" s="138"/>
      <c r="L44" s="18"/>
      <c r="M44" s="21"/>
      <c r="N44" s="160"/>
    </row>
    <row r="45" spans="2:14" x14ac:dyDescent="0.35">
      <c r="B45" s="17"/>
      <c r="C45" s="17"/>
      <c r="D45" s="18"/>
      <c r="E45" s="18"/>
      <c r="F45" s="18"/>
      <c r="G45" s="18"/>
      <c r="H45" s="19"/>
      <c r="I45" s="20"/>
      <c r="J45" s="138"/>
      <c r="K45" s="138"/>
      <c r="L45" s="18"/>
      <c r="M45" s="21"/>
      <c r="N45" s="160"/>
    </row>
    <row r="46" spans="2:14" x14ac:dyDescent="0.35">
      <c r="B46" s="17"/>
      <c r="C46" s="17"/>
      <c r="D46" s="18"/>
      <c r="E46" s="18"/>
      <c r="F46" s="18"/>
      <c r="G46" s="18"/>
      <c r="H46" s="19"/>
      <c r="I46" s="20"/>
      <c r="J46" s="138"/>
      <c r="K46" s="138"/>
      <c r="L46" s="18"/>
      <c r="M46" s="21"/>
      <c r="N46" s="160"/>
    </row>
    <row r="47" spans="2:14" x14ac:dyDescent="0.35">
      <c r="B47" s="17"/>
      <c r="C47" s="17"/>
      <c r="D47" s="18"/>
      <c r="E47" s="18"/>
      <c r="F47" s="18"/>
      <c r="G47" s="18"/>
      <c r="H47" s="19"/>
      <c r="I47" s="20"/>
      <c r="J47" s="138"/>
      <c r="K47" s="138"/>
      <c r="L47" s="18"/>
      <c r="M47" s="21"/>
      <c r="N47" s="160"/>
    </row>
    <row r="48" spans="2:14" x14ac:dyDescent="0.35">
      <c r="B48" s="17"/>
      <c r="C48" s="17"/>
      <c r="D48" s="18"/>
      <c r="E48" s="18"/>
      <c r="F48" s="18"/>
      <c r="G48" s="18"/>
      <c r="H48" s="19"/>
      <c r="I48" s="20"/>
      <c r="J48" s="138"/>
      <c r="K48" s="138"/>
      <c r="L48" s="18"/>
      <c r="M48" s="21"/>
      <c r="N48" s="160"/>
    </row>
    <row r="49" spans="2:14" x14ac:dyDescent="0.35">
      <c r="B49" s="17"/>
      <c r="C49" s="17"/>
      <c r="D49" s="18"/>
      <c r="E49" s="18"/>
      <c r="F49" s="18"/>
      <c r="G49" s="18"/>
      <c r="H49" s="19"/>
      <c r="I49" s="20"/>
      <c r="J49" s="138"/>
      <c r="K49" s="138"/>
      <c r="L49" s="18"/>
      <c r="M49" s="21"/>
      <c r="N49" s="160"/>
    </row>
    <row r="50" spans="2:14" x14ac:dyDescent="0.35">
      <c r="B50" s="17"/>
      <c r="C50" s="17"/>
      <c r="D50" s="18"/>
      <c r="E50" s="18"/>
      <c r="F50" s="18"/>
      <c r="G50" s="18"/>
      <c r="H50" s="19"/>
      <c r="I50" s="20"/>
      <c r="J50" s="138"/>
      <c r="K50" s="138"/>
      <c r="L50" s="18"/>
      <c r="M50" s="21"/>
      <c r="N50" s="160"/>
    </row>
    <row r="51" spans="2:14" x14ac:dyDescent="0.35">
      <c r="B51" s="17"/>
      <c r="C51" s="17"/>
      <c r="D51" s="18"/>
      <c r="E51" s="18"/>
      <c r="F51" s="18"/>
      <c r="G51" s="18"/>
      <c r="H51" s="19"/>
      <c r="I51" s="20"/>
      <c r="J51" s="138"/>
      <c r="K51" s="138"/>
      <c r="L51" s="18"/>
      <c r="M51" s="21"/>
      <c r="N51" s="160"/>
    </row>
    <row r="52" spans="2:14" x14ac:dyDescent="0.35">
      <c r="B52" s="17"/>
      <c r="C52" s="17"/>
      <c r="D52" s="18"/>
      <c r="E52" s="18"/>
      <c r="F52" s="18"/>
      <c r="G52" s="18"/>
      <c r="H52" s="19"/>
      <c r="I52" s="20"/>
      <c r="J52" s="138"/>
      <c r="K52" s="138"/>
      <c r="L52" s="18"/>
      <c r="M52" s="21"/>
      <c r="N52" s="160"/>
    </row>
    <row r="53" spans="2:14" x14ac:dyDescent="0.35">
      <c r="B53" s="17"/>
      <c r="C53" s="17"/>
      <c r="D53" s="18"/>
      <c r="E53" s="18"/>
      <c r="F53" s="18"/>
      <c r="G53" s="18"/>
      <c r="H53" s="19"/>
      <c r="I53" s="20"/>
      <c r="J53" s="138"/>
      <c r="K53" s="138"/>
      <c r="L53" s="18"/>
      <c r="M53" s="21"/>
      <c r="N53" s="160"/>
    </row>
    <row r="54" spans="2:14" x14ac:dyDescent="0.35">
      <c r="B54" s="17"/>
      <c r="C54" s="17"/>
      <c r="D54" s="18"/>
      <c r="E54" s="18"/>
      <c r="F54" s="18"/>
      <c r="G54" s="18"/>
      <c r="H54" s="19"/>
      <c r="I54" s="20"/>
      <c r="J54" s="138"/>
      <c r="K54" s="138"/>
      <c r="L54" s="18"/>
      <c r="M54" s="21"/>
      <c r="N54" s="160"/>
    </row>
    <row r="55" spans="2:14" x14ac:dyDescent="0.35">
      <c r="B55" s="17"/>
      <c r="C55" s="17"/>
      <c r="D55" s="18"/>
      <c r="E55" s="18"/>
      <c r="F55" s="18"/>
      <c r="G55" s="18"/>
      <c r="H55" s="19"/>
      <c r="I55" s="20"/>
      <c r="J55" s="138"/>
      <c r="K55" s="138"/>
      <c r="L55" s="18"/>
      <c r="M55" s="21"/>
      <c r="N55" s="160"/>
    </row>
    <row r="56" spans="2:14" x14ac:dyDescent="0.35">
      <c r="B56" s="17"/>
      <c r="C56" s="17"/>
      <c r="D56" s="18"/>
      <c r="E56" s="18"/>
      <c r="F56" s="18"/>
      <c r="G56" s="18"/>
      <c r="H56" s="19"/>
      <c r="I56" s="20"/>
      <c r="J56" s="138"/>
      <c r="K56" s="138"/>
      <c r="L56" s="18"/>
      <c r="M56" s="21"/>
      <c r="N56" s="160"/>
    </row>
    <row r="57" spans="2:14" x14ac:dyDescent="0.35">
      <c r="B57" s="17"/>
      <c r="C57" s="17"/>
      <c r="D57" s="18"/>
      <c r="E57" s="18"/>
      <c r="F57" s="18"/>
      <c r="G57" s="18"/>
      <c r="H57" s="19"/>
      <c r="I57" s="20"/>
      <c r="J57" s="138"/>
      <c r="K57" s="138"/>
      <c r="L57" s="18"/>
      <c r="M57" s="21"/>
      <c r="N57" s="160"/>
    </row>
    <row r="58" spans="2:14" x14ac:dyDescent="0.35">
      <c r="B58" s="17"/>
      <c r="C58" s="17"/>
      <c r="D58" s="18"/>
      <c r="E58" s="18"/>
      <c r="F58" s="18"/>
      <c r="G58" s="18"/>
      <c r="H58" s="19"/>
      <c r="I58" s="20"/>
      <c r="J58" s="138"/>
      <c r="K58" s="138"/>
      <c r="L58" s="18"/>
      <c r="M58" s="21"/>
      <c r="N58" s="160"/>
    </row>
  </sheetData>
  <conditionalFormatting sqref="E11">
    <cfRule type="duplicateValues" dxfId="9" priority="2"/>
  </conditionalFormatting>
  <conditionalFormatting sqref="E12">
    <cfRule type="duplicateValues" dxfId="8" priority="10"/>
  </conditionalFormatting>
  <conditionalFormatting sqref="G7">
    <cfRule type="duplicateValues" dxfId="7" priority="3"/>
  </conditionalFormatting>
  <conditionalFormatting sqref="G11">
    <cfRule type="duplicateValues" dxfId="6" priority="1"/>
  </conditionalFormatting>
  <conditionalFormatting sqref="G12">
    <cfRule type="duplicateValues" dxfId="5" priority="9"/>
  </conditionalFormatting>
  <conditionalFormatting sqref="G13">
    <cfRule type="duplicateValues" dxfId="4" priority="8"/>
  </conditionalFormatting>
  <conditionalFormatting sqref="G14">
    <cfRule type="duplicateValues" dxfId="3" priority="7"/>
  </conditionalFormatting>
  <conditionalFormatting sqref="G15">
    <cfRule type="duplicateValues" dxfId="2" priority="6"/>
  </conditionalFormatting>
  <conditionalFormatting sqref="G16">
    <cfRule type="duplicateValues" dxfId="1" priority="5"/>
  </conditionalFormatting>
  <conditionalFormatting sqref="G17">
    <cfRule type="duplicateValues" dxfId="0" priority="4"/>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F33FA-F487-4C26-9581-8EC89B93BC34}">
  <sheetPr>
    <tabColor rgb="FF00B0F0"/>
  </sheetPr>
  <dimension ref="B2:E34"/>
  <sheetViews>
    <sheetView zoomScale="70" zoomScaleNormal="70" workbookViewId="0">
      <selection activeCell="K21" sqref="K21"/>
    </sheetView>
  </sheetViews>
  <sheetFormatPr defaultRowHeight="14.5" x14ac:dyDescent="0.35"/>
  <cols>
    <col min="2" max="2" width="32.7265625" bestFit="1" customWidth="1"/>
    <col min="3" max="3" width="16" style="63" bestFit="1" customWidth="1"/>
  </cols>
  <sheetData>
    <row r="2" spans="2:3" ht="15" thickBot="1" x14ac:dyDescent="0.4"/>
    <row r="3" spans="2:3" ht="24" thickBot="1" x14ac:dyDescent="0.4">
      <c r="B3" s="7" t="s">
        <v>23</v>
      </c>
      <c r="C3" s="150"/>
    </row>
    <row r="4" spans="2:3" ht="16" thickBot="1" x14ac:dyDescent="0.4">
      <c r="B4" s="8" t="s">
        <v>24</v>
      </c>
      <c r="C4" s="151" t="s">
        <v>293</v>
      </c>
    </row>
    <row r="5" spans="2:3" ht="15" thickBot="1" x14ac:dyDescent="0.4">
      <c r="B5" s="4"/>
      <c r="C5" s="152"/>
    </row>
    <row r="6" spans="2:3" ht="15.5" thickTop="1" thickBot="1" x14ac:dyDescent="0.4">
      <c r="B6" s="5" t="s">
        <v>25</v>
      </c>
      <c r="C6" s="153">
        <v>1000</v>
      </c>
    </row>
    <row r="7" spans="2:3" ht="15.5" thickTop="1" thickBot="1" x14ac:dyDescent="0.4">
      <c r="B7" s="5" t="s">
        <v>26</v>
      </c>
      <c r="C7" s="153">
        <v>600</v>
      </c>
    </row>
    <row r="8" spans="2:3" ht="15.5" thickTop="1" thickBot="1" x14ac:dyDescent="0.4">
      <c r="B8" s="5" t="s">
        <v>27</v>
      </c>
      <c r="C8" s="153">
        <v>400</v>
      </c>
    </row>
    <row r="9" spans="2:3" ht="15.5" thickTop="1" thickBot="1" x14ac:dyDescent="0.4">
      <c r="B9" s="5" t="s">
        <v>28</v>
      </c>
      <c r="C9" s="153">
        <v>300</v>
      </c>
    </row>
    <row r="10" spans="2:3" ht="15.5" thickTop="1" thickBot="1" x14ac:dyDescent="0.4">
      <c r="B10" s="5" t="s">
        <v>29</v>
      </c>
      <c r="C10" s="153">
        <v>250</v>
      </c>
    </row>
    <row r="11" spans="2:3" ht="15.5" thickTop="1" thickBot="1" x14ac:dyDescent="0.4">
      <c r="B11" s="5" t="s">
        <v>30</v>
      </c>
      <c r="C11" s="153">
        <v>200</v>
      </c>
    </row>
    <row r="12" spans="2:3" ht="15.5" thickTop="1" thickBot="1" x14ac:dyDescent="0.4">
      <c r="B12" s="5" t="s">
        <v>31</v>
      </c>
      <c r="C12" s="153">
        <v>200</v>
      </c>
    </row>
    <row r="13" spans="2:3" ht="15.5" thickTop="1" thickBot="1" x14ac:dyDescent="0.4">
      <c r="B13" s="5" t="s">
        <v>32</v>
      </c>
      <c r="C13" s="153">
        <v>100</v>
      </c>
    </row>
    <row r="14" spans="2:3" ht="15.5" thickTop="1" thickBot="1" x14ac:dyDescent="0.4">
      <c r="B14" s="5" t="s">
        <v>33</v>
      </c>
      <c r="C14" s="153">
        <v>600</v>
      </c>
    </row>
    <row r="15" spans="2:3" ht="15.5" thickTop="1" thickBot="1" x14ac:dyDescent="0.4">
      <c r="B15" s="5" t="s">
        <v>34</v>
      </c>
      <c r="C15" s="153">
        <v>500</v>
      </c>
    </row>
    <row r="16" spans="2:3" ht="15.5" thickTop="1" thickBot="1" x14ac:dyDescent="0.4">
      <c r="B16" s="5" t="s">
        <v>35</v>
      </c>
      <c r="C16" s="153">
        <v>300</v>
      </c>
    </row>
    <row r="17" spans="2:5" ht="15.5" thickTop="1" thickBot="1" x14ac:dyDescent="0.4">
      <c r="B17" s="5" t="s">
        <v>36</v>
      </c>
      <c r="C17" s="153">
        <v>300</v>
      </c>
    </row>
    <row r="18" spans="2:5" ht="15.5" thickTop="1" thickBot="1" x14ac:dyDescent="0.4">
      <c r="B18" s="154" t="s">
        <v>22</v>
      </c>
      <c r="C18" s="153">
        <v>0</v>
      </c>
      <c r="E18" t="s">
        <v>294</v>
      </c>
    </row>
    <row r="19" spans="2:5" ht="15.5" thickTop="1" thickBot="1" x14ac:dyDescent="0.4">
      <c r="B19" s="154" t="s">
        <v>22</v>
      </c>
      <c r="C19" s="153">
        <v>0</v>
      </c>
      <c r="E19" t="s">
        <v>294</v>
      </c>
    </row>
    <row r="20" spans="2:5" ht="15.5" thickTop="1" thickBot="1" x14ac:dyDescent="0.4">
      <c r="B20" s="154" t="s">
        <v>22</v>
      </c>
      <c r="C20" s="153">
        <v>0</v>
      </c>
      <c r="E20" t="s">
        <v>294</v>
      </c>
    </row>
    <row r="21" spans="2:5" ht="15.5" thickTop="1" thickBot="1" x14ac:dyDescent="0.4">
      <c r="B21" s="154" t="s">
        <v>22</v>
      </c>
      <c r="C21" s="153">
        <v>0</v>
      </c>
      <c r="E21" t="s">
        <v>294</v>
      </c>
    </row>
    <row r="22" spans="2:5" ht="15.5" thickTop="1" thickBot="1" x14ac:dyDescent="0.4">
      <c r="B22" s="6" t="s">
        <v>44</v>
      </c>
      <c r="C22" s="155"/>
    </row>
    <row r="23" spans="2:5" ht="15.5" thickTop="1" thickBot="1" x14ac:dyDescent="0.4">
      <c r="B23" s="5" t="s">
        <v>37</v>
      </c>
      <c r="C23" s="153">
        <v>200</v>
      </c>
    </row>
    <row r="24" spans="2:5" ht="15.5" thickTop="1" thickBot="1" x14ac:dyDescent="0.4">
      <c r="B24" s="5" t="s">
        <v>38</v>
      </c>
      <c r="C24" s="153">
        <v>400</v>
      </c>
    </row>
    <row r="25" spans="2:5" ht="15.5" thickTop="1" thickBot="1" x14ac:dyDescent="0.4">
      <c r="B25" s="5" t="s">
        <v>39</v>
      </c>
      <c r="C25" s="153">
        <v>600</v>
      </c>
    </row>
    <row r="26" spans="2:5" ht="15.5" thickTop="1" thickBot="1" x14ac:dyDescent="0.4">
      <c r="B26" s="5" t="s">
        <v>40</v>
      </c>
      <c r="C26" s="153">
        <v>700</v>
      </c>
    </row>
    <row r="27" spans="2:5" ht="15.5" thickTop="1" thickBot="1" x14ac:dyDescent="0.4">
      <c r="B27" s="5" t="s">
        <v>41</v>
      </c>
      <c r="C27" s="153">
        <v>800</v>
      </c>
    </row>
    <row r="28" spans="2:5" ht="15.5" thickTop="1" thickBot="1" x14ac:dyDescent="0.4">
      <c r="B28" s="5" t="s">
        <v>42</v>
      </c>
      <c r="C28" s="153">
        <v>900</v>
      </c>
    </row>
    <row r="29" spans="2:5" ht="15.5" thickTop="1" thickBot="1" x14ac:dyDescent="0.4">
      <c r="B29" s="5" t="s">
        <v>43</v>
      </c>
      <c r="C29" s="153">
        <v>1000</v>
      </c>
    </row>
    <row r="30" spans="2:5" ht="15.5" thickTop="1" thickBot="1" x14ac:dyDescent="0.4">
      <c r="B30" s="154" t="s">
        <v>22</v>
      </c>
      <c r="C30" s="153">
        <v>0</v>
      </c>
      <c r="E30" t="s">
        <v>294</v>
      </c>
    </row>
    <row r="31" spans="2:5" ht="15.5" thickTop="1" thickBot="1" x14ac:dyDescent="0.4">
      <c r="B31" s="154" t="s">
        <v>22</v>
      </c>
      <c r="C31" s="153">
        <v>0</v>
      </c>
      <c r="E31" t="s">
        <v>294</v>
      </c>
    </row>
    <row r="32" spans="2:5" ht="15.5" thickTop="1" thickBot="1" x14ac:dyDescent="0.4">
      <c r="B32" s="154" t="s">
        <v>22</v>
      </c>
      <c r="C32" s="153">
        <v>0</v>
      </c>
      <c r="E32" t="s">
        <v>294</v>
      </c>
    </row>
    <row r="33" spans="2:5" ht="15.5" thickTop="1" thickBot="1" x14ac:dyDescent="0.4">
      <c r="B33" s="156" t="s">
        <v>22</v>
      </c>
      <c r="C33" s="153">
        <v>0</v>
      </c>
      <c r="E33" t="s">
        <v>294</v>
      </c>
    </row>
    <row r="34" spans="2:5" ht="15" thickTop="1"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A3AF1-EE1A-450D-BCDF-9E5C3102A28F}">
  <dimension ref="B3:O44"/>
  <sheetViews>
    <sheetView tabSelected="1" topLeftCell="J16" zoomScale="85" zoomScaleNormal="85" workbookViewId="0">
      <selection activeCell="Q34" sqref="Q34"/>
    </sheetView>
  </sheetViews>
  <sheetFormatPr defaultColWidth="9" defaultRowHeight="14.5" x14ac:dyDescent="0.35"/>
  <cols>
    <col min="1" max="1" width="9" style="12"/>
    <col min="2" max="2" width="45.36328125" style="12" customWidth="1"/>
    <col min="3" max="3" width="14.6328125" style="12" bestFit="1" customWidth="1"/>
    <col min="4" max="4" width="18.6328125" style="12" bestFit="1" customWidth="1"/>
    <col min="5" max="5" width="22.36328125" style="12" bestFit="1" customWidth="1"/>
    <col min="6" max="6" width="23.7265625" style="12" bestFit="1" customWidth="1"/>
    <col min="7" max="7" width="27.36328125" style="12" bestFit="1" customWidth="1"/>
    <col min="8" max="8" width="18.36328125" style="12" bestFit="1" customWidth="1"/>
    <col min="9" max="9" width="17.26953125" style="12" bestFit="1" customWidth="1"/>
    <col min="10" max="10" width="90.26953125" style="12" customWidth="1"/>
    <col min="11" max="11" width="34.26953125" style="12" bestFit="1" customWidth="1"/>
    <col min="12" max="12" width="27.7265625" style="12" bestFit="1" customWidth="1"/>
    <col min="13" max="13" width="24.26953125" style="12" bestFit="1" customWidth="1"/>
    <col min="14" max="14" width="28.36328125" style="12" bestFit="1" customWidth="1"/>
    <col min="15" max="15" width="18.453125" style="12" bestFit="1" customWidth="1"/>
    <col min="16" max="16384" width="9" style="12"/>
  </cols>
  <sheetData>
    <row r="3" spans="2:13" x14ac:dyDescent="0.35">
      <c r="B3" s="170" t="s">
        <v>4</v>
      </c>
      <c r="C3" s="206" t="s">
        <v>281</v>
      </c>
      <c r="D3" s="206"/>
      <c r="E3" s="206"/>
      <c r="F3" s="206"/>
      <c r="G3" s="206"/>
      <c r="H3" s="206"/>
    </row>
    <row r="4" spans="2:13" x14ac:dyDescent="0.35">
      <c r="B4" s="170" t="s">
        <v>5</v>
      </c>
      <c r="C4" s="207" t="str">
        <f>Instructions!C6</f>
        <v>PAK ISLAM</v>
      </c>
      <c r="D4" s="207"/>
      <c r="E4" s="207"/>
      <c r="F4" s="207"/>
      <c r="G4" s="207"/>
      <c r="H4" s="207"/>
    </row>
    <row r="5" spans="2:13" x14ac:dyDescent="0.35">
      <c r="B5" s="170" t="s">
        <v>6</v>
      </c>
      <c r="C5" s="207" t="str">
        <f>Instructions!C7</f>
        <v>PAKISL0925</v>
      </c>
      <c r="D5" s="207"/>
      <c r="E5" s="207"/>
      <c r="F5" s="207"/>
      <c r="G5" s="207"/>
      <c r="H5" s="207"/>
    </row>
    <row r="6" spans="2:13" x14ac:dyDescent="0.35">
      <c r="B6" s="170" t="s">
        <v>62</v>
      </c>
      <c r="C6" s="207">
        <v>1.2</v>
      </c>
      <c r="D6" s="207"/>
      <c r="E6" s="207"/>
      <c r="F6" s="207"/>
      <c r="G6" s="207"/>
      <c r="H6" s="207"/>
    </row>
    <row r="7" spans="2:13" x14ac:dyDescent="0.35">
      <c r="B7" s="170" t="s">
        <v>45</v>
      </c>
      <c r="C7" s="208" t="s">
        <v>282</v>
      </c>
      <c r="D7" s="209"/>
      <c r="E7" s="209"/>
      <c r="F7" s="209"/>
      <c r="G7" s="209"/>
      <c r="H7" s="210"/>
    </row>
    <row r="9" spans="2:13" x14ac:dyDescent="0.35">
      <c r="B9" s="170" t="s">
        <v>108</v>
      </c>
      <c r="C9" s="203" t="s">
        <v>295</v>
      </c>
      <c r="D9" s="203"/>
      <c r="E9" s="203"/>
      <c r="F9" s="203"/>
      <c r="G9" s="203"/>
      <c r="H9" s="203"/>
      <c r="J9" s="12" t="s">
        <v>253</v>
      </c>
    </row>
    <row r="10" spans="2:13" x14ac:dyDescent="0.35">
      <c r="B10" s="170" t="s">
        <v>109</v>
      </c>
      <c r="C10" s="203" t="s">
        <v>296</v>
      </c>
      <c r="D10" s="203"/>
      <c r="E10" s="203"/>
      <c r="F10" s="203"/>
      <c r="G10" s="203"/>
      <c r="H10" s="203"/>
      <c r="J10" s="12" t="s">
        <v>253</v>
      </c>
    </row>
    <row r="11" spans="2:13" x14ac:dyDescent="0.35">
      <c r="B11" s="170" t="s">
        <v>110</v>
      </c>
      <c r="C11" s="203" t="s">
        <v>297</v>
      </c>
      <c r="D11" s="203"/>
      <c r="E11" s="203"/>
      <c r="F11" s="203"/>
      <c r="G11" s="203"/>
      <c r="H11" s="203"/>
      <c r="J11" s="12" t="s">
        <v>253</v>
      </c>
    </row>
    <row r="12" spans="2:13" x14ac:dyDescent="0.35">
      <c r="B12" s="170" t="s">
        <v>111</v>
      </c>
      <c r="C12" s="204" t="s">
        <v>298</v>
      </c>
      <c r="D12" s="203"/>
      <c r="E12" s="203"/>
      <c r="F12" s="203"/>
      <c r="G12" s="203"/>
      <c r="H12" s="203"/>
      <c r="J12" s="12" t="s">
        <v>253</v>
      </c>
    </row>
    <row r="13" spans="2:13" x14ac:dyDescent="0.35">
      <c r="B13" s="31"/>
    </row>
    <row r="14" spans="2:13" x14ac:dyDescent="0.35">
      <c r="B14" s="31"/>
    </row>
    <row r="15" spans="2:13" x14ac:dyDescent="0.35">
      <c r="B15" s="205" t="s">
        <v>12</v>
      </c>
      <c r="C15" s="205"/>
      <c r="D15" s="205"/>
      <c r="E15" s="205"/>
    </row>
    <row r="16" spans="2:13" x14ac:dyDescent="0.35">
      <c r="E16" s="190"/>
      <c r="K16" s="199" t="s">
        <v>354</v>
      </c>
      <c r="L16" s="199"/>
      <c r="M16" s="199"/>
    </row>
    <row r="17" spans="2:15" x14ac:dyDescent="0.35">
      <c r="B17" s="171" t="s">
        <v>13</v>
      </c>
      <c r="C17" s="171" t="s">
        <v>46</v>
      </c>
      <c r="D17" s="164" t="s">
        <v>283</v>
      </c>
      <c r="E17" s="164" t="s">
        <v>284</v>
      </c>
      <c r="F17" s="164" t="s">
        <v>342</v>
      </c>
      <c r="G17" s="164" t="s">
        <v>343</v>
      </c>
      <c r="H17" s="164" t="s">
        <v>285</v>
      </c>
      <c r="J17" s="12" t="s">
        <v>289</v>
      </c>
      <c r="K17" s="164" t="s">
        <v>352</v>
      </c>
      <c r="L17" s="164" t="s">
        <v>353</v>
      </c>
      <c r="M17" s="164" t="s">
        <v>342</v>
      </c>
      <c r="N17" s="164" t="s">
        <v>343</v>
      </c>
      <c r="O17" s="164" t="s">
        <v>285</v>
      </c>
    </row>
    <row r="18" spans="2:15" x14ac:dyDescent="0.35">
      <c r="B18" s="172" t="s">
        <v>20</v>
      </c>
      <c r="C18" s="20">
        <v>6</v>
      </c>
      <c r="D18" s="165">
        <f>'Room Type B1'!H26</f>
        <v>1520470</v>
      </c>
      <c r="E18" s="165">
        <f>'Room Type B1'!H34</f>
        <v>150000</v>
      </c>
      <c r="F18" s="165">
        <f>D18*C18</f>
        <v>9122820</v>
      </c>
      <c r="G18" s="165">
        <f>E18*C18</f>
        <v>900000</v>
      </c>
      <c r="H18" s="173">
        <f>F18+G18</f>
        <v>10022820</v>
      </c>
      <c r="J18" s="12" t="s">
        <v>254</v>
      </c>
      <c r="K18" s="165">
        <f>'Room Type B1'!H51</f>
        <v>961720</v>
      </c>
      <c r="L18" s="165">
        <f>'Room Type B1'!H59</f>
        <v>75000</v>
      </c>
      <c r="M18" s="165">
        <f>K18*C18</f>
        <v>5770320</v>
      </c>
      <c r="N18" s="165">
        <f>L18*C18</f>
        <v>450000</v>
      </c>
      <c r="O18" s="173">
        <f>M18+N18</f>
        <v>6220320</v>
      </c>
    </row>
    <row r="19" spans="2:15" x14ac:dyDescent="0.35">
      <c r="B19" s="174" t="s">
        <v>204</v>
      </c>
      <c r="C19" s="20">
        <v>3</v>
      </c>
      <c r="D19" s="165">
        <f>'Room Type C1'!H26</f>
        <v>1536470</v>
      </c>
      <c r="E19" s="165">
        <f>'Room Type C1'!H34</f>
        <v>150000</v>
      </c>
      <c r="F19" s="165">
        <f t="shared" ref="F19:F29" si="0">D19*C19</f>
        <v>4609410</v>
      </c>
      <c r="G19" s="165">
        <f t="shared" ref="G19:G29" si="1">E19*C19</f>
        <v>450000</v>
      </c>
      <c r="H19" s="173">
        <f t="shared" ref="H19:H29" si="2">F19+G19</f>
        <v>5059410</v>
      </c>
      <c r="K19" s="165">
        <f>'Room Type C1'!H51</f>
        <v>986720</v>
      </c>
      <c r="L19" s="165">
        <f>'Room Type C1'!H59</f>
        <v>75000</v>
      </c>
      <c r="M19" s="165">
        <f t="shared" ref="M19:M29" si="3">K19*C19</f>
        <v>2960160</v>
      </c>
      <c r="N19" s="165">
        <f t="shared" ref="N19:N29" si="4">L19*C19</f>
        <v>225000</v>
      </c>
      <c r="O19" s="173">
        <f t="shared" ref="O19:O29" si="5">M19+N19</f>
        <v>3185160</v>
      </c>
    </row>
    <row r="20" spans="2:15" x14ac:dyDescent="0.35">
      <c r="B20" s="174" t="s">
        <v>126</v>
      </c>
      <c r="C20" s="20">
        <v>1</v>
      </c>
      <c r="D20" s="165">
        <f>'Room Type C2'!H27</f>
        <v>1956230</v>
      </c>
      <c r="E20" s="165">
        <f>'Room Type C2'!H35</f>
        <v>200000</v>
      </c>
      <c r="F20" s="165">
        <f t="shared" si="0"/>
        <v>1956230</v>
      </c>
      <c r="G20" s="165">
        <f t="shared" si="1"/>
        <v>200000</v>
      </c>
      <c r="H20" s="173">
        <f t="shared" si="2"/>
        <v>2156230</v>
      </c>
      <c r="K20" s="165">
        <f>'Room Type C2'!H52</f>
        <v>1135930</v>
      </c>
      <c r="L20" s="165">
        <f>'Room Type C2'!H60</f>
        <v>130000</v>
      </c>
      <c r="M20" s="165">
        <f t="shared" si="3"/>
        <v>1135930</v>
      </c>
      <c r="N20" s="165">
        <f t="shared" si="4"/>
        <v>130000</v>
      </c>
      <c r="O20" s="173">
        <f t="shared" si="5"/>
        <v>1265930</v>
      </c>
    </row>
    <row r="21" spans="2:15" x14ac:dyDescent="0.35">
      <c r="B21" s="175" t="s">
        <v>21</v>
      </c>
      <c r="C21" s="20">
        <v>1</v>
      </c>
      <c r="D21" s="165">
        <f>'Room Type E1A '!H29</f>
        <v>3580400</v>
      </c>
      <c r="E21" s="165">
        <f>'Room Type E1A '!H37</f>
        <v>350000</v>
      </c>
      <c r="F21" s="165">
        <f t="shared" si="0"/>
        <v>3580400</v>
      </c>
      <c r="G21" s="165">
        <f t="shared" si="1"/>
        <v>350000</v>
      </c>
      <c r="H21" s="173">
        <f t="shared" si="2"/>
        <v>3930400</v>
      </c>
      <c r="K21" s="165">
        <f>'Room Type E1A '!H53</f>
        <v>1426000</v>
      </c>
      <c r="L21" s="165">
        <f>'Room Type E1A '!H61</f>
        <v>75000</v>
      </c>
      <c r="M21" s="165">
        <f t="shared" si="3"/>
        <v>1426000</v>
      </c>
      <c r="N21" s="165">
        <f t="shared" si="4"/>
        <v>75000</v>
      </c>
      <c r="O21" s="173">
        <f t="shared" si="5"/>
        <v>1501000</v>
      </c>
    </row>
    <row r="22" spans="2:15" x14ac:dyDescent="0.35">
      <c r="B22" s="176" t="s">
        <v>205</v>
      </c>
      <c r="C22" s="20">
        <v>1</v>
      </c>
      <c r="D22" s="165">
        <f>'Room Type Large Hub'!H26</f>
        <v>3461048</v>
      </c>
      <c r="E22" s="165">
        <f>'Room Type Large Hub'!H34</f>
        <v>350000</v>
      </c>
      <c r="F22" s="165">
        <f t="shared" si="0"/>
        <v>3461048</v>
      </c>
      <c r="G22" s="165">
        <f t="shared" si="1"/>
        <v>350000</v>
      </c>
      <c r="H22" s="173">
        <f t="shared" si="2"/>
        <v>3811048</v>
      </c>
      <c r="K22" s="165">
        <f>'Room Type Large Hub'!H52</f>
        <v>1780000</v>
      </c>
      <c r="L22" s="165">
        <f>'Room Type Large Hub'!H60</f>
        <v>190000</v>
      </c>
      <c r="M22" s="165">
        <f t="shared" si="3"/>
        <v>1780000</v>
      </c>
      <c r="N22" s="165">
        <f t="shared" si="4"/>
        <v>190000</v>
      </c>
      <c r="O22" s="173">
        <f t="shared" si="5"/>
        <v>1970000</v>
      </c>
    </row>
    <row r="23" spans="2:15" x14ac:dyDescent="0.35">
      <c r="B23" s="177" t="s">
        <v>206</v>
      </c>
      <c r="C23" s="20">
        <v>2</v>
      </c>
      <c r="D23" s="165">
        <f>'Room Type T2'!H40</f>
        <v>10045852</v>
      </c>
      <c r="E23" s="165">
        <f>'Room Type T2'!H48</f>
        <v>1000000</v>
      </c>
      <c r="F23" s="165">
        <f t="shared" si="0"/>
        <v>20091704</v>
      </c>
      <c r="G23" s="165">
        <f t="shared" si="1"/>
        <v>2000000</v>
      </c>
      <c r="H23" s="173">
        <f t="shared" si="2"/>
        <v>22091704</v>
      </c>
      <c r="K23" s="165">
        <f>'Room Type T2'!H79</f>
        <v>4909970</v>
      </c>
      <c r="L23" s="165">
        <f>'Room Type T2'!H87</f>
        <v>330000</v>
      </c>
      <c r="M23" s="165">
        <f t="shared" si="3"/>
        <v>9819940</v>
      </c>
      <c r="N23" s="165">
        <f t="shared" si="4"/>
        <v>660000</v>
      </c>
      <c r="O23" s="173">
        <f t="shared" si="5"/>
        <v>10479940</v>
      </c>
    </row>
    <row r="24" spans="2:15" x14ac:dyDescent="0.35">
      <c r="B24" s="178" t="s">
        <v>207</v>
      </c>
      <c r="C24" s="20">
        <v>1</v>
      </c>
      <c r="D24" s="165">
        <f>'Mobile Display'!H20</f>
        <v>521800</v>
      </c>
      <c r="E24" s="165">
        <f>'Mobile Display'!H28</f>
        <v>50000</v>
      </c>
      <c r="F24" s="165">
        <f t="shared" si="0"/>
        <v>521800</v>
      </c>
      <c r="G24" s="165">
        <f t="shared" si="1"/>
        <v>50000</v>
      </c>
      <c r="H24" s="173">
        <f t="shared" si="2"/>
        <v>571800</v>
      </c>
      <c r="K24" s="165">
        <f>'Mobile Display'!H39</f>
        <v>398000</v>
      </c>
      <c r="L24" s="165">
        <f>'Mobile Display'!H47</f>
        <v>37000</v>
      </c>
      <c r="M24" s="165">
        <f t="shared" si="3"/>
        <v>398000</v>
      </c>
      <c r="N24" s="165">
        <f t="shared" si="4"/>
        <v>37000</v>
      </c>
      <c r="O24" s="173">
        <f t="shared" si="5"/>
        <v>435000</v>
      </c>
    </row>
    <row r="25" spans="2:15" x14ac:dyDescent="0.35">
      <c r="B25" s="179" t="s">
        <v>208</v>
      </c>
      <c r="C25" s="20">
        <v>2</v>
      </c>
      <c r="D25" s="165">
        <f>'Room Type VCI - L 55'!H20</f>
        <v>658653</v>
      </c>
      <c r="E25" s="165">
        <f>'Room Type VCI - L 55'!H28</f>
        <v>65000</v>
      </c>
      <c r="F25" s="165">
        <f t="shared" si="0"/>
        <v>1317306</v>
      </c>
      <c r="G25" s="165">
        <f t="shared" si="1"/>
        <v>130000</v>
      </c>
      <c r="H25" s="173">
        <f t="shared" si="2"/>
        <v>1447306</v>
      </c>
      <c r="K25" s="165">
        <f>'Room Type VCI - L 55'!H39</f>
        <v>305000</v>
      </c>
      <c r="L25" s="165">
        <f>'Room Type VCI - L 55'!H47</f>
        <v>35000</v>
      </c>
      <c r="M25" s="165">
        <f t="shared" si="3"/>
        <v>610000</v>
      </c>
      <c r="N25" s="165">
        <f t="shared" si="4"/>
        <v>70000</v>
      </c>
      <c r="O25" s="173">
        <f t="shared" si="5"/>
        <v>680000</v>
      </c>
    </row>
    <row r="26" spans="2:15" x14ac:dyDescent="0.35">
      <c r="B26" s="180" t="s">
        <v>264</v>
      </c>
      <c r="C26" s="20">
        <v>10</v>
      </c>
      <c r="D26" s="165">
        <f>'IT Room Teams Booking Panels'!H16</f>
        <v>279300</v>
      </c>
      <c r="E26" s="165">
        <f>'IT Room Teams Booking Panels'!H24</f>
        <v>30000</v>
      </c>
      <c r="F26" s="165">
        <f t="shared" si="0"/>
        <v>2793000</v>
      </c>
      <c r="G26" s="165">
        <f t="shared" si="1"/>
        <v>300000</v>
      </c>
      <c r="H26" s="173">
        <f t="shared" si="2"/>
        <v>3093000</v>
      </c>
      <c r="K26" s="165">
        <f>'IT Room Teams Booking Panels'!H32</f>
        <v>0</v>
      </c>
      <c r="L26" s="165">
        <f>'IT Room Teams Booking Panels'!H40</f>
        <v>0</v>
      </c>
      <c r="M26" s="165">
        <f t="shared" si="3"/>
        <v>0</v>
      </c>
      <c r="N26" s="165">
        <f t="shared" si="4"/>
        <v>0</v>
      </c>
      <c r="O26" s="173">
        <f t="shared" si="5"/>
        <v>0</v>
      </c>
    </row>
    <row r="27" spans="2:15" x14ac:dyDescent="0.35">
      <c r="B27" s="57" t="s">
        <v>22</v>
      </c>
      <c r="C27" s="20">
        <v>1</v>
      </c>
      <c r="D27" s="165">
        <f>'Room Type B1'!H35+'Room Type C1'!H35+'Room Type C2'!H36+'Room Type E1A '!H38+'Room Type T2'!H53+'Room Type Large Hub'!H37+'Mobile Display'!H29+'IT Room Teams Booking Panels'!H25+'Room Type VCI - L 55'!H29</f>
        <v>410300</v>
      </c>
      <c r="E27" s="165">
        <v>0</v>
      </c>
      <c r="F27" s="165">
        <f t="shared" si="0"/>
        <v>410300</v>
      </c>
      <c r="G27" s="165">
        <f t="shared" si="1"/>
        <v>0</v>
      </c>
      <c r="H27" s="173">
        <f t="shared" si="2"/>
        <v>410300</v>
      </c>
      <c r="J27" s="12" t="s">
        <v>255</v>
      </c>
      <c r="K27" s="165">
        <f>'Room Type E1A '!H64+2*('Room Type T2'!H90)+'Room Type Large Hub'!H63</f>
        <v>118100</v>
      </c>
      <c r="L27" s="165">
        <v>25000</v>
      </c>
      <c r="M27" s="165">
        <f t="shared" si="3"/>
        <v>118100</v>
      </c>
      <c r="N27" s="165">
        <f t="shared" si="4"/>
        <v>25000</v>
      </c>
      <c r="O27" s="173">
        <f t="shared" si="5"/>
        <v>143100</v>
      </c>
    </row>
    <row r="28" spans="2:15" x14ac:dyDescent="0.35">
      <c r="B28" s="57" t="s">
        <v>22</v>
      </c>
      <c r="C28" s="20">
        <v>1</v>
      </c>
      <c r="D28" s="165">
        <v>0</v>
      </c>
      <c r="E28" s="165">
        <v>0</v>
      </c>
      <c r="F28" s="165">
        <f t="shared" si="0"/>
        <v>0</v>
      </c>
      <c r="G28" s="165">
        <f t="shared" si="1"/>
        <v>0</v>
      </c>
      <c r="H28" s="173">
        <f t="shared" si="2"/>
        <v>0</v>
      </c>
      <c r="K28" s="165">
        <v>0</v>
      </c>
      <c r="L28" s="165">
        <v>0</v>
      </c>
      <c r="M28" s="165">
        <f t="shared" si="3"/>
        <v>0</v>
      </c>
      <c r="N28" s="165">
        <f t="shared" si="4"/>
        <v>0</v>
      </c>
      <c r="O28" s="173">
        <f t="shared" si="5"/>
        <v>0</v>
      </c>
    </row>
    <row r="29" spans="2:15" x14ac:dyDescent="0.35">
      <c r="B29" s="57" t="s">
        <v>419</v>
      </c>
      <c r="C29" s="20">
        <v>2</v>
      </c>
      <c r="D29" s="165">
        <f>'Video Conferencing Monitor'!H15</f>
        <v>250000</v>
      </c>
      <c r="E29" s="165">
        <f>'Video Conferencing Monitor'!H23</f>
        <v>15000</v>
      </c>
      <c r="F29" s="165">
        <f t="shared" si="0"/>
        <v>500000</v>
      </c>
      <c r="G29" s="165">
        <f t="shared" si="1"/>
        <v>30000</v>
      </c>
      <c r="H29" s="173">
        <f t="shared" si="2"/>
        <v>530000</v>
      </c>
      <c r="K29" s="165">
        <f>'Video Conferencing Monitor'!H30</f>
        <v>250000</v>
      </c>
      <c r="L29" s="165">
        <f>'Video Conferencing Monitor'!H38</f>
        <v>15000</v>
      </c>
      <c r="M29" s="165">
        <f t="shared" si="3"/>
        <v>500000</v>
      </c>
      <c r="N29" s="165">
        <f t="shared" si="4"/>
        <v>30000</v>
      </c>
      <c r="O29" s="173">
        <f t="shared" si="5"/>
        <v>530000</v>
      </c>
    </row>
    <row r="30" spans="2:15" x14ac:dyDescent="0.35">
      <c r="B30" s="181"/>
      <c r="C30" s="182"/>
      <c r="D30" s="166"/>
      <c r="E30" s="166"/>
      <c r="F30" s="166"/>
      <c r="G30" s="166"/>
      <c r="H30" s="169"/>
      <c r="K30" s="166"/>
      <c r="L30" s="166"/>
      <c r="M30" s="166"/>
      <c r="N30" s="166"/>
      <c r="O30" s="169"/>
    </row>
    <row r="31" spans="2:15" x14ac:dyDescent="0.35">
      <c r="B31" s="183" t="s">
        <v>104</v>
      </c>
      <c r="C31" s="184"/>
      <c r="D31" s="167"/>
      <c r="E31" s="167"/>
      <c r="F31" s="167">
        <f>SUM(F18:F30)</f>
        <v>48364018</v>
      </c>
      <c r="G31" s="167">
        <f>SUM(G18:G30)</f>
        <v>4760000</v>
      </c>
      <c r="H31" s="185">
        <f>G31+F31</f>
        <v>53124018</v>
      </c>
      <c r="J31" s="12" t="s">
        <v>270</v>
      </c>
      <c r="K31" s="183" t="s">
        <v>104</v>
      </c>
      <c r="L31" s="167"/>
      <c r="M31" s="167">
        <f>SUM(M18:M30)</f>
        <v>24518450</v>
      </c>
      <c r="N31" s="167">
        <f>SUM(N18:N30)</f>
        <v>1892000</v>
      </c>
      <c r="O31" s="185">
        <f>N31+M31</f>
        <v>26410450</v>
      </c>
    </row>
    <row r="32" spans="2:15" x14ac:dyDescent="0.35">
      <c r="B32" s="186" t="s">
        <v>105</v>
      </c>
      <c r="C32" s="187"/>
      <c r="D32" s="168"/>
      <c r="E32" s="168"/>
      <c r="F32" s="168"/>
      <c r="G32" s="168"/>
      <c r="H32" s="165">
        <f>F31*0.18</f>
        <v>8705523.2400000002</v>
      </c>
      <c r="J32" s="12" t="s">
        <v>287</v>
      </c>
      <c r="K32" s="186" t="s">
        <v>105</v>
      </c>
      <c r="L32" s="168"/>
      <c r="M32" s="168"/>
      <c r="N32" s="168"/>
      <c r="O32" s="165">
        <f>M31*0.18</f>
        <v>4413321</v>
      </c>
    </row>
    <row r="33" spans="2:15" x14ac:dyDescent="0.35">
      <c r="B33" s="186" t="s">
        <v>286</v>
      </c>
      <c r="C33" s="187"/>
      <c r="D33" s="168"/>
      <c r="E33" s="168"/>
      <c r="F33" s="168"/>
      <c r="G33" s="168"/>
      <c r="H33" s="165">
        <f>G31*0.15</f>
        <v>714000</v>
      </c>
      <c r="J33" s="12" t="s">
        <v>288</v>
      </c>
      <c r="K33" s="186" t="s">
        <v>286</v>
      </c>
      <c r="L33" s="168"/>
      <c r="M33" s="168"/>
      <c r="N33" s="168"/>
      <c r="O33" s="165">
        <f>N31*0.15</f>
        <v>283800</v>
      </c>
    </row>
    <row r="34" spans="2:15" x14ac:dyDescent="0.35">
      <c r="B34" s="186" t="s">
        <v>22</v>
      </c>
      <c r="C34" s="184"/>
      <c r="D34" s="167"/>
      <c r="E34" s="167"/>
      <c r="F34" s="167"/>
      <c r="G34" s="167"/>
      <c r="H34" s="165">
        <v>0</v>
      </c>
      <c r="J34" s="12" t="s">
        <v>256</v>
      </c>
      <c r="K34" s="186" t="s">
        <v>22</v>
      </c>
      <c r="L34" s="167"/>
      <c r="M34" s="167"/>
      <c r="N34" s="167"/>
      <c r="O34" s="165">
        <v>0</v>
      </c>
    </row>
    <row r="35" spans="2:15" x14ac:dyDescent="0.35">
      <c r="B35" s="188" t="s">
        <v>106</v>
      </c>
      <c r="C35" s="182"/>
      <c r="D35" s="169"/>
      <c r="E35" s="169"/>
      <c r="F35" s="169"/>
      <c r="G35" s="169"/>
      <c r="H35" s="189">
        <f>SUM(H31:H34)</f>
        <v>62543541.240000002</v>
      </c>
      <c r="K35" s="188" t="s">
        <v>106</v>
      </c>
      <c r="L35" s="169"/>
      <c r="M35" s="169"/>
      <c r="N35" s="169"/>
      <c r="O35" s="189">
        <f>SUM(O31:O34)</f>
        <v>31107571</v>
      </c>
    </row>
    <row r="36" spans="2:15" x14ac:dyDescent="0.35">
      <c r="B36" s="188" t="s">
        <v>351</v>
      </c>
      <c r="C36" s="182"/>
      <c r="D36" s="169"/>
      <c r="E36" s="169"/>
      <c r="F36" s="169"/>
      <c r="G36" s="169"/>
      <c r="H36" s="189">
        <f>H35*0.95</f>
        <v>59416364.177999996</v>
      </c>
      <c r="I36" s="190"/>
      <c r="K36" s="188"/>
      <c r="L36" s="169"/>
      <c r="M36" s="169"/>
      <c r="N36" s="169"/>
      <c r="O36" s="189"/>
    </row>
    <row r="38" spans="2:15" x14ac:dyDescent="0.35">
      <c r="B38" s="186" t="s">
        <v>107</v>
      </c>
      <c r="C38" s="187"/>
      <c r="D38" s="43"/>
      <c r="E38" s="43"/>
      <c r="F38" s="43"/>
      <c r="G38" s="43"/>
      <c r="H38" s="57" t="s">
        <v>336</v>
      </c>
      <c r="J38" s="12" t="s">
        <v>290</v>
      </c>
      <c r="O38" s="190"/>
    </row>
    <row r="40" spans="2:15" x14ac:dyDescent="0.35">
      <c r="B40" s="200" t="s">
        <v>257</v>
      </c>
      <c r="C40" s="201"/>
      <c r="D40" s="202"/>
      <c r="E40" s="49"/>
      <c r="F40" s="49"/>
      <c r="G40" s="49"/>
      <c r="H40" s="57" t="s">
        <v>336</v>
      </c>
      <c r="J40" s="12" t="s">
        <v>290</v>
      </c>
    </row>
    <row r="41" spans="2:15" x14ac:dyDescent="0.35">
      <c r="B41" s="11"/>
      <c r="C41" s="11"/>
      <c r="D41" s="11"/>
      <c r="E41" s="11"/>
      <c r="F41" s="11"/>
      <c r="G41" s="11"/>
    </row>
    <row r="42" spans="2:15" x14ac:dyDescent="0.35">
      <c r="B42" s="186" t="s">
        <v>258</v>
      </c>
      <c r="C42" s="187"/>
      <c r="D42" s="43"/>
      <c r="E42" s="43"/>
      <c r="F42" s="43"/>
      <c r="G42" s="43"/>
      <c r="H42" s="57" t="s">
        <v>336</v>
      </c>
      <c r="J42" s="12" t="s">
        <v>291</v>
      </c>
    </row>
    <row r="44" spans="2:15" x14ac:dyDescent="0.35">
      <c r="B44" s="186" t="s">
        <v>259</v>
      </c>
      <c r="C44" s="187"/>
      <c r="D44" s="43"/>
      <c r="E44" s="43"/>
      <c r="F44" s="43"/>
      <c r="G44" s="43"/>
      <c r="H44" s="57" t="s">
        <v>336</v>
      </c>
      <c r="J44" s="12" t="s">
        <v>291</v>
      </c>
    </row>
  </sheetData>
  <mergeCells count="12">
    <mergeCell ref="C3:H3"/>
    <mergeCell ref="C4:H4"/>
    <mergeCell ref="C5:H5"/>
    <mergeCell ref="C6:H6"/>
    <mergeCell ref="C7:H7"/>
    <mergeCell ref="K16:M16"/>
    <mergeCell ref="B40:D40"/>
    <mergeCell ref="C9:H9"/>
    <mergeCell ref="C10:H10"/>
    <mergeCell ref="C11:H11"/>
    <mergeCell ref="C12:H12"/>
    <mergeCell ref="B15:E15"/>
  </mergeCells>
  <phoneticPr fontId="5" type="noConversion"/>
  <hyperlinks>
    <hyperlink ref="C12" r:id="rId1" xr:uid="{A9A98FA5-E107-4BFC-BF3F-6309CB74CCD4}"/>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D630A-D6B7-43A3-B4C1-88114CA942A6}">
  <sheetPr>
    <tabColor rgb="FF0070C0"/>
  </sheetPr>
  <dimension ref="A2:M60"/>
  <sheetViews>
    <sheetView topLeftCell="A35" zoomScale="85" zoomScaleNormal="85" workbookViewId="0">
      <selection activeCell="F47" sqref="F47"/>
    </sheetView>
  </sheetViews>
  <sheetFormatPr defaultColWidth="15.6328125" defaultRowHeight="14.5" x14ac:dyDescent="0.35"/>
  <cols>
    <col min="1" max="1" width="5.6328125" bestFit="1" customWidth="1"/>
    <col min="2" max="2" width="50.90625" bestFit="1" customWidth="1"/>
    <col min="3" max="3" width="18.08984375" bestFit="1" customWidth="1"/>
    <col min="4" max="4" width="18.36328125" bestFit="1" customWidth="1"/>
    <col min="5" max="5" width="16.6328125" bestFit="1" customWidth="1"/>
    <col min="6" max="6" width="16.36328125" bestFit="1" customWidth="1"/>
    <col min="7" max="7" width="15.6328125" style="63" bestFit="1" customWidth="1"/>
    <col min="8" max="8" width="17.6328125" customWidth="1"/>
    <col min="10" max="10" width="9.26953125" bestFit="1" customWidth="1"/>
    <col min="11" max="11" width="13.36328125" bestFit="1" customWidth="1"/>
    <col min="12" max="12" width="38.36328125" bestFit="1" customWidth="1"/>
    <col min="13" max="13" width="17.7265625" style="13" customWidth="1"/>
  </cols>
  <sheetData>
    <row r="2" spans="1:13" ht="28.5" x14ac:dyDescent="0.35">
      <c r="B2" s="10" t="s">
        <v>61</v>
      </c>
    </row>
    <row r="4" spans="1:13" ht="15" thickBot="1" x14ac:dyDescent="0.4">
      <c r="A4" s="9"/>
      <c r="B4" s="31" t="s">
        <v>62</v>
      </c>
      <c r="C4" s="32">
        <v>1</v>
      </c>
      <c r="D4" s="32"/>
      <c r="E4" s="32"/>
      <c r="F4" s="29"/>
      <c r="G4" s="64"/>
      <c r="H4" s="65"/>
      <c r="I4" s="12"/>
      <c r="J4" s="12"/>
      <c r="K4" s="12"/>
      <c r="L4" s="12"/>
    </row>
    <row r="5" spans="1:13" ht="15" thickBot="1" x14ac:dyDescent="0.4">
      <c r="A5" s="9"/>
      <c r="B5" s="31" t="s">
        <v>63</v>
      </c>
      <c r="C5" s="33">
        <v>1.2</v>
      </c>
      <c r="D5" s="32"/>
      <c r="E5" s="32"/>
      <c r="F5" s="29"/>
      <c r="G5" s="64"/>
      <c r="H5" s="65"/>
      <c r="I5" s="12"/>
      <c r="J5" s="12"/>
      <c r="K5" s="12"/>
      <c r="L5" s="12"/>
    </row>
    <row r="6" spans="1:13" x14ac:dyDescent="0.35">
      <c r="A6" s="9"/>
      <c r="B6" s="31" t="s">
        <v>64</v>
      </c>
      <c r="C6" s="211">
        <f ca="1">NOW()</f>
        <v>45756.081753819446</v>
      </c>
      <c r="D6" s="211"/>
      <c r="E6" s="211"/>
      <c r="F6" s="211"/>
      <c r="G6" s="64"/>
      <c r="H6" s="65"/>
      <c r="I6" s="12"/>
      <c r="J6" s="12"/>
      <c r="K6" s="12"/>
      <c r="L6" s="12"/>
    </row>
    <row r="7" spans="1:13" x14ac:dyDescent="0.35">
      <c r="A7" s="9"/>
      <c r="B7" s="31" t="s">
        <v>65</v>
      </c>
      <c r="C7" s="30" t="s">
        <v>66</v>
      </c>
      <c r="D7" s="30"/>
      <c r="E7" s="30"/>
      <c r="F7" s="29"/>
      <c r="G7" s="64"/>
      <c r="H7" s="65"/>
      <c r="I7" s="12"/>
      <c r="J7" s="12"/>
      <c r="K7" s="12"/>
      <c r="L7" s="12"/>
    </row>
    <row r="8" spans="1:13" x14ac:dyDescent="0.35">
      <c r="A8" s="9"/>
      <c r="B8" s="31" t="s">
        <v>67</v>
      </c>
      <c r="C8" s="212" t="s">
        <v>68</v>
      </c>
      <c r="D8" s="213"/>
      <c r="E8" s="213"/>
      <c r="F8" s="213"/>
      <c r="G8" s="66"/>
      <c r="H8" s="65"/>
      <c r="I8" s="12"/>
      <c r="J8" s="12"/>
      <c r="K8" s="12"/>
      <c r="L8" s="12"/>
    </row>
    <row r="9" spans="1:13" x14ac:dyDescent="0.35">
      <c r="A9" s="9"/>
      <c r="B9" s="31" t="s">
        <v>69</v>
      </c>
      <c r="C9" s="34" t="str">
        <f ca="1">MID(CELL("filename"),SEARCH("[",CELL("filename"))+1, SEARCH("]",CELL("filename"))-SEARCH("[",CELL("filename"))-1)</f>
        <v>AV BOM.xlsx</v>
      </c>
      <c r="D9" s="34"/>
      <c r="E9" s="34"/>
      <c r="F9" s="34"/>
      <c r="G9" s="67"/>
      <c r="H9" s="65"/>
      <c r="I9" s="12"/>
      <c r="J9" s="12"/>
      <c r="K9" s="12"/>
      <c r="L9" s="12"/>
    </row>
    <row r="10" spans="1:13" x14ac:dyDescent="0.35">
      <c r="A10" s="9"/>
      <c r="B10" s="31" t="s">
        <v>70</v>
      </c>
      <c r="C10" s="31"/>
      <c r="D10" s="31"/>
      <c r="E10" s="31"/>
      <c r="F10" s="28"/>
      <c r="G10" s="64"/>
      <c r="H10" s="65"/>
      <c r="I10" s="12"/>
      <c r="J10" s="12"/>
      <c r="K10" s="12"/>
      <c r="L10" s="12"/>
    </row>
    <row r="11" spans="1:13" x14ac:dyDescent="0.35">
      <c r="A11" s="9"/>
      <c r="B11" s="31"/>
      <c r="C11" s="31"/>
      <c r="D11" s="31"/>
      <c r="E11" s="31"/>
      <c r="F11" s="64" t="s">
        <v>112</v>
      </c>
      <c r="G11" s="64"/>
      <c r="H11" s="67" t="s">
        <v>113</v>
      </c>
      <c r="I11" s="12"/>
      <c r="J11" s="12"/>
      <c r="K11" s="12"/>
      <c r="L11" s="12"/>
    </row>
    <row r="12" spans="1:13" x14ac:dyDescent="0.35">
      <c r="A12" s="9"/>
      <c r="B12" s="31"/>
      <c r="C12" s="31"/>
      <c r="D12" s="31"/>
      <c r="E12" s="31"/>
      <c r="F12" s="28"/>
      <c r="G12" s="64"/>
      <c r="H12" s="67"/>
      <c r="I12" s="12"/>
      <c r="J12" s="12"/>
      <c r="K12" s="12"/>
      <c r="L12" s="12"/>
    </row>
    <row r="13" spans="1:13" x14ac:dyDescent="0.35">
      <c r="A13" s="22"/>
      <c r="B13" s="23"/>
      <c r="C13" s="23"/>
      <c r="D13" s="23"/>
      <c r="E13" s="23"/>
      <c r="F13" s="35"/>
      <c r="G13" s="68" t="s">
        <v>114</v>
      </c>
      <c r="H13" s="69" t="s">
        <v>114</v>
      </c>
      <c r="I13" s="23"/>
      <c r="J13" s="23"/>
      <c r="K13" s="23"/>
      <c r="L13" s="23"/>
      <c r="M13" s="20"/>
    </row>
    <row r="14" spans="1:13" x14ac:dyDescent="0.35">
      <c r="A14" s="37" t="s">
        <v>71</v>
      </c>
      <c r="B14" s="38" t="s">
        <v>52</v>
      </c>
      <c r="C14" s="38" t="s">
        <v>72</v>
      </c>
      <c r="D14" s="38" t="s">
        <v>73</v>
      </c>
      <c r="E14" s="38" t="s">
        <v>74</v>
      </c>
      <c r="F14" s="39" t="s">
        <v>75</v>
      </c>
      <c r="G14" s="68" t="s">
        <v>56</v>
      </c>
      <c r="H14" s="69" t="s">
        <v>76</v>
      </c>
      <c r="I14" s="40"/>
      <c r="J14" s="40" t="s">
        <v>77</v>
      </c>
      <c r="K14" s="40" t="s">
        <v>124</v>
      </c>
      <c r="L14" s="40" t="s">
        <v>125</v>
      </c>
      <c r="M14" s="40" t="s">
        <v>331</v>
      </c>
    </row>
    <row r="15" spans="1:13" x14ac:dyDescent="0.35">
      <c r="A15" s="42">
        <v>1</v>
      </c>
      <c r="B15" s="27" t="s">
        <v>115</v>
      </c>
      <c r="C15" s="43" t="s">
        <v>78</v>
      </c>
      <c r="D15" s="43" t="s">
        <v>299</v>
      </c>
      <c r="E15" s="44" t="s">
        <v>299</v>
      </c>
      <c r="F15" s="45">
        <v>1</v>
      </c>
      <c r="G15" s="70">
        <v>348800</v>
      </c>
      <c r="H15" s="87">
        <f>SUM(F15*G15)</f>
        <v>348800</v>
      </c>
      <c r="I15" s="19"/>
      <c r="J15" s="46" t="s">
        <v>79</v>
      </c>
      <c r="K15" s="46"/>
      <c r="L15" s="20"/>
      <c r="M15" s="20" t="s">
        <v>332</v>
      </c>
    </row>
    <row r="16" spans="1:13" x14ac:dyDescent="0.35">
      <c r="A16" s="17">
        <v>1.1000000000000001</v>
      </c>
      <c r="B16" s="48" t="s">
        <v>80</v>
      </c>
      <c r="C16" s="27" t="s">
        <v>81</v>
      </c>
      <c r="D16" s="49" t="s">
        <v>82</v>
      </c>
      <c r="E16" s="44" t="s">
        <v>82</v>
      </c>
      <c r="F16" s="45">
        <v>1</v>
      </c>
      <c r="G16" s="70">
        <v>85120</v>
      </c>
      <c r="H16" s="87">
        <f t="shared" ref="H16:H35" si="0">SUM(F16*G16)</f>
        <v>85120</v>
      </c>
      <c r="I16" s="19"/>
      <c r="J16" s="46" t="s">
        <v>79</v>
      </c>
      <c r="K16" s="46"/>
      <c r="L16" s="20"/>
      <c r="M16" s="20" t="s">
        <v>333</v>
      </c>
    </row>
    <row r="17" spans="1:13" x14ac:dyDescent="0.35">
      <c r="A17" s="17">
        <v>2.81</v>
      </c>
      <c r="B17" s="19" t="s">
        <v>83</v>
      </c>
      <c r="C17" s="19" t="s">
        <v>84</v>
      </c>
      <c r="D17" s="43" t="s">
        <v>85</v>
      </c>
      <c r="E17" s="44" t="s">
        <v>86</v>
      </c>
      <c r="F17" s="45">
        <v>1</v>
      </c>
      <c r="G17" s="70">
        <v>600000</v>
      </c>
      <c r="H17" s="87">
        <f t="shared" si="0"/>
        <v>600000</v>
      </c>
      <c r="I17" s="19"/>
      <c r="J17" s="46" t="s">
        <v>79</v>
      </c>
      <c r="K17" s="46"/>
      <c r="L17" s="20"/>
      <c r="M17" s="20" t="s">
        <v>333</v>
      </c>
    </row>
    <row r="18" spans="1:13" x14ac:dyDescent="0.35">
      <c r="A18" s="17">
        <v>2.81</v>
      </c>
      <c r="B18" s="19" t="s">
        <v>87</v>
      </c>
      <c r="C18" s="19" t="s">
        <v>84</v>
      </c>
      <c r="D18" s="43" t="s">
        <v>88</v>
      </c>
      <c r="E18" s="44" t="s">
        <v>89</v>
      </c>
      <c r="F18" s="45">
        <v>1</v>
      </c>
      <c r="G18" s="70">
        <v>24000</v>
      </c>
      <c r="H18" s="87">
        <f t="shared" si="0"/>
        <v>24000</v>
      </c>
      <c r="I18" s="19"/>
      <c r="J18" s="46" t="s">
        <v>79</v>
      </c>
      <c r="K18" s="46"/>
      <c r="L18" s="20"/>
      <c r="M18" s="20" t="s">
        <v>333</v>
      </c>
    </row>
    <row r="19" spans="1:13" x14ac:dyDescent="0.35">
      <c r="A19" s="17">
        <v>4.51</v>
      </c>
      <c r="B19" s="19" t="s">
        <v>292</v>
      </c>
      <c r="C19" s="19" t="s">
        <v>90</v>
      </c>
      <c r="D19" s="43" t="s">
        <v>91</v>
      </c>
      <c r="E19" s="44" t="s">
        <v>92</v>
      </c>
      <c r="F19" s="45">
        <v>1</v>
      </c>
      <c r="G19" s="70">
        <v>112000</v>
      </c>
      <c r="H19" s="87">
        <f t="shared" si="0"/>
        <v>112000</v>
      </c>
      <c r="I19" s="19"/>
      <c r="J19" s="46" t="s">
        <v>79</v>
      </c>
      <c r="K19" s="46"/>
      <c r="L19" s="20"/>
      <c r="M19" s="20" t="s">
        <v>333</v>
      </c>
    </row>
    <row r="20" spans="1:13" x14ac:dyDescent="0.35">
      <c r="A20" s="17">
        <v>17</v>
      </c>
      <c r="B20" s="19" t="s">
        <v>300</v>
      </c>
      <c r="C20" s="19" t="s">
        <v>301</v>
      </c>
      <c r="D20" s="43" t="s">
        <v>302</v>
      </c>
      <c r="E20" s="85">
        <v>10108</v>
      </c>
      <c r="F20" s="45">
        <v>1</v>
      </c>
      <c r="G20" s="70">
        <v>4720</v>
      </c>
      <c r="H20" s="87">
        <f t="shared" si="0"/>
        <v>4720</v>
      </c>
      <c r="I20" s="19"/>
      <c r="J20" s="46" t="s">
        <v>79</v>
      </c>
      <c r="K20" s="46"/>
      <c r="L20" s="50" t="s">
        <v>304</v>
      </c>
      <c r="M20" s="20" t="s">
        <v>333</v>
      </c>
    </row>
    <row r="21" spans="1:13" x14ac:dyDescent="0.35">
      <c r="A21" s="17">
        <v>17</v>
      </c>
      <c r="B21" s="71" t="s">
        <v>134</v>
      </c>
      <c r="C21" s="19" t="s">
        <v>130</v>
      </c>
      <c r="D21" s="72" t="s">
        <v>303</v>
      </c>
      <c r="E21" s="85">
        <v>6512144</v>
      </c>
      <c r="F21" s="45">
        <v>1</v>
      </c>
      <c r="G21" s="70">
        <v>16530</v>
      </c>
      <c r="H21" s="87">
        <f t="shared" si="0"/>
        <v>16530</v>
      </c>
      <c r="I21" s="19"/>
      <c r="J21" s="46" t="s">
        <v>79</v>
      </c>
      <c r="K21" s="46"/>
      <c r="L21" s="50" t="s">
        <v>305</v>
      </c>
      <c r="M21" s="20" t="s">
        <v>333</v>
      </c>
    </row>
    <row r="22" spans="1:13" x14ac:dyDescent="0.35">
      <c r="A22" s="51">
        <v>16</v>
      </c>
      <c r="B22" s="25" t="s">
        <v>117</v>
      </c>
      <c r="C22" s="73" t="s">
        <v>118</v>
      </c>
      <c r="D22" s="73" t="s">
        <v>119</v>
      </c>
      <c r="E22" s="74" t="s">
        <v>120</v>
      </c>
      <c r="F22" s="75">
        <v>1</v>
      </c>
      <c r="G22" s="70">
        <v>279300</v>
      </c>
      <c r="H22" s="87">
        <f t="shared" si="0"/>
        <v>279300</v>
      </c>
      <c r="I22" s="76"/>
      <c r="J22" s="46" t="s">
        <v>79</v>
      </c>
      <c r="K22" s="46"/>
      <c r="L22" s="77"/>
      <c r="M22" s="20" t="s">
        <v>333</v>
      </c>
    </row>
    <row r="23" spans="1:13" ht="15" thickBot="1" x14ac:dyDescent="0.4">
      <c r="A23" s="51">
        <v>16.010000000000002</v>
      </c>
      <c r="B23" s="25" t="s">
        <v>121</v>
      </c>
      <c r="C23" s="73" t="s">
        <v>118</v>
      </c>
      <c r="D23" s="73" t="s">
        <v>122</v>
      </c>
      <c r="E23" s="74" t="s">
        <v>123</v>
      </c>
      <c r="F23" s="75">
        <v>1</v>
      </c>
      <c r="G23" s="70">
        <v>0</v>
      </c>
      <c r="H23" s="87">
        <f t="shared" si="0"/>
        <v>0</v>
      </c>
      <c r="I23" s="76"/>
      <c r="J23" s="46" t="s">
        <v>79</v>
      </c>
      <c r="K23" s="46"/>
      <c r="L23" s="77"/>
      <c r="M23" s="20" t="s">
        <v>333</v>
      </c>
    </row>
    <row r="24" spans="1:13" ht="15" thickBot="1" x14ac:dyDescent="0.4">
      <c r="A24" s="17">
        <v>17</v>
      </c>
      <c r="B24" s="19" t="s">
        <v>94</v>
      </c>
      <c r="C24" s="19"/>
      <c r="D24" s="19"/>
      <c r="E24" s="44">
        <v>0</v>
      </c>
      <c r="F24" s="52">
        <v>1</v>
      </c>
      <c r="G24" s="78">
        <v>25000</v>
      </c>
      <c r="H24" s="87">
        <f t="shared" si="0"/>
        <v>25000</v>
      </c>
      <c r="I24" s="19"/>
      <c r="J24" s="46" t="s">
        <v>79</v>
      </c>
      <c r="K24" s="46"/>
      <c r="L24" s="20"/>
      <c r="M24" s="20" t="s">
        <v>333</v>
      </c>
    </row>
    <row r="25" spans="1:13" ht="15" thickBot="1" x14ac:dyDescent="0.4">
      <c r="A25" s="17">
        <v>18</v>
      </c>
      <c r="B25" s="19" t="s">
        <v>95</v>
      </c>
      <c r="C25" s="19"/>
      <c r="D25" s="19"/>
      <c r="E25" s="44">
        <v>0</v>
      </c>
      <c r="F25" s="52">
        <v>1</v>
      </c>
      <c r="G25" s="78">
        <v>25000</v>
      </c>
      <c r="H25" s="87">
        <f t="shared" si="0"/>
        <v>25000</v>
      </c>
      <c r="I25" s="19"/>
      <c r="J25" s="46" t="s">
        <v>79</v>
      </c>
      <c r="K25" s="46"/>
      <c r="L25" s="20"/>
      <c r="M25" s="20" t="s">
        <v>333</v>
      </c>
    </row>
    <row r="26" spans="1:13" x14ac:dyDescent="0.35">
      <c r="A26" s="58"/>
      <c r="B26" s="59" t="s">
        <v>306</v>
      </c>
      <c r="C26" s="59"/>
      <c r="D26" s="59"/>
      <c r="E26" s="59"/>
      <c r="F26" s="59"/>
      <c r="G26" s="79"/>
      <c r="H26" s="80">
        <f>SUM(H15:H25)</f>
        <v>1520470</v>
      </c>
      <c r="I26" s="59"/>
      <c r="J26" s="60"/>
      <c r="K26" s="60"/>
      <c r="L26" s="60"/>
      <c r="M26" s="161"/>
    </row>
    <row r="27" spans="1:13" x14ac:dyDescent="0.35">
      <c r="A27" s="17">
        <v>20</v>
      </c>
      <c r="B27" s="53" t="s">
        <v>96</v>
      </c>
      <c r="C27" s="53"/>
      <c r="D27" s="53"/>
      <c r="E27" s="53"/>
      <c r="F27" s="54">
        <v>1</v>
      </c>
      <c r="G27" s="70">
        <v>55000</v>
      </c>
      <c r="H27" s="87">
        <f t="shared" si="0"/>
        <v>55000</v>
      </c>
      <c r="I27" s="19"/>
      <c r="J27" s="46" t="s">
        <v>97</v>
      </c>
      <c r="K27" s="46"/>
      <c r="L27" s="20"/>
      <c r="M27" s="20"/>
    </row>
    <row r="28" spans="1:13" x14ac:dyDescent="0.35">
      <c r="A28" s="17">
        <v>21</v>
      </c>
      <c r="B28" s="53" t="s">
        <v>98</v>
      </c>
      <c r="C28" s="53"/>
      <c r="D28" s="53"/>
      <c r="E28" s="53"/>
      <c r="F28" s="54">
        <v>1</v>
      </c>
      <c r="G28" s="70">
        <v>20000</v>
      </c>
      <c r="H28" s="87">
        <f t="shared" si="0"/>
        <v>20000</v>
      </c>
      <c r="I28" s="19"/>
      <c r="J28" s="46" t="s">
        <v>97</v>
      </c>
      <c r="K28" s="46"/>
      <c r="L28" s="20"/>
      <c r="M28" s="20"/>
    </row>
    <row r="29" spans="1:13" x14ac:dyDescent="0.35">
      <c r="A29" s="17">
        <v>23</v>
      </c>
      <c r="B29" s="53" t="s">
        <v>99</v>
      </c>
      <c r="C29" s="53"/>
      <c r="D29" s="53"/>
      <c r="E29" s="53"/>
      <c r="F29" s="54">
        <v>1</v>
      </c>
      <c r="G29" s="70">
        <v>15000</v>
      </c>
      <c r="H29" s="87">
        <f t="shared" si="0"/>
        <v>15000</v>
      </c>
      <c r="I29" s="19"/>
      <c r="J29" s="46" t="s">
        <v>97</v>
      </c>
      <c r="K29" s="46"/>
      <c r="L29" s="20"/>
      <c r="M29" s="20"/>
    </row>
    <row r="30" spans="1:13" x14ac:dyDescent="0.35">
      <c r="A30" s="17">
        <v>25</v>
      </c>
      <c r="B30" s="53" t="s">
        <v>36</v>
      </c>
      <c r="C30" s="53"/>
      <c r="D30" s="53"/>
      <c r="E30" s="53"/>
      <c r="F30" s="54">
        <v>1</v>
      </c>
      <c r="G30" s="70">
        <v>15000</v>
      </c>
      <c r="H30" s="87">
        <f t="shared" si="0"/>
        <v>15000</v>
      </c>
      <c r="I30" s="19"/>
      <c r="J30" s="46" t="s">
        <v>97</v>
      </c>
      <c r="K30" s="46"/>
      <c r="L30" s="20"/>
      <c r="M30" s="20"/>
    </row>
    <row r="31" spans="1:13" x14ac:dyDescent="0.35">
      <c r="A31" s="55">
        <v>28</v>
      </c>
      <c r="B31" s="56" t="s">
        <v>35</v>
      </c>
      <c r="C31" s="56"/>
      <c r="D31" s="56"/>
      <c r="E31" s="56"/>
      <c r="F31" s="54">
        <v>1</v>
      </c>
      <c r="G31" s="70">
        <v>15000</v>
      </c>
      <c r="H31" s="87">
        <f t="shared" si="0"/>
        <v>15000</v>
      </c>
      <c r="I31" s="19"/>
      <c r="J31" s="46" t="s">
        <v>97</v>
      </c>
      <c r="K31" s="46"/>
      <c r="L31" s="20"/>
      <c r="M31" s="20"/>
    </row>
    <row r="32" spans="1:13" x14ac:dyDescent="0.35">
      <c r="A32" s="17">
        <v>32</v>
      </c>
      <c r="B32" s="53" t="s">
        <v>100</v>
      </c>
      <c r="C32" s="53"/>
      <c r="D32" s="53"/>
      <c r="E32" s="53"/>
      <c r="F32" s="54">
        <v>1</v>
      </c>
      <c r="G32" s="70">
        <v>15000</v>
      </c>
      <c r="H32" s="87">
        <f t="shared" si="0"/>
        <v>15000</v>
      </c>
      <c r="I32" s="19"/>
      <c r="J32" s="46" t="s">
        <v>97</v>
      </c>
      <c r="K32" s="46"/>
      <c r="L32" s="20"/>
      <c r="M32" s="20"/>
    </row>
    <row r="33" spans="1:13" x14ac:dyDescent="0.35">
      <c r="A33" s="17">
        <v>33</v>
      </c>
      <c r="B33" s="53" t="s">
        <v>101</v>
      </c>
      <c r="C33" s="53"/>
      <c r="D33" s="53"/>
      <c r="E33" s="53"/>
      <c r="F33" s="54">
        <v>1</v>
      </c>
      <c r="G33" s="70">
        <v>15000</v>
      </c>
      <c r="H33" s="87">
        <f t="shared" si="0"/>
        <v>15000</v>
      </c>
      <c r="I33" s="19"/>
      <c r="J33" s="46" t="s">
        <v>97</v>
      </c>
      <c r="K33" s="46"/>
      <c r="L33" s="20"/>
      <c r="M33" s="20"/>
    </row>
    <row r="34" spans="1:13" x14ac:dyDescent="0.35">
      <c r="A34" s="58"/>
      <c r="B34" s="59" t="s">
        <v>307</v>
      </c>
      <c r="C34" s="59"/>
      <c r="D34" s="59"/>
      <c r="E34" s="59"/>
      <c r="F34" s="59"/>
      <c r="G34" s="79"/>
      <c r="H34" s="80">
        <f>SUM(H27:H33)</f>
        <v>150000</v>
      </c>
      <c r="I34" s="59"/>
      <c r="J34" s="60"/>
      <c r="K34" s="60"/>
      <c r="L34" s="60"/>
      <c r="M34" s="161"/>
    </row>
    <row r="35" spans="1:13" x14ac:dyDescent="0.35">
      <c r="A35" s="17">
        <v>40</v>
      </c>
      <c r="B35" s="57" t="s">
        <v>22</v>
      </c>
      <c r="C35" s="19"/>
      <c r="D35" s="19"/>
      <c r="E35" s="19"/>
      <c r="F35" s="54">
        <v>1</v>
      </c>
      <c r="G35" s="70">
        <v>0</v>
      </c>
      <c r="H35" s="87">
        <f t="shared" si="0"/>
        <v>0</v>
      </c>
      <c r="I35" s="19"/>
      <c r="J35" s="46" t="s">
        <v>22</v>
      </c>
      <c r="K35" s="46"/>
      <c r="L35" s="20"/>
      <c r="M35" s="20"/>
    </row>
    <row r="36" spans="1:13" x14ac:dyDescent="0.35">
      <c r="A36" s="9"/>
      <c r="B36" s="31"/>
      <c r="C36" s="31"/>
      <c r="D36" s="31"/>
      <c r="E36" s="31"/>
      <c r="F36" s="28"/>
      <c r="G36" s="64"/>
      <c r="H36" s="65"/>
      <c r="I36" s="12"/>
      <c r="J36" s="12"/>
      <c r="K36" s="12"/>
      <c r="L36" s="12"/>
    </row>
    <row r="37" spans="1:13" ht="16" x14ac:dyDescent="0.4">
      <c r="A37" s="214" t="s">
        <v>354</v>
      </c>
      <c r="B37" s="214"/>
      <c r="C37" s="214"/>
      <c r="D37" s="214"/>
      <c r="E37" s="214"/>
      <c r="F37" s="214"/>
      <c r="G37" s="214"/>
      <c r="H37" s="214"/>
      <c r="I37" s="214"/>
      <c r="J37" s="214"/>
      <c r="K37" s="214"/>
      <c r="L37" s="214"/>
      <c r="M37" s="214"/>
    </row>
    <row r="38" spans="1:13" x14ac:dyDescent="0.35">
      <c r="A38" s="22"/>
      <c r="B38" s="23"/>
      <c r="C38" s="23"/>
      <c r="D38" s="23"/>
      <c r="E38" s="23"/>
      <c r="F38" s="35"/>
      <c r="G38" s="68" t="s">
        <v>114</v>
      </c>
      <c r="H38" s="69" t="s">
        <v>114</v>
      </c>
      <c r="I38" s="23"/>
      <c r="J38" s="23"/>
      <c r="K38" s="23"/>
      <c r="L38" s="23"/>
      <c r="M38" s="20"/>
    </row>
    <row r="39" spans="1:13" x14ac:dyDescent="0.35">
      <c r="A39" s="37" t="s">
        <v>71</v>
      </c>
      <c r="B39" s="38" t="s">
        <v>52</v>
      </c>
      <c r="C39" s="38" t="s">
        <v>72</v>
      </c>
      <c r="D39" s="38" t="s">
        <v>73</v>
      </c>
      <c r="E39" s="38" t="s">
        <v>74</v>
      </c>
      <c r="F39" s="39" t="s">
        <v>75</v>
      </c>
      <c r="G39" s="68" t="s">
        <v>56</v>
      </c>
      <c r="H39" s="69" t="s">
        <v>76</v>
      </c>
      <c r="I39" s="40"/>
      <c r="J39" s="40" t="s">
        <v>77</v>
      </c>
      <c r="K39" s="40" t="s">
        <v>124</v>
      </c>
      <c r="L39" s="40" t="s">
        <v>125</v>
      </c>
      <c r="M39" s="40" t="s">
        <v>331</v>
      </c>
    </row>
    <row r="40" spans="1:13" x14ac:dyDescent="0.35">
      <c r="A40" s="42">
        <v>1</v>
      </c>
      <c r="B40" s="27" t="s">
        <v>356</v>
      </c>
      <c r="C40" s="43" t="s">
        <v>78</v>
      </c>
      <c r="D40" s="43" t="s">
        <v>355</v>
      </c>
      <c r="E40" s="44" t="s">
        <v>355</v>
      </c>
      <c r="F40" s="45">
        <v>1</v>
      </c>
      <c r="G40" s="70">
        <v>250000</v>
      </c>
      <c r="H40" s="87">
        <f>SUM(F40*G40)</f>
        <v>250000</v>
      </c>
      <c r="I40" s="19"/>
      <c r="J40" s="46" t="s">
        <v>79</v>
      </c>
      <c r="K40" s="46"/>
      <c r="L40" s="20"/>
      <c r="M40" s="20" t="s">
        <v>332</v>
      </c>
    </row>
    <row r="41" spans="1:13" x14ac:dyDescent="0.35">
      <c r="A41" s="17">
        <v>1.1000000000000001</v>
      </c>
      <c r="B41" s="48" t="s">
        <v>80</v>
      </c>
      <c r="C41" s="27" t="s">
        <v>357</v>
      </c>
      <c r="D41" s="49" t="s">
        <v>358</v>
      </c>
      <c r="E41" s="44" t="s">
        <v>358</v>
      </c>
      <c r="F41" s="45">
        <v>1</v>
      </c>
      <c r="G41" s="70">
        <v>10000</v>
      </c>
      <c r="H41" s="87">
        <f t="shared" ref="H41:H50" si="1">SUM(F41*G41)</f>
        <v>10000</v>
      </c>
      <c r="I41" s="19"/>
      <c r="J41" s="46" t="s">
        <v>79</v>
      </c>
      <c r="K41" s="46"/>
      <c r="L41" s="50" t="s">
        <v>359</v>
      </c>
      <c r="M41" s="20" t="s">
        <v>333</v>
      </c>
    </row>
    <row r="42" spans="1:13" x14ac:dyDescent="0.35">
      <c r="A42" s="17">
        <v>2.81</v>
      </c>
      <c r="B42" s="19" t="s">
        <v>83</v>
      </c>
      <c r="C42" s="19" t="s">
        <v>84</v>
      </c>
      <c r="D42" s="43" t="s">
        <v>85</v>
      </c>
      <c r="E42" s="44" t="s">
        <v>86</v>
      </c>
      <c r="F42" s="45">
        <v>1</v>
      </c>
      <c r="G42" s="70">
        <v>525000</v>
      </c>
      <c r="H42" s="87">
        <f t="shared" si="1"/>
        <v>525000</v>
      </c>
      <c r="I42" s="19"/>
      <c r="J42" s="46" t="s">
        <v>79</v>
      </c>
      <c r="K42" s="46"/>
      <c r="L42" s="20"/>
      <c r="M42" s="20" t="s">
        <v>333</v>
      </c>
    </row>
    <row r="43" spans="1:13" x14ac:dyDescent="0.35">
      <c r="A43" s="17">
        <v>2.81</v>
      </c>
      <c r="B43" s="19" t="s">
        <v>87</v>
      </c>
      <c r="C43" s="19" t="s">
        <v>84</v>
      </c>
      <c r="D43" s="43" t="s">
        <v>88</v>
      </c>
      <c r="E43" s="44" t="s">
        <v>89</v>
      </c>
      <c r="F43" s="45">
        <v>1</v>
      </c>
      <c r="G43" s="70">
        <v>20000</v>
      </c>
      <c r="H43" s="87">
        <f t="shared" si="1"/>
        <v>20000</v>
      </c>
      <c r="I43" s="19"/>
      <c r="J43" s="46" t="s">
        <v>79</v>
      </c>
      <c r="K43" s="46"/>
      <c r="L43" s="20"/>
      <c r="M43" s="20" t="s">
        <v>333</v>
      </c>
    </row>
    <row r="44" spans="1:13" x14ac:dyDescent="0.35">
      <c r="A44" s="17">
        <v>4.51</v>
      </c>
      <c r="B44" s="19" t="s">
        <v>292</v>
      </c>
      <c r="C44" s="19" t="s">
        <v>90</v>
      </c>
      <c r="D44" s="43" t="s">
        <v>91</v>
      </c>
      <c r="E44" s="44" t="s">
        <v>92</v>
      </c>
      <c r="F44" s="45">
        <v>1</v>
      </c>
      <c r="G44" s="70">
        <v>112000</v>
      </c>
      <c r="H44" s="137">
        <f t="shared" si="1"/>
        <v>112000</v>
      </c>
      <c r="I44" s="19"/>
      <c r="J44" s="46" t="s">
        <v>79</v>
      </c>
      <c r="K44" s="46"/>
      <c r="L44" s="20"/>
      <c r="M44" s="20" t="s">
        <v>333</v>
      </c>
    </row>
    <row r="45" spans="1:13" x14ac:dyDescent="0.35">
      <c r="A45" s="17">
        <v>17</v>
      </c>
      <c r="B45" s="19" t="s">
        <v>300</v>
      </c>
      <c r="C45" s="19" t="s">
        <v>301</v>
      </c>
      <c r="D45" s="43" t="s">
        <v>302</v>
      </c>
      <c r="E45" s="85">
        <v>10108</v>
      </c>
      <c r="F45" s="45">
        <v>1</v>
      </c>
      <c r="G45" s="70">
        <v>4720</v>
      </c>
      <c r="H45" s="87">
        <f t="shared" si="1"/>
        <v>4720</v>
      </c>
      <c r="I45" s="19"/>
      <c r="J45" s="46" t="s">
        <v>79</v>
      </c>
      <c r="K45" s="46"/>
      <c r="L45" s="50" t="s">
        <v>304</v>
      </c>
      <c r="M45" s="20" t="s">
        <v>333</v>
      </c>
    </row>
    <row r="46" spans="1:13" x14ac:dyDescent="0.35">
      <c r="A46" s="17">
        <v>17</v>
      </c>
      <c r="B46" s="71" t="s">
        <v>134</v>
      </c>
      <c r="C46" s="19" t="s">
        <v>130</v>
      </c>
      <c r="D46" s="72" t="s">
        <v>303</v>
      </c>
      <c r="E46" s="85">
        <v>6512144</v>
      </c>
      <c r="F46" s="45">
        <v>1</v>
      </c>
      <c r="G46" s="70">
        <v>15000</v>
      </c>
      <c r="H46" s="87">
        <f t="shared" si="1"/>
        <v>15000</v>
      </c>
      <c r="I46" s="19"/>
      <c r="J46" s="46" t="s">
        <v>79</v>
      </c>
      <c r="K46" s="46"/>
      <c r="L46" s="50" t="s">
        <v>305</v>
      </c>
      <c r="M46" s="20" t="s">
        <v>333</v>
      </c>
    </row>
    <row r="47" spans="1:13" x14ac:dyDescent="0.35">
      <c r="A47" s="51">
        <v>16</v>
      </c>
      <c r="B47" s="25" t="s">
        <v>117</v>
      </c>
      <c r="C47" s="73" t="s">
        <v>118</v>
      </c>
      <c r="D47" s="73" t="s">
        <v>119</v>
      </c>
      <c r="E47" s="74" t="s">
        <v>120</v>
      </c>
      <c r="F47" s="75">
        <v>1</v>
      </c>
      <c r="G47" s="70">
        <v>225000</v>
      </c>
      <c r="H47" s="196" t="s">
        <v>398</v>
      </c>
      <c r="I47" s="76"/>
      <c r="J47" s="46" t="s">
        <v>79</v>
      </c>
      <c r="K47" s="46"/>
      <c r="L47" s="77"/>
      <c r="M47" s="20" t="s">
        <v>333</v>
      </c>
    </row>
    <row r="48" spans="1:13" ht="15" thickBot="1" x14ac:dyDescent="0.4">
      <c r="A48" s="51">
        <v>16.010000000000002</v>
      </c>
      <c r="B48" s="25" t="s">
        <v>121</v>
      </c>
      <c r="C48" s="73" t="s">
        <v>118</v>
      </c>
      <c r="D48" s="73" t="s">
        <v>122</v>
      </c>
      <c r="E48" s="74" t="s">
        <v>123</v>
      </c>
      <c r="F48" s="75">
        <v>1</v>
      </c>
      <c r="G48" s="70">
        <v>0</v>
      </c>
      <c r="H48" s="87">
        <f t="shared" si="1"/>
        <v>0</v>
      </c>
      <c r="I48" s="76"/>
      <c r="J48" s="46" t="s">
        <v>79</v>
      </c>
      <c r="K48" s="46"/>
      <c r="L48" s="77"/>
      <c r="M48" s="20" t="s">
        <v>333</v>
      </c>
    </row>
    <row r="49" spans="1:13" ht="15" thickBot="1" x14ac:dyDescent="0.4">
      <c r="A49" s="17">
        <v>17</v>
      </c>
      <c r="B49" s="19" t="s">
        <v>94</v>
      </c>
      <c r="C49" s="19"/>
      <c r="D49" s="19"/>
      <c r="E49" s="44">
        <v>0</v>
      </c>
      <c r="F49" s="52">
        <v>1</v>
      </c>
      <c r="G49" s="78">
        <v>15000</v>
      </c>
      <c r="H49" s="87">
        <f t="shared" si="1"/>
        <v>15000</v>
      </c>
      <c r="I49" s="19"/>
      <c r="J49" s="46" t="s">
        <v>79</v>
      </c>
      <c r="K49" s="46"/>
      <c r="L49" s="20"/>
      <c r="M49" s="20" t="s">
        <v>333</v>
      </c>
    </row>
    <row r="50" spans="1:13" ht="15" thickBot="1" x14ac:dyDescent="0.4">
      <c r="A50" s="17">
        <v>18</v>
      </c>
      <c r="B50" s="19" t="s">
        <v>95</v>
      </c>
      <c r="C50" s="19"/>
      <c r="D50" s="19"/>
      <c r="E50" s="44">
        <v>0</v>
      </c>
      <c r="F50" s="52">
        <v>1</v>
      </c>
      <c r="G50" s="78">
        <v>10000</v>
      </c>
      <c r="H50" s="87">
        <f t="shared" si="1"/>
        <v>10000</v>
      </c>
      <c r="I50" s="19"/>
      <c r="J50" s="46" t="s">
        <v>79</v>
      </c>
      <c r="K50" s="46"/>
      <c r="L50" s="20"/>
      <c r="M50" s="20" t="s">
        <v>333</v>
      </c>
    </row>
    <row r="51" spans="1:13" x14ac:dyDescent="0.35">
      <c r="A51" s="58"/>
      <c r="B51" s="59" t="s">
        <v>306</v>
      </c>
      <c r="C51" s="59"/>
      <c r="D51" s="59"/>
      <c r="E51" s="59"/>
      <c r="F51" s="59"/>
      <c r="G51" s="79"/>
      <c r="H51" s="80">
        <f>SUM(H40:H50)</f>
        <v>961720</v>
      </c>
      <c r="I51" s="59"/>
      <c r="J51" s="60"/>
      <c r="K51" s="60"/>
      <c r="L51" s="60"/>
      <c r="M51" s="161"/>
    </row>
    <row r="52" spans="1:13" x14ac:dyDescent="0.35">
      <c r="A52" s="17">
        <v>20</v>
      </c>
      <c r="B52" s="53" t="s">
        <v>96</v>
      </c>
      <c r="C52" s="53"/>
      <c r="D52" s="53"/>
      <c r="E52" s="53"/>
      <c r="F52" s="54">
        <v>1</v>
      </c>
      <c r="G52" s="70">
        <v>40000</v>
      </c>
      <c r="H52" s="87">
        <f>G52*F52</f>
        <v>40000</v>
      </c>
      <c r="I52" s="19"/>
      <c r="J52" s="46" t="s">
        <v>97</v>
      </c>
      <c r="K52" s="46"/>
      <c r="L52" s="20"/>
      <c r="M52" s="20"/>
    </row>
    <row r="53" spans="1:13" x14ac:dyDescent="0.35">
      <c r="A53" s="17">
        <v>21</v>
      </c>
      <c r="B53" s="53" t="s">
        <v>98</v>
      </c>
      <c r="C53" s="53"/>
      <c r="D53" s="53"/>
      <c r="E53" s="53"/>
      <c r="F53" s="54">
        <v>1</v>
      </c>
      <c r="G53" s="70">
        <v>5000</v>
      </c>
      <c r="H53" s="87">
        <f t="shared" ref="H53:H58" si="2">G53*F53</f>
        <v>5000</v>
      </c>
      <c r="I53" s="19"/>
      <c r="J53" s="46" t="s">
        <v>97</v>
      </c>
      <c r="K53" s="46"/>
      <c r="L53" s="20"/>
      <c r="M53" s="20"/>
    </row>
    <row r="54" spans="1:13" x14ac:dyDescent="0.35">
      <c r="A54" s="17">
        <v>23</v>
      </c>
      <c r="B54" s="53" t="s">
        <v>99</v>
      </c>
      <c r="C54" s="53"/>
      <c r="D54" s="53"/>
      <c r="E54" s="53"/>
      <c r="F54" s="54">
        <v>1</v>
      </c>
      <c r="G54" s="70">
        <v>5000</v>
      </c>
      <c r="H54" s="87">
        <f t="shared" si="2"/>
        <v>5000</v>
      </c>
      <c r="I54" s="19"/>
      <c r="J54" s="46" t="s">
        <v>97</v>
      </c>
      <c r="K54" s="46"/>
      <c r="L54" s="20"/>
      <c r="M54" s="20"/>
    </row>
    <row r="55" spans="1:13" x14ac:dyDescent="0.35">
      <c r="A55" s="17">
        <v>25</v>
      </c>
      <c r="B55" s="53" t="s">
        <v>36</v>
      </c>
      <c r="C55" s="53"/>
      <c r="D55" s="53"/>
      <c r="E55" s="53"/>
      <c r="F55" s="54">
        <v>1</v>
      </c>
      <c r="G55" s="70">
        <v>5000</v>
      </c>
      <c r="H55" s="87">
        <f t="shared" si="2"/>
        <v>5000</v>
      </c>
      <c r="I55" s="19"/>
      <c r="J55" s="46" t="s">
        <v>97</v>
      </c>
      <c r="K55" s="46"/>
      <c r="L55" s="20"/>
      <c r="M55" s="20"/>
    </row>
    <row r="56" spans="1:13" x14ac:dyDescent="0.35">
      <c r="A56" s="55">
        <v>28</v>
      </c>
      <c r="B56" s="56" t="s">
        <v>35</v>
      </c>
      <c r="C56" s="56"/>
      <c r="D56" s="56"/>
      <c r="E56" s="56"/>
      <c r="F56" s="54">
        <v>1</v>
      </c>
      <c r="G56" s="70">
        <v>10000</v>
      </c>
      <c r="H56" s="87">
        <f t="shared" si="2"/>
        <v>10000</v>
      </c>
      <c r="I56" s="19"/>
      <c r="J56" s="46" t="s">
        <v>97</v>
      </c>
      <c r="K56" s="46"/>
      <c r="L56" s="20"/>
      <c r="M56" s="20"/>
    </row>
    <row r="57" spans="1:13" x14ac:dyDescent="0.35">
      <c r="A57" s="17">
        <v>32</v>
      </c>
      <c r="B57" s="53" t="s">
        <v>100</v>
      </c>
      <c r="C57" s="53"/>
      <c r="D57" s="53"/>
      <c r="E57" s="53"/>
      <c r="F57" s="54">
        <v>1</v>
      </c>
      <c r="G57" s="70">
        <v>5000</v>
      </c>
      <c r="H57" s="87">
        <f t="shared" si="2"/>
        <v>5000</v>
      </c>
      <c r="I57" s="19"/>
      <c r="J57" s="46" t="s">
        <v>97</v>
      </c>
      <c r="K57" s="46"/>
      <c r="L57" s="20"/>
      <c r="M57" s="20"/>
    </row>
    <row r="58" spans="1:13" x14ac:dyDescent="0.35">
      <c r="A58" s="17">
        <v>33</v>
      </c>
      <c r="B58" s="53" t="s">
        <v>101</v>
      </c>
      <c r="C58" s="53"/>
      <c r="D58" s="53"/>
      <c r="E58" s="53"/>
      <c r="F58" s="54">
        <v>1</v>
      </c>
      <c r="G58" s="70">
        <v>5000</v>
      </c>
      <c r="H58" s="87">
        <f t="shared" si="2"/>
        <v>5000</v>
      </c>
      <c r="I58" s="19"/>
      <c r="J58" s="46" t="s">
        <v>97</v>
      </c>
      <c r="K58" s="46"/>
      <c r="L58" s="20"/>
      <c r="M58" s="20"/>
    </row>
    <row r="59" spans="1:13" x14ac:dyDescent="0.35">
      <c r="A59" s="58"/>
      <c r="B59" s="59" t="s">
        <v>307</v>
      </c>
      <c r="C59" s="59"/>
      <c r="D59" s="59"/>
      <c r="E59" s="59"/>
      <c r="F59" s="59"/>
      <c r="G59" s="79"/>
      <c r="H59" s="80">
        <f>SUM(H52:H58)</f>
        <v>75000</v>
      </c>
      <c r="I59" s="59"/>
      <c r="J59" s="60"/>
      <c r="K59" s="60"/>
      <c r="L59" s="60"/>
      <c r="M59" s="161"/>
    </row>
    <row r="60" spans="1:13" x14ac:dyDescent="0.35">
      <c r="A60" s="17">
        <v>40</v>
      </c>
      <c r="B60" s="57" t="s">
        <v>22</v>
      </c>
      <c r="C60" s="19"/>
      <c r="D60" s="19"/>
      <c r="E60" s="19"/>
      <c r="F60" s="54">
        <v>1</v>
      </c>
      <c r="G60" s="70">
        <v>0</v>
      </c>
      <c r="H60" s="87">
        <f t="shared" ref="H60" si="3">SUM(F60*G60)</f>
        <v>0</v>
      </c>
      <c r="I60" s="19"/>
      <c r="J60" s="46" t="s">
        <v>22</v>
      </c>
      <c r="K60" s="46"/>
      <c r="L60" s="20"/>
      <c r="M60" s="20"/>
    </row>
  </sheetData>
  <mergeCells count="3">
    <mergeCell ref="C6:F6"/>
    <mergeCell ref="C8:F8"/>
    <mergeCell ref="A37:M37"/>
  </mergeCells>
  <conditionalFormatting sqref="D22">
    <cfRule type="duplicateValues" dxfId="117" priority="13"/>
  </conditionalFormatting>
  <conditionalFormatting sqref="D23">
    <cfRule type="duplicateValues" dxfId="116" priority="12"/>
  </conditionalFormatting>
  <conditionalFormatting sqref="D47">
    <cfRule type="duplicateValues" dxfId="115" priority="3"/>
  </conditionalFormatting>
  <conditionalFormatting sqref="D48">
    <cfRule type="duplicateValues" dxfId="114" priority="2"/>
  </conditionalFormatting>
  <conditionalFormatting sqref="J15:K25">
    <cfRule type="containsText" dxfId="113" priority="14" operator="containsText" text="IT">
      <formula>NOT(ISERROR(SEARCH("IT",J15)))</formula>
    </cfRule>
  </conditionalFormatting>
  <conditionalFormatting sqref="J27:K35">
    <cfRule type="containsText" dxfId="112" priority="10" operator="containsText" text="IT">
      <formula>NOT(ISERROR(SEARCH("IT",J27)))</formula>
    </cfRule>
  </conditionalFormatting>
  <conditionalFormatting sqref="J40:K50">
    <cfRule type="containsText" dxfId="111" priority="4" operator="containsText" text="IT">
      <formula>NOT(ISERROR(SEARCH("IT",J40)))</formula>
    </cfRule>
  </conditionalFormatting>
  <conditionalFormatting sqref="J52:K60">
    <cfRule type="containsText" dxfId="110" priority="1" operator="containsText" text="IT">
      <formula>NOT(ISERROR(SEARCH("IT",J52)))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44147-68C7-46D6-B115-54C69467BF8D}">
  <sheetPr>
    <tabColor rgb="FFFFC000"/>
    <pageSetUpPr fitToPage="1"/>
  </sheetPr>
  <dimension ref="A1:M60"/>
  <sheetViews>
    <sheetView topLeftCell="A37" zoomScale="70" zoomScaleNormal="70" workbookViewId="0">
      <selection activeCell="G45" sqref="G45"/>
    </sheetView>
  </sheetViews>
  <sheetFormatPr defaultRowHeight="14.5" x14ac:dyDescent="0.35"/>
  <cols>
    <col min="1" max="1" width="7.7265625" bestFit="1" customWidth="1"/>
    <col min="2" max="2" width="51.26953125" bestFit="1" customWidth="1"/>
    <col min="3" max="3" width="46.7265625" bestFit="1" customWidth="1"/>
    <col min="4" max="4" width="19.26953125" bestFit="1" customWidth="1"/>
    <col min="5" max="5" width="16.6328125" bestFit="1" customWidth="1"/>
    <col min="6" max="6" width="19.90625" bestFit="1" customWidth="1"/>
    <col min="7" max="7" width="19.26953125" bestFit="1" customWidth="1"/>
    <col min="8" max="8" width="25" bestFit="1" customWidth="1"/>
    <col min="10" max="10" width="11.36328125" bestFit="1" customWidth="1"/>
    <col min="11" max="11" width="13.36328125" bestFit="1" customWidth="1"/>
    <col min="12" max="12" width="38.36328125" bestFit="1" customWidth="1"/>
    <col min="13" max="13" width="19.7265625" style="13" bestFit="1" customWidth="1"/>
  </cols>
  <sheetData>
    <row r="1" spans="1:13" x14ac:dyDescent="0.35">
      <c r="G1" s="63"/>
    </row>
    <row r="2" spans="1:13" ht="28.5" x14ac:dyDescent="0.35">
      <c r="B2" s="10" t="s">
        <v>61</v>
      </c>
      <c r="G2" s="63"/>
    </row>
    <row r="3" spans="1:13" x14ac:dyDescent="0.35">
      <c r="A3" s="9"/>
      <c r="B3" s="12"/>
      <c r="C3" s="12"/>
      <c r="D3" s="12"/>
      <c r="E3" s="12"/>
      <c r="F3" s="28"/>
      <c r="G3" s="64"/>
      <c r="H3" s="65"/>
      <c r="I3" s="12"/>
      <c r="J3" s="12"/>
      <c r="K3" s="12"/>
      <c r="L3" s="12"/>
    </row>
    <row r="4" spans="1:13" ht="15" thickBot="1" x14ac:dyDescent="0.4">
      <c r="A4" s="9"/>
      <c r="B4" s="31" t="s">
        <v>62</v>
      </c>
      <c r="C4" s="32">
        <v>1</v>
      </c>
      <c r="D4" s="32"/>
      <c r="E4" s="32"/>
      <c r="F4" s="28"/>
      <c r="G4" s="64"/>
      <c r="H4" s="65"/>
      <c r="I4" s="12"/>
      <c r="J4" s="12"/>
      <c r="K4" s="12"/>
      <c r="L4" s="12"/>
    </row>
    <row r="5" spans="1:13" ht="15" thickBot="1" x14ac:dyDescent="0.4">
      <c r="A5" s="9"/>
      <c r="B5" s="31" t="s">
        <v>63</v>
      </c>
      <c r="C5" s="33">
        <v>1.2</v>
      </c>
      <c r="D5" s="32"/>
      <c r="E5" s="32"/>
      <c r="F5" s="28"/>
      <c r="G5" s="64"/>
      <c r="H5" s="65"/>
      <c r="I5" s="12"/>
      <c r="J5" s="12"/>
      <c r="K5" s="12"/>
      <c r="L5" s="12"/>
    </row>
    <row r="6" spans="1:13" x14ac:dyDescent="0.35">
      <c r="A6" s="9"/>
      <c r="B6" s="31" t="s">
        <v>64</v>
      </c>
      <c r="C6" s="62">
        <f ca="1">NOW()</f>
        <v>45756.0817537037</v>
      </c>
      <c r="D6" s="62"/>
      <c r="E6" s="62"/>
      <c r="F6" s="28"/>
      <c r="G6" s="64"/>
      <c r="H6" s="65"/>
      <c r="I6" s="12"/>
      <c r="J6" s="12"/>
      <c r="K6" s="12"/>
      <c r="L6" s="12"/>
    </row>
    <row r="7" spans="1:13" x14ac:dyDescent="0.35">
      <c r="A7" s="9"/>
      <c r="B7" s="31" t="s">
        <v>65</v>
      </c>
      <c r="C7" s="30" t="s">
        <v>66</v>
      </c>
      <c r="D7" s="30"/>
      <c r="E7" s="30"/>
      <c r="F7" s="28"/>
      <c r="G7" s="64"/>
      <c r="H7" s="65"/>
      <c r="I7" s="12"/>
      <c r="J7" s="12"/>
      <c r="K7" s="12"/>
      <c r="L7" s="12"/>
    </row>
    <row r="8" spans="1:13" x14ac:dyDescent="0.35">
      <c r="A8" s="9"/>
      <c r="B8" s="31" t="s">
        <v>67</v>
      </c>
      <c r="C8" s="82" t="s">
        <v>209</v>
      </c>
      <c r="D8" s="83"/>
      <c r="E8" s="83"/>
      <c r="F8" s="83"/>
      <c r="G8" s="84"/>
      <c r="H8" s="65"/>
      <c r="I8" s="12"/>
      <c r="J8" s="12"/>
      <c r="K8" s="12"/>
      <c r="L8" s="12"/>
    </row>
    <row r="9" spans="1:13" x14ac:dyDescent="0.35">
      <c r="A9" s="9"/>
      <c r="B9" s="31" t="s">
        <v>69</v>
      </c>
      <c r="C9" s="30" t="str">
        <f ca="1">MID(CELL("filename"),SEARCH("[",CELL("filename"))+1, SEARCH("]",CELL("filename"))-SEARCH("[",CELL("filename"))-1)</f>
        <v>AV BOM.xlsx</v>
      </c>
      <c r="D9" s="30"/>
      <c r="E9" s="30"/>
      <c r="F9" s="28"/>
      <c r="G9" s="64"/>
      <c r="H9" s="65"/>
      <c r="I9" s="12"/>
      <c r="J9" s="12"/>
      <c r="K9" s="12"/>
      <c r="L9" s="12"/>
    </row>
    <row r="10" spans="1:13" x14ac:dyDescent="0.35">
      <c r="A10" s="9"/>
      <c r="B10" s="31" t="s">
        <v>70</v>
      </c>
      <c r="C10" s="31"/>
      <c r="D10" s="31"/>
      <c r="E10" s="31"/>
      <c r="F10" s="28"/>
      <c r="G10" s="64"/>
      <c r="H10" s="65"/>
      <c r="I10" s="12"/>
      <c r="J10" s="12"/>
      <c r="K10" s="12"/>
      <c r="L10" s="12"/>
    </row>
    <row r="11" spans="1:13" x14ac:dyDescent="0.35">
      <c r="A11" s="9"/>
      <c r="B11" s="31"/>
      <c r="C11" s="31"/>
      <c r="D11" s="31"/>
      <c r="E11" s="31"/>
      <c r="F11" s="64" t="s">
        <v>112</v>
      </c>
      <c r="G11" s="64"/>
      <c r="H11" s="67"/>
      <c r="I11" s="12"/>
      <c r="J11" s="12"/>
      <c r="K11" s="12"/>
      <c r="L11" s="12"/>
    </row>
    <row r="12" spans="1:13" x14ac:dyDescent="0.35">
      <c r="A12" s="9"/>
      <c r="B12" s="31"/>
      <c r="C12" s="31"/>
      <c r="D12" s="31"/>
      <c r="E12" s="31"/>
      <c r="F12" s="28"/>
      <c r="G12" s="64"/>
      <c r="H12" s="67"/>
      <c r="I12" s="12"/>
      <c r="J12" s="12"/>
      <c r="K12" s="12"/>
      <c r="L12" s="12"/>
    </row>
    <row r="13" spans="1:13" x14ac:dyDescent="0.35">
      <c r="A13" s="22"/>
      <c r="B13" s="23"/>
      <c r="C13" s="23"/>
      <c r="D13" s="23"/>
      <c r="E13" s="23"/>
      <c r="F13" s="35"/>
      <c r="G13" s="68" t="s">
        <v>114</v>
      </c>
      <c r="H13" s="69" t="s">
        <v>114</v>
      </c>
      <c r="I13" s="23"/>
      <c r="J13" s="23"/>
      <c r="K13" s="23"/>
      <c r="L13" s="23"/>
      <c r="M13" s="20"/>
    </row>
    <row r="14" spans="1:13" x14ac:dyDescent="0.35">
      <c r="A14" s="37" t="s">
        <v>71</v>
      </c>
      <c r="B14" s="38" t="s">
        <v>52</v>
      </c>
      <c r="C14" s="38" t="s">
        <v>72</v>
      </c>
      <c r="D14" s="38" t="s">
        <v>73</v>
      </c>
      <c r="E14" s="38" t="s">
        <v>74</v>
      </c>
      <c r="F14" s="39" t="s">
        <v>75</v>
      </c>
      <c r="G14" s="68" t="s">
        <v>56</v>
      </c>
      <c r="H14" s="69" t="s">
        <v>76</v>
      </c>
      <c r="I14" s="40"/>
      <c r="J14" s="40" t="s">
        <v>77</v>
      </c>
      <c r="K14" s="40" t="s">
        <v>124</v>
      </c>
      <c r="L14" s="40" t="s">
        <v>125</v>
      </c>
      <c r="M14" s="40" t="s">
        <v>331</v>
      </c>
    </row>
    <row r="15" spans="1:13" x14ac:dyDescent="0.35">
      <c r="A15" s="17">
        <v>1</v>
      </c>
      <c r="B15" s="19" t="s">
        <v>128</v>
      </c>
      <c r="C15" s="19" t="s">
        <v>78</v>
      </c>
      <c r="D15" s="43" t="s">
        <v>308</v>
      </c>
      <c r="E15" s="85" t="s">
        <v>308</v>
      </c>
      <c r="F15" s="45">
        <v>1</v>
      </c>
      <c r="G15" s="70">
        <v>364800</v>
      </c>
      <c r="H15" s="87">
        <f>SUM(F15*G15)</f>
        <v>364800</v>
      </c>
      <c r="I15" s="19"/>
      <c r="J15" s="46" t="s">
        <v>79</v>
      </c>
      <c r="K15" s="46"/>
      <c r="L15" s="20"/>
      <c r="M15" s="20" t="s">
        <v>332</v>
      </c>
    </row>
    <row r="16" spans="1:13" x14ac:dyDescent="0.35">
      <c r="A16" s="17">
        <v>1.1000000000000001</v>
      </c>
      <c r="B16" s="27" t="s">
        <v>80</v>
      </c>
      <c r="C16" s="27" t="s">
        <v>81</v>
      </c>
      <c r="D16" s="49" t="s">
        <v>82</v>
      </c>
      <c r="E16" s="85" t="s">
        <v>82</v>
      </c>
      <c r="F16" s="45">
        <v>1</v>
      </c>
      <c r="G16" s="70">
        <v>85120</v>
      </c>
      <c r="H16" s="87">
        <f t="shared" ref="H16:H35" si="0">SUM(F16*G16)</f>
        <v>85120</v>
      </c>
      <c r="I16" s="19"/>
      <c r="J16" s="46" t="s">
        <v>79</v>
      </c>
      <c r="K16" s="46"/>
      <c r="L16" s="20"/>
      <c r="M16" s="20" t="s">
        <v>333</v>
      </c>
    </row>
    <row r="17" spans="1:13" x14ac:dyDescent="0.35">
      <c r="A17" s="17">
        <v>2.8</v>
      </c>
      <c r="B17" s="19" t="s">
        <v>83</v>
      </c>
      <c r="C17" s="19" t="s">
        <v>84</v>
      </c>
      <c r="D17" s="43" t="s">
        <v>85</v>
      </c>
      <c r="E17" s="85" t="s">
        <v>86</v>
      </c>
      <c r="F17" s="45">
        <v>1</v>
      </c>
      <c r="G17" s="70">
        <v>600000</v>
      </c>
      <c r="H17" s="87">
        <f t="shared" si="0"/>
        <v>600000</v>
      </c>
      <c r="I17" s="19"/>
      <c r="J17" s="46" t="s">
        <v>79</v>
      </c>
      <c r="K17" s="46"/>
      <c r="L17" s="20"/>
      <c r="M17" s="20" t="s">
        <v>333</v>
      </c>
    </row>
    <row r="18" spans="1:13" x14ac:dyDescent="0.35">
      <c r="A18" s="17">
        <v>2.81</v>
      </c>
      <c r="B18" s="19" t="s">
        <v>87</v>
      </c>
      <c r="C18" s="19" t="s">
        <v>84</v>
      </c>
      <c r="D18" s="43" t="s">
        <v>88</v>
      </c>
      <c r="E18" s="85" t="s">
        <v>89</v>
      </c>
      <c r="F18" s="45">
        <v>1</v>
      </c>
      <c r="G18" s="70">
        <v>24000</v>
      </c>
      <c r="H18" s="87">
        <f t="shared" si="0"/>
        <v>24000</v>
      </c>
      <c r="I18" s="19"/>
      <c r="J18" s="46" t="s">
        <v>79</v>
      </c>
      <c r="K18" s="46"/>
      <c r="L18" s="20"/>
      <c r="M18" s="20" t="s">
        <v>333</v>
      </c>
    </row>
    <row r="19" spans="1:13" x14ac:dyDescent="0.35">
      <c r="A19" s="17">
        <v>4.51</v>
      </c>
      <c r="B19" s="19" t="s">
        <v>116</v>
      </c>
      <c r="C19" s="19" t="s">
        <v>90</v>
      </c>
      <c r="D19" s="43" t="s">
        <v>91</v>
      </c>
      <c r="E19" s="85" t="s">
        <v>92</v>
      </c>
      <c r="F19" s="45">
        <v>1</v>
      </c>
      <c r="G19" s="70">
        <v>112000</v>
      </c>
      <c r="H19" s="87">
        <f t="shared" si="0"/>
        <v>112000</v>
      </c>
      <c r="I19" s="19"/>
      <c r="J19" s="46" t="s">
        <v>79</v>
      </c>
      <c r="K19" s="46"/>
      <c r="L19" s="20"/>
      <c r="M19" s="20" t="s">
        <v>333</v>
      </c>
    </row>
    <row r="20" spans="1:13" x14ac:dyDescent="0.35">
      <c r="A20" s="17">
        <v>17</v>
      </c>
      <c r="B20" s="19" t="s">
        <v>300</v>
      </c>
      <c r="C20" s="19" t="s">
        <v>301</v>
      </c>
      <c r="D20" s="43" t="s">
        <v>302</v>
      </c>
      <c r="E20" s="85">
        <v>10108</v>
      </c>
      <c r="F20" s="45">
        <v>1</v>
      </c>
      <c r="G20" s="70">
        <v>4720</v>
      </c>
      <c r="H20" s="87">
        <f t="shared" si="0"/>
        <v>4720</v>
      </c>
      <c r="I20" s="19"/>
      <c r="J20" s="46" t="s">
        <v>79</v>
      </c>
      <c r="K20" s="46"/>
      <c r="L20" s="50" t="s">
        <v>304</v>
      </c>
      <c r="M20" s="20" t="s">
        <v>333</v>
      </c>
    </row>
    <row r="21" spans="1:13" x14ac:dyDescent="0.35">
      <c r="A21" s="17">
        <v>17</v>
      </c>
      <c r="B21" s="71" t="s">
        <v>134</v>
      </c>
      <c r="C21" s="19" t="s">
        <v>130</v>
      </c>
      <c r="D21" s="72" t="s">
        <v>303</v>
      </c>
      <c r="E21" s="85">
        <v>6512144</v>
      </c>
      <c r="F21" s="45">
        <v>1</v>
      </c>
      <c r="G21" s="70">
        <v>16530</v>
      </c>
      <c r="H21" s="87">
        <f t="shared" si="0"/>
        <v>16530</v>
      </c>
      <c r="I21" s="19"/>
      <c r="J21" s="46" t="s">
        <v>79</v>
      </c>
      <c r="K21" s="46"/>
      <c r="L21" s="50" t="s">
        <v>305</v>
      </c>
      <c r="M21" s="20" t="s">
        <v>333</v>
      </c>
    </row>
    <row r="22" spans="1:13" x14ac:dyDescent="0.35">
      <c r="A22" s="51">
        <v>16</v>
      </c>
      <c r="B22" s="25" t="s">
        <v>117</v>
      </c>
      <c r="C22" s="73" t="s">
        <v>118</v>
      </c>
      <c r="D22" s="73" t="s">
        <v>119</v>
      </c>
      <c r="E22" s="74" t="s">
        <v>120</v>
      </c>
      <c r="F22" s="75">
        <v>1</v>
      </c>
      <c r="G22" s="70">
        <v>279300</v>
      </c>
      <c r="H22" s="87">
        <f t="shared" si="0"/>
        <v>279300</v>
      </c>
      <c r="I22" s="76"/>
      <c r="J22" s="46" t="s">
        <v>79</v>
      </c>
      <c r="K22" s="46"/>
      <c r="L22" s="77"/>
      <c r="M22" s="20" t="s">
        <v>333</v>
      </c>
    </row>
    <row r="23" spans="1:13" ht="15" thickBot="1" x14ac:dyDescent="0.4">
      <c r="A23" s="51">
        <v>16.010000000000002</v>
      </c>
      <c r="B23" s="25" t="s">
        <v>121</v>
      </c>
      <c r="C23" s="73" t="s">
        <v>118</v>
      </c>
      <c r="D23" s="73" t="s">
        <v>122</v>
      </c>
      <c r="E23" s="74" t="s">
        <v>123</v>
      </c>
      <c r="F23" s="75">
        <v>1</v>
      </c>
      <c r="G23" s="70">
        <v>0</v>
      </c>
      <c r="H23" s="87">
        <f t="shared" si="0"/>
        <v>0</v>
      </c>
      <c r="I23" s="76"/>
      <c r="J23" s="46" t="s">
        <v>79</v>
      </c>
      <c r="K23" s="46"/>
      <c r="L23" s="77"/>
      <c r="M23" s="20" t="s">
        <v>333</v>
      </c>
    </row>
    <row r="24" spans="1:13" ht="15" thickBot="1" x14ac:dyDescent="0.4">
      <c r="A24" s="17">
        <v>17</v>
      </c>
      <c r="B24" s="19" t="s">
        <v>94</v>
      </c>
      <c r="C24" s="19"/>
      <c r="D24" s="19"/>
      <c r="E24" s="85">
        <v>0</v>
      </c>
      <c r="F24" s="52">
        <v>1</v>
      </c>
      <c r="G24" s="78">
        <v>25000</v>
      </c>
      <c r="H24" s="87">
        <f t="shared" si="0"/>
        <v>25000</v>
      </c>
      <c r="I24" s="19"/>
      <c r="J24" s="46" t="s">
        <v>79</v>
      </c>
      <c r="K24" s="46"/>
      <c r="L24" s="20"/>
      <c r="M24" s="20" t="s">
        <v>333</v>
      </c>
    </row>
    <row r="25" spans="1:13" ht="15" thickBot="1" x14ac:dyDescent="0.4">
      <c r="A25" s="17">
        <v>18</v>
      </c>
      <c r="B25" s="19" t="s">
        <v>95</v>
      </c>
      <c r="C25" s="19"/>
      <c r="D25" s="19"/>
      <c r="E25" s="85">
        <v>0</v>
      </c>
      <c r="F25" s="52">
        <v>1</v>
      </c>
      <c r="G25" s="78">
        <v>25000</v>
      </c>
      <c r="H25" s="87">
        <f t="shared" si="0"/>
        <v>25000</v>
      </c>
      <c r="I25" s="19"/>
      <c r="J25" s="46" t="s">
        <v>79</v>
      </c>
      <c r="K25" s="46"/>
      <c r="L25" s="20"/>
      <c r="M25" s="20" t="s">
        <v>333</v>
      </c>
    </row>
    <row r="26" spans="1:13" x14ac:dyDescent="0.35">
      <c r="A26" s="58"/>
      <c r="B26" s="59" t="s">
        <v>306</v>
      </c>
      <c r="C26" s="59"/>
      <c r="D26" s="59"/>
      <c r="E26" s="59"/>
      <c r="F26" s="59"/>
      <c r="G26" s="79"/>
      <c r="H26" s="80">
        <f>SUM(H15:H25)</f>
        <v>1536470</v>
      </c>
      <c r="I26" s="59"/>
      <c r="J26" s="60"/>
      <c r="K26" s="60"/>
      <c r="L26" s="60"/>
      <c r="M26" s="161"/>
    </row>
    <row r="27" spans="1:13" x14ac:dyDescent="0.35">
      <c r="A27" s="17">
        <v>20</v>
      </c>
      <c r="B27" s="53" t="s">
        <v>96</v>
      </c>
      <c r="C27" s="53"/>
      <c r="D27" s="53"/>
      <c r="E27" s="53"/>
      <c r="F27" s="54">
        <v>1</v>
      </c>
      <c r="G27" s="70">
        <v>55000</v>
      </c>
      <c r="H27" s="87">
        <f t="shared" si="0"/>
        <v>55000</v>
      </c>
      <c r="I27" s="19"/>
      <c r="J27" s="46" t="s">
        <v>97</v>
      </c>
      <c r="K27" s="46"/>
      <c r="L27" s="20"/>
      <c r="M27" s="20"/>
    </row>
    <row r="28" spans="1:13" x14ac:dyDescent="0.35">
      <c r="A28" s="17">
        <v>21</v>
      </c>
      <c r="B28" s="53" t="s">
        <v>98</v>
      </c>
      <c r="C28" s="53"/>
      <c r="D28" s="53"/>
      <c r="E28" s="53"/>
      <c r="F28" s="54">
        <v>1</v>
      </c>
      <c r="G28" s="70">
        <v>20000</v>
      </c>
      <c r="H28" s="87">
        <f t="shared" si="0"/>
        <v>20000</v>
      </c>
      <c r="I28" s="19"/>
      <c r="J28" s="46" t="s">
        <v>97</v>
      </c>
      <c r="K28" s="46"/>
      <c r="L28" s="20"/>
      <c r="M28" s="20"/>
    </row>
    <row r="29" spans="1:13" x14ac:dyDescent="0.35">
      <c r="A29" s="17">
        <v>23</v>
      </c>
      <c r="B29" s="53" t="s">
        <v>99</v>
      </c>
      <c r="C29" s="53"/>
      <c r="D29" s="53"/>
      <c r="E29" s="53"/>
      <c r="F29" s="54">
        <v>1</v>
      </c>
      <c r="G29" s="70">
        <v>15000</v>
      </c>
      <c r="H29" s="87">
        <f t="shared" si="0"/>
        <v>15000</v>
      </c>
      <c r="I29" s="19"/>
      <c r="J29" s="46" t="s">
        <v>97</v>
      </c>
      <c r="K29" s="46"/>
      <c r="L29" s="20"/>
      <c r="M29" s="20"/>
    </row>
    <row r="30" spans="1:13" x14ac:dyDescent="0.35">
      <c r="A30" s="17">
        <v>25</v>
      </c>
      <c r="B30" s="53" t="s">
        <v>36</v>
      </c>
      <c r="C30" s="53"/>
      <c r="D30" s="53"/>
      <c r="E30" s="53"/>
      <c r="F30" s="54">
        <v>1</v>
      </c>
      <c r="G30" s="70">
        <v>15000</v>
      </c>
      <c r="H30" s="87">
        <f t="shared" si="0"/>
        <v>15000</v>
      </c>
      <c r="I30" s="19"/>
      <c r="J30" s="46" t="s">
        <v>97</v>
      </c>
      <c r="K30" s="46"/>
      <c r="L30" s="20"/>
      <c r="M30" s="20"/>
    </row>
    <row r="31" spans="1:13" x14ac:dyDescent="0.35">
      <c r="A31" s="55">
        <v>28</v>
      </c>
      <c r="B31" s="56" t="s">
        <v>35</v>
      </c>
      <c r="C31" s="56"/>
      <c r="D31" s="56"/>
      <c r="E31" s="56"/>
      <c r="F31" s="54">
        <v>1</v>
      </c>
      <c r="G31" s="70">
        <v>15000</v>
      </c>
      <c r="H31" s="87">
        <f t="shared" si="0"/>
        <v>15000</v>
      </c>
      <c r="I31" s="19"/>
      <c r="J31" s="46" t="s">
        <v>97</v>
      </c>
      <c r="K31" s="46"/>
      <c r="L31" s="20"/>
      <c r="M31" s="20"/>
    </row>
    <row r="32" spans="1:13" x14ac:dyDescent="0.35">
      <c r="A32" s="17">
        <v>32</v>
      </c>
      <c r="B32" s="53" t="s">
        <v>100</v>
      </c>
      <c r="C32" s="53"/>
      <c r="D32" s="53"/>
      <c r="E32" s="53"/>
      <c r="F32" s="54">
        <v>1</v>
      </c>
      <c r="G32" s="70">
        <v>15000</v>
      </c>
      <c r="H32" s="87">
        <f t="shared" si="0"/>
        <v>15000</v>
      </c>
      <c r="I32" s="19"/>
      <c r="J32" s="46" t="s">
        <v>97</v>
      </c>
      <c r="K32" s="46"/>
      <c r="L32" s="20"/>
      <c r="M32" s="20"/>
    </row>
    <row r="33" spans="1:13" x14ac:dyDescent="0.35">
      <c r="A33" s="17">
        <v>33</v>
      </c>
      <c r="B33" s="53" t="s">
        <v>101</v>
      </c>
      <c r="C33" s="53"/>
      <c r="D33" s="53"/>
      <c r="E33" s="53"/>
      <c r="F33" s="54">
        <v>1</v>
      </c>
      <c r="G33" s="70">
        <v>15000</v>
      </c>
      <c r="H33" s="87">
        <f t="shared" si="0"/>
        <v>15000</v>
      </c>
      <c r="I33" s="19"/>
      <c r="J33" s="46" t="s">
        <v>97</v>
      </c>
      <c r="K33" s="46"/>
      <c r="L33" s="20"/>
      <c r="M33" s="20"/>
    </row>
    <row r="34" spans="1:13" x14ac:dyDescent="0.35">
      <c r="A34" s="58"/>
      <c r="B34" s="59" t="s">
        <v>307</v>
      </c>
      <c r="C34" s="59"/>
      <c r="D34" s="59"/>
      <c r="E34" s="59"/>
      <c r="F34" s="59"/>
      <c r="G34" s="79"/>
      <c r="H34" s="80">
        <f>SUM(H27:H33)</f>
        <v>150000</v>
      </c>
      <c r="I34" s="59"/>
      <c r="J34" s="60"/>
      <c r="K34" s="60"/>
      <c r="L34" s="60"/>
      <c r="M34" s="161"/>
    </row>
    <row r="35" spans="1:13" x14ac:dyDescent="0.35">
      <c r="A35" s="17">
        <v>50</v>
      </c>
      <c r="B35" s="57" t="s">
        <v>22</v>
      </c>
      <c r="C35" s="57"/>
      <c r="D35" s="57"/>
      <c r="E35" s="57"/>
      <c r="F35" s="54">
        <v>1</v>
      </c>
      <c r="G35" s="70">
        <v>0</v>
      </c>
      <c r="H35" s="87">
        <f t="shared" si="0"/>
        <v>0</v>
      </c>
      <c r="I35" s="57"/>
      <c r="J35" s="88" t="s">
        <v>22</v>
      </c>
      <c r="K35" s="46"/>
      <c r="L35" s="20"/>
      <c r="M35" s="20"/>
    </row>
    <row r="36" spans="1:13" x14ac:dyDescent="0.35">
      <c r="G36" s="63"/>
      <c r="M36"/>
    </row>
    <row r="37" spans="1:13" ht="16" x14ac:dyDescent="0.4">
      <c r="A37" s="214" t="s">
        <v>354</v>
      </c>
      <c r="B37" s="214"/>
      <c r="C37" s="214"/>
      <c r="D37" s="214"/>
      <c r="E37" s="214"/>
      <c r="F37" s="214"/>
      <c r="G37" s="214"/>
      <c r="H37" s="214"/>
      <c r="I37" s="214"/>
      <c r="J37" s="214"/>
      <c r="K37" s="214"/>
      <c r="L37" s="214"/>
      <c r="M37" s="214"/>
    </row>
    <row r="38" spans="1:13" x14ac:dyDescent="0.35">
      <c r="A38" s="22"/>
      <c r="B38" s="23"/>
      <c r="C38" s="23"/>
      <c r="D38" s="23"/>
      <c r="E38" s="23"/>
      <c r="F38" s="35"/>
      <c r="G38" s="68" t="s">
        <v>114</v>
      </c>
      <c r="H38" s="69" t="s">
        <v>114</v>
      </c>
      <c r="I38" s="23"/>
      <c r="J38" s="23"/>
      <c r="K38" s="23"/>
      <c r="L38" s="23"/>
      <c r="M38" s="20"/>
    </row>
    <row r="39" spans="1:13" x14ac:dyDescent="0.35">
      <c r="A39" s="37" t="s">
        <v>71</v>
      </c>
      <c r="B39" s="38" t="s">
        <v>52</v>
      </c>
      <c r="C39" s="38" t="s">
        <v>72</v>
      </c>
      <c r="D39" s="38" t="s">
        <v>73</v>
      </c>
      <c r="E39" s="38" t="s">
        <v>74</v>
      </c>
      <c r="F39" s="39" t="s">
        <v>75</v>
      </c>
      <c r="G39" s="68" t="s">
        <v>56</v>
      </c>
      <c r="H39" s="69" t="s">
        <v>76</v>
      </c>
      <c r="I39" s="40"/>
      <c r="J39" s="40" t="s">
        <v>77</v>
      </c>
      <c r="K39" s="40" t="s">
        <v>124</v>
      </c>
      <c r="L39" s="40" t="s">
        <v>125</v>
      </c>
      <c r="M39" s="40" t="s">
        <v>331</v>
      </c>
    </row>
    <row r="40" spans="1:13" x14ac:dyDescent="0.35">
      <c r="A40" s="17">
        <v>1</v>
      </c>
      <c r="B40" s="19" t="s">
        <v>128</v>
      </c>
      <c r="C40" s="19" t="s">
        <v>78</v>
      </c>
      <c r="D40" s="43" t="s">
        <v>360</v>
      </c>
      <c r="E40" s="85" t="s">
        <v>360</v>
      </c>
      <c r="F40" s="45">
        <v>1</v>
      </c>
      <c r="G40" s="70">
        <v>275000</v>
      </c>
      <c r="H40" s="87">
        <f>SUM(F40*G40)</f>
        <v>275000</v>
      </c>
      <c r="I40" s="19"/>
      <c r="J40" s="46" t="s">
        <v>79</v>
      </c>
      <c r="K40" s="46"/>
      <c r="L40" s="20"/>
      <c r="M40" s="20" t="s">
        <v>332</v>
      </c>
    </row>
    <row r="41" spans="1:13" x14ac:dyDescent="0.35">
      <c r="A41" s="17">
        <v>1.1000000000000001</v>
      </c>
      <c r="B41" s="27" t="s">
        <v>80</v>
      </c>
      <c r="C41" s="27" t="s">
        <v>357</v>
      </c>
      <c r="D41" s="49" t="s">
        <v>358</v>
      </c>
      <c r="E41" s="44" t="s">
        <v>358</v>
      </c>
      <c r="F41" s="45">
        <v>1</v>
      </c>
      <c r="G41" s="70">
        <v>10000</v>
      </c>
      <c r="H41" s="87">
        <f t="shared" ref="H41:H50" si="1">SUM(F41*G41)</f>
        <v>10000</v>
      </c>
      <c r="I41" s="19"/>
      <c r="J41" s="46" t="s">
        <v>79</v>
      </c>
      <c r="K41" s="46"/>
      <c r="L41" s="50" t="s">
        <v>359</v>
      </c>
      <c r="M41" s="20" t="s">
        <v>333</v>
      </c>
    </row>
    <row r="42" spans="1:13" x14ac:dyDescent="0.35">
      <c r="A42" s="17">
        <v>2.8</v>
      </c>
      <c r="B42" s="19" t="s">
        <v>83</v>
      </c>
      <c r="C42" s="19" t="s">
        <v>84</v>
      </c>
      <c r="D42" s="43" t="s">
        <v>85</v>
      </c>
      <c r="E42" s="85" t="s">
        <v>86</v>
      </c>
      <c r="F42" s="45">
        <v>1</v>
      </c>
      <c r="G42" s="70">
        <v>525000</v>
      </c>
      <c r="H42" s="87">
        <f t="shared" si="1"/>
        <v>525000</v>
      </c>
      <c r="I42" s="19"/>
      <c r="J42" s="46" t="s">
        <v>79</v>
      </c>
      <c r="K42" s="46"/>
      <c r="L42" s="20"/>
      <c r="M42" s="20" t="s">
        <v>333</v>
      </c>
    </row>
    <row r="43" spans="1:13" x14ac:dyDescent="0.35">
      <c r="A43" s="17">
        <v>2.81</v>
      </c>
      <c r="B43" s="19" t="s">
        <v>87</v>
      </c>
      <c r="C43" s="19" t="s">
        <v>84</v>
      </c>
      <c r="D43" s="43" t="s">
        <v>88</v>
      </c>
      <c r="E43" s="85" t="s">
        <v>89</v>
      </c>
      <c r="F43" s="45">
        <v>1</v>
      </c>
      <c r="G43" s="70">
        <v>20000</v>
      </c>
      <c r="H43" s="87">
        <f t="shared" si="1"/>
        <v>20000</v>
      </c>
      <c r="I43" s="19"/>
      <c r="J43" s="46" t="s">
        <v>79</v>
      </c>
      <c r="K43" s="46"/>
      <c r="L43" s="20"/>
      <c r="M43" s="20" t="s">
        <v>333</v>
      </c>
    </row>
    <row r="44" spans="1:13" x14ac:dyDescent="0.35">
      <c r="A44" s="17">
        <v>4.51</v>
      </c>
      <c r="B44" s="19" t="s">
        <v>116</v>
      </c>
      <c r="C44" s="19" t="s">
        <v>90</v>
      </c>
      <c r="D44" s="43" t="s">
        <v>91</v>
      </c>
      <c r="E44" s="85" t="s">
        <v>92</v>
      </c>
      <c r="F44" s="45">
        <v>1</v>
      </c>
      <c r="G44" s="70">
        <v>112000</v>
      </c>
      <c r="H44" s="137">
        <f t="shared" si="1"/>
        <v>112000</v>
      </c>
      <c r="I44" s="19"/>
      <c r="J44" s="46" t="s">
        <v>79</v>
      </c>
      <c r="K44" s="46"/>
      <c r="L44" s="20"/>
      <c r="M44" s="20" t="s">
        <v>333</v>
      </c>
    </row>
    <row r="45" spans="1:13" x14ac:dyDescent="0.35">
      <c r="A45" s="17">
        <v>17</v>
      </c>
      <c r="B45" s="19" t="s">
        <v>300</v>
      </c>
      <c r="C45" s="19" t="s">
        <v>301</v>
      </c>
      <c r="D45" s="43" t="s">
        <v>302</v>
      </c>
      <c r="E45" s="85">
        <v>10108</v>
      </c>
      <c r="F45" s="45">
        <v>1</v>
      </c>
      <c r="G45" s="70">
        <v>4720</v>
      </c>
      <c r="H45" s="87">
        <f t="shared" si="1"/>
        <v>4720</v>
      </c>
      <c r="I45" s="19"/>
      <c r="J45" s="46" t="s">
        <v>79</v>
      </c>
      <c r="K45" s="46"/>
      <c r="L45" s="50" t="s">
        <v>304</v>
      </c>
      <c r="M45" s="20" t="s">
        <v>333</v>
      </c>
    </row>
    <row r="46" spans="1:13" x14ac:dyDescent="0.35">
      <c r="A46" s="17">
        <v>17</v>
      </c>
      <c r="B46" s="71" t="s">
        <v>134</v>
      </c>
      <c r="C46" s="19" t="s">
        <v>130</v>
      </c>
      <c r="D46" s="72" t="s">
        <v>303</v>
      </c>
      <c r="E46" s="85">
        <v>6512144</v>
      </c>
      <c r="F46" s="45">
        <v>1</v>
      </c>
      <c r="G46" s="70">
        <v>15000</v>
      </c>
      <c r="H46" s="87">
        <f t="shared" si="1"/>
        <v>15000</v>
      </c>
      <c r="I46" s="19"/>
      <c r="J46" s="46" t="s">
        <v>79</v>
      </c>
      <c r="K46" s="46"/>
      <c r="L46" s="50" t="s">
        <v>305</v>
      </c>
      <c r="M46" s="20" t="s">
        <v>333</v>
      </c>
    </row>
    <row r="47" spans="1:13" x14ac:dyDescent="0.35">
      <c r="A47" s="51">
        <v>16</v>
      </c>
      <c r="B47" s="25" t="s">
        <v>117</v>
      </c>
      <c r="C47" s="73" t="s">
        <v>118</v>
      </c>
      <c r="D47" s="73" t="s">
        <v>119</v>
      </c>
      <c r="E47" s="74" t="s">
        <v>120</v>
      </c>
      <c r="F47" s="75">
        <v>1</v>
      </c>
      <c r="G47" s="70">
        <v>225000</v>
      </c>
      <c r="H47" s="196" t="s">
        <v>398</v>
      </c>
      <c r="I47" s="76"/>
      <c r="J47" s="46" t="s">
        <v>79</v>
      </c>
      <c r="K47" s="46"/>
      <c r="L47" s="77"/>
      <c r="M47" s="20" t="s">
        <v>333</v>
      </c>
    </row>
    <row r="48" spans="1:13" ht="15" thickBot="1" x14ac:dyDescent="0.4">
      <c r="A48" s="51">
        <v>16.010000000000002</v>
      </c>
      <c r="B48" s="25" t="s">
        <v>121</v>
      </c>
      <c r="C48" s="73" t="s">
        <v>118</v>
      </c>
      <c r="D48" s="73" t="s">
        <v>122</v>
      </c>
      <c r="E48" s="74" t="s">
        <v>123</v>
      </c>
      <c r="F48" s="75">
        <v>1</v>
      </c>
      <c r="G48" s="70">
        <v>0</v>
      </c>
      <c r="H48" s="87">
        <f t="shared" si="1"/>
        <v>0</v>
      </c>
      <c r="I48" s="76"/>
      <c r="J48" s="46" t="s">
        <v>79</v>
      </c>
      <c r="K48" s="46"/>
      <c r="L48" s="77"/>
      <c r="M48" s="20" t="s">
        <v>333</v>
      </c>
    </row>
    <row r="49" spans="1:13" ht="15" thickBot="1" x14ac:dyDescent="0.4">
      <c r="A49" s="17">
        <v>17</v>
      </c>
      <c r="B49" s="19" t="s">
        <v>94</v>
      </c>
      <c r="C49" s="19"/>
      <c r="D49" s="19"/>
      <c r="E49" s="85">
        <v>0</v>
      </c>
      <c r="F49" s="52">
        <v>1</v>
      </c>
      <c r="G49" s="78">
        <v>15000</v>
      </c>
      <c r="H49" s="87">
        <f t="shared" si="1"/>
        <v>15000</v>
      </c>
      <c r="I49" s="19"/>
      <c r="J49" s="46" t="s">
        <v>79</v>
      </c>
      <c r="K49" s="46"/>
      <c r="L49" s="20"/>
      <c r="M49" s="20" t="s">
        <v>333</v>
      </c>
    </row>
    <row r="50" spans="1:13" ht="15" thickBot="1" x14ac:dyDescent="0.4">
      <c r="A50" s="17">
        <v>18</v>
      </c>
      <c r="B50" s="19" t="s">
        <v>95</v>
      </c>
      <c r="C50" s="19"/>
      <c r="D50" s="19"/>
      <c r="E50" s="85">
        <v>0</v>
      </c>
      <c r="F50" s="52">
        <v>1</v>
      </c>
      <c r="G50" s="78">
        <v>10000</v>
      </c>
      <c r="H50" s="87">
        <f t="shared" si="1"/>
        <v>10000</v>
      </c>
      <c r="I50" s="19"/>
      <c r="J50" s="46" t="s">
        <v>79</v>
      </c>
      <c r="K50" s="46"/>
      <c r="L50" s="20"/>
      <c r="M50" s="20" t="s">
        <v>333</v>
      </c>
    </row>
    <row r="51" spans="1:13" x14ac:dyDescent="0.35">
      <c r="A51" s="58"/>
      <c r="B51" s="59" t="s">
        <v>306</v>
      </c>
      <c r="C51" s="59"/>
      <c r="D51" s="59"/>
      <c r="E51" s="59"/>
      <c r="F51" s="59"/>
      <c r="G51" s="79"/>
      <c r="H51" s="80">
        <f>SUM(H40:H50)</f>
        <v>986720</v>
      </c>
      <c r="I51" s="59"/>
      <c r="J51" s="60"/>
      <c r="K51" s="60"/>
      <c r="L51" s="60"/>
      <c r="M51" s="161"/>
    </row>
    <row r="52" spans="1:13" x14ac:dyDescent="0.35">
      <c r="A52" s="17">
        <v>20</v>
      </c>
      <c r="B52" s="53" t="s">
        <v>96</v>
      </c>
      <c r="C52" s="53"/>
      <c r="D52" s="53"/>
      <c r="E52" s="53"/>
      <c r="F52" s="54">
        <v>1</v>
      </c>
      <c r="G52" s="70">
        <v>40000</v>
      </c>
      <c r="H52" s="87">
        <f>G52*F52</f>
        <v>40000</v>
      </c>
      <c r="I52" s="19"/>
      <c r="J52" s="46" t="s">
        <v>97</v>
      </c>
      <c r="K52" s="46"/>
      <c r="L52" s="20"/>
      <c r="M52" s="20"/>
    </row>
    <row r="53" spans="1:13" x14ac:dyDescent="0.35">
      <c r="A53" s="17">
        <v>21</v>
      </c>
      <c r="B53" s="53" t="s">
        <v>98</v>
      </c>
      <c r="C53" s="53"/>
      <c r="D53" s="53"/>
      <c r="E53" s="53"/>
      <c r="F53" s="54">
        <v>1</v>
      </c>
      <c r="G53" s="70">
        <v>5000</v>
      </c>
      <c r="H53" s="87">
        <f t="shared" ref="H53:H58" si="2">G53*F53</f>
        <v>5000</v>
      </c>
      <c r="I53" s="19"/>
      <c r="J53" s="46" t="s">
        <v>97</v>
      </c>
      <c r="K53" s="46"/>
      <c r="L53" s="20"/>
      <c r="M53" s="20"/>
    </row>
    <row r="54" spans="1:13" x14ac:dyDescent="0.35">
      <c r="A54" s="17">
        <v>23</v>
      </c>
      <c r="B54" s="53" t="s">
        <v>99</v>
      </c>
      <c r="C54" s="53"/>
      <c r="D54" s="53"/>
      <c r="E54" s="53"/>
      <c r="F54" s="54">
        <v>1</v>
      </c>
      <c r="G54" s="70">
        <v>5000</v>
      </c>
      <c r="H54" s="87">
        <f t="shared" si="2"/>
        <v>5000</v>
      </c>
      <c r="I54" s="19"/>
      <c r="J54" s="46" t="s">
        <v>97</v>
      </c>
      <c r="K54" s="46"/>
      <c r="L54" s="20"/>
      <c r="M54" s="20"/>
    </row>
    <row r="55" spans="1:13" x14ac:dyDescent="0.35">
      <c r="A55" s="17">
        <v>25</v>
      </c>
      <c r="B55" s="53" t="s">
        <v>36</v>
      </c>
      <c r="C55" s="53"/>
      <c r="D55" s="53"/>
      <c r="E55" s="53"/>
      <c r="F55" s="54">
        <v>1</v>
      </c>
      <c r="G55" s="70">
        <v>5000</v>
      </c>
      <c r="H55" s="87">
        <f t="shared" si="2"/>
        <v>5000</v>
      </c>
      <c r="I55" s="19"/>
      <c r="J55" s="46" t="s">
        <v>97</v>
      </c>
      <c r="K55" s="46"/>
      <c r="L55" s="20"/>
      <c r="M55" s="20"/>
    </row>
    <row r="56" spans="1:13" x14ac:dyDescent="0.35">
      <c r="A56" s="55">
        <v>28</v>
      </c>
      <c r="B56" s="56" t="s">
        <v>35</v>
      </c>
      <c r="C56" s="56"/>
      <c r="D56" s="56"/>
      <c r="E56" s="56"/>
      <c r="F56" s="54">
        <v>1</v>
      </c>
      <c r="G56" s="70">
        <v>10000</v>
      </c>
      <c r="H56" s="87">
        <f t="shared" si="2"/>
        <v>10000</v>
      </c>
      <c r="I56" s="19"/>
      <c r="J56" s="46" t="s">
        <v>97</v>
      </c>
      <c r="K56" s="46"/>
      <c r="L56" s="20"/>
      <c r="M56" s="20"/>
    </row>
    <row r="57" spans="1:13" x14ac:dyDescent="0.35">
      <c r="A57" s="17">
        <v>32</v>
      </c>
      <c r="B57" s="53" t="s">
        <v>100</v>
      </c>
      <c r="C57" s="53"/>
      <c r="D57" s="53"/>
      <c r="E57" s="53"/>
      <c r="F57" s="54">
        <v>1</v>
      </c>
      <c r="G57" s="70">
        <v>5000</v>
      </c>
      <c r="H57" s="87">
        <f t="shared" si="2"/>
        <v>5000</v>
      </c>
      <c r="I57" s="19"/>
      <c r="J57" s="46" t="s">
        <v>97</v>
      </c>
      <c r="K57" s="46"/>
      <c r="L57" s="20"/>
      <c r="M57" s="20"/>
    </row>
    <row r="58" spans="1:13" x14ac:dyDescent="0.35">
      <c r="A58" s="17">
        <v>33</v>
      </c>
      <c r="B58" s="53" t="s">
        <v>101</v>
      </c>
      <c r="C58" s="53"/>
      <c r="D58" s="53"/>
      <c r="E58" s="53"/>
      <c r="F58" s="54">
        <v>1</v>
      </c>
      <c r="G58" s="70">
        <v>5000</v>
      </c>
      <c r="H58" s="87">
        <f t="shared" si="2"/>
        <v>5000</v>
      </c>
      <c r="I58" s="19"/>
      <c r="J58" s="46" t="s">
        <v>97</v>
      </c>
      <c r="K58" s="46"/>
      <c r="L58" s="20"/>
      <c r="M58" s="20"/>
    </row>
    <row r="59" spans="1:13" x14ac:dyDescent="0.35">
      <c r="A59" s="58"/>
      <c r="B59" s="59" t="s">
        <v>307</v>
      </c>
      <c r="C59" s="59"/>
      <c r="D59" s="59"/>
      <c r="E59" s="59"/>
      <c r="F59" s="59"/>
      <c r="G59" s="79"/>
      <c r="H59" s="80">
        <f>SUM(H52:H58)</f>
        <v>75000</v>
      </c>
      <c r="I59" s="59"/>
      <c r="J59" s="60"/>
      <c r="K59" s="60"/>
      <c r="L59" s="60"/>
      <c r="M59" s="161"/>
    </row>
    <row r="60" spans="1:13" x14ac:dyDescent="0.35">
      <c r="A60" s="17">
        <v>50</v>
      </c>
      <c r="B60" s="57" t="s">
        <v>22</v>
      </c>
      <c r="C60" s="57"/>
      <c r="D60" s="57"/>
      <c r="E60" s="57"/>
      <c r="F60" s="54">
        <v>1</v>
      </c>
      <c r="G60" s="70">
        <v>0</v>
      </c>
      <c r="H60" s="87">
        <f t="shared" ref="H60" si="3">SUM(F60*G60)</f>
        <v>0</v>
      </c>
      <c r="I60" s="57"/>
      <c r="J60" s="88" t="s">
        <v>22</v>
      </c>
      <c r="K60" s="46"/>
      <c r="L60" s="20"/>
      <c r="M60" s="20"/>
    </row>
  </sheetData>
  <mergeCells count="1">
    <mergeCell ref="A37:M37"/>
  </mergeCells>
  <conditionalFormatting sqref="D22">
    <cfRule type="duplicateValues" dxfId="109" priority="13"/>
  </conditionalFormatting>
  <conditionalFormatting sqref="D23">
    <cfRule type="duplicateValues" dxfId="108" priority="12"/>
  </conditionalFormatting>
  <conditionalFormatting sqref="D47">
    <cfRule type="duplicateValues" dxfId="107" priority="4"/>
  </conditionalFormatting>
  <conditionalFormatting sqref="D48">
    <cfRule type="duplicateValues" dxfId="106" priority="3"/>
  </conditionalFormatting>
  <conditionalFormatting sqref="J15:K25">
    <cfRule type="containsText" dxfId="105" priority="11" operator="containsText" text="IT">
      <formula>NOT(ISERROR(SEARCH("IT",J15)))</formula>
    </cfRule>
  </conditionalFormatting>
  <conditionalFormatting sqref="J27:K35">
    <cfRule type="containsText" dxfId="104" priority="10" operator="containsText" text="IT">
      <formula>NOT(ISERROR(SEARCH("IT",J27)))</formula>
    </cfRule>
  </conditionalFormatting>
  <conditionalFormatting sqref="J40:K50">
    <cfRule type="containsText" dxfId="103" priority="2" operator="containsText" text="IT">
      <formula>NOT(ISERROR(SEARCH("IT",J40)))</formula>
    </cfRule>
  </conditionalFormatting>
  <conditionalFormatting sqref="J52:K60">
    <cfRule type="containsText" dxfId="102" priority="1" operator="containsText" text="IT">
      <formula>NOT(ISERROR(SEARCH("IT",J52)))</formula>
    </cfRule>
  </conditionalFormatting>
  <pageMargins left="0.7" right="0.7" top="0.75" bottom="0.75" header="0.3" footer="0.3"/>
  <pageSetup paperSize="9" scale="4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34DBF-45FD-487F-B20F-D92537A4000D}">
  <sheetPr>
    <tabColor rgb="FFFFC000"/>
  </sheetPr>
  <dimension ref="A1:M61"/>
  <sheetViews>
    <sheetView topLeftCell="A38" zoomScale="70" zoomScaleNormal="70" workbookViewId="0">
      <selection activeCell="G46" sqref="G46"/>
    </sheetView>
  </sheetViews>
  <sheetFormatPr defaultRowHeight="14.5" x14ac:dyDescent="0.35"/>
  <cols>
    <col min="1" max="1" width="7.7265625" bestFit="1" customWidth="1"/>
    <col min="2" max="2" width="53" bestFit="1" customWidth="1"/>
    <col min="3" max="3" width="41.90625" bestFit="1" customWidth="1"/>
    <col min="4" max="4" width="20" bestFit="1" customWidth="1"/>
    <col min="5" max="5" width="19" bestFit="1" customWidth="1"/>
    <col min="6" max="7" width="16.90625" bestFit="1" customWidth="1"/>
    <col min="8" max="8" width="23.6328125" bestFit="1" customWidth="1"/>
    <col min="10" max="10" width="11.36328125" bestFit="1" customWidth="1"/>
    <col min="11" max="11" width="15.08984375" bestFit="1" customWidth="1"/>
    <col min="12" max="12" width="38.36328125" bestFit="1" customWidth="1"/>
    <col min="13" max="13" width="19.7265625" style="13" bestFit="1" customWidth="1"/>
  </cols>
  <sheetData>
    <row r="1" spans="1:13" x14ac:dyDescent="0.35">
      <c r="G1" s="63"/>
    </row>
    <row r="2" spans="1:13" ht="28.5" x14ac:dyDescent="0.35">
      <c r="B2" s="10" t="s">
        <v>61</v>
      </c>
      <c r="G2" s="63"/>
    </row>
    <row r="3" spans="1:13" x14ac:dyDescent="0.35">
      <c r="A3" s="9"/>
      <c r="B3" s="12"/>
      <c r="C3" s="12"/>
      <c r="D3" s="12"/>
      <c r="E3" s="12"/>
      <c r="F3" s="28"/>
      <c r="G3" s="64"/>
      <c r="H3" s="65"/>
      <c r="I3" s="12"/>
      <c r="J3" s="12"/>
      <c r="K3" s="12"/>
      <c r="L3" s="12"/>
    </row>
    <row r="4" spans="1:13" ht="15" thickBot="1" x14ac:dyDescent="0.4">
      <c r="A4" s="9"/>
      <c r="B4" s="31" t="s">
        <v>62</v>
      </c>
      <c r="C4" s="32">
        <v>1</v>
      </c>
      <c r="D4" s="32"/>
      <c r="E4" s="32"/>
      <c r="F4" s="28"/>
      <c r="G4" s="64"/>
      <c r="H4" s="65"/>
      <c r="I4" s="12"/>
      <c r="J4" s="12"/>
      <c r="K4" s="12"/>
      <c r="L4" s="12"/>
    </row>
    <row r="5" spans="1:13" ht="15" thickBot="1" x14ac:dyDescent="0.4">
      <c r="A5" s="9"/>
      <c r="B5" s="31" t="s">
        <v>63</v>
      </c>
      <c r="C5" s="33">
        <v>1.2</v>
      </c>
      <c r="D5" s="32"/>
      <c r="E5" s="32"/>
      <c r="F5" s="28"/>
      <c r="G5" s="64"/>
      <c r="H5" s="65"/>
      <c r="I5" s="12"/>
      <c r="J5" s="12"/>
      <c r="K5" s="12"/>
      <c r="L5" s="12"/>
    </row>
    <row r="6" spans="1:13" x14ac:dyDescent="0.35">
      <c r="A6" s="9"/>
      <c r="B6" s="31" t="s">
        <v>64</v>
      </c>
      <c r="C6" s="62">
        <f ca="1">NOW()</f>
        <v>45756.081753819446</v>
      </c>
      <c r="D6" s="62"/>
      <c r="E6" s="62"/>
      <c r="F6" s="28"/>
      <c r="G6" s="64"/>
      <c r="H6" s="65"/>
      <c r="I6" s="12"/>
      <c r="J6" s="12"/>
      <c r="K6" s="12"/>
      <c r="L6" s="12"/>
    </row>
    <row r="7" spans="1:13" x14ac:dyDescent="0.35">
      <c r="A7" s="9"/>
      <c r="B7" s="31" t="s">
        <v>65</v>
      </c>
      <c r="C7" s="30" t="s">
        <v>66</v>
      </c>
      <c r="D7" s="30"/>
      <c r="E7" s="30"/>
      <c r="F7" s="28"/>
      <c r="G7" s="64"/>
      <c r="H7" s="65"/>
      <c r="I7" s="12"/>
      <c r="J7" s="12"/>
      <c r="K7" s="12"/>
      <c r="L7" s="12"/>
    </row>
    <row r="8" spans="1:13" x14ac:dyDescent="0.35">
      <c r="A8" s="9"/>
      <c r="B8" s="31" t="s">
        <v>67</v>
      </c>
      <c r="C8" s="82" t="s">
        <v>127</v>
      </c>
      <c r="D8" s="83"/>
      <c r="E8" s="83"/>
      <c r="F8" s="83"/>
      <c r="G8" s="84"/>
      <c r="H8" s="65"/>
      <c r="I8" s="12"/>
      <c r="J8" s="12"/>
      <c r="K8" s="12"/>
      <c r="L8" s="12"/>
    </row>
    <row r="9" spans="1:13" x14ac:dyDescent="0.35">
      <c r="A9" s="9"/>
      <c r="B9" s="31" t="s">
        <v>69</v>
      </c>
      <c r="C9" s="30" t="str">
        <f ca="1">MID(CELL("filename"),SEARCH("[",CELL("filename"))+1, SEARCH("]",CELL("filename"))-SEARCH("[",CELL("filename"))-1)</f>
        <v>AV BOM.xlsx</v>
      </c>
      <c r="D9" s="30"/>
      <c r="E9" s="30"/>
      <c r="F9" s="28"/>
      <c r="G9" s="64"/>
      <c r="H9" s="65"/>
      <c r="I9" s="12"/>
      <c r="J9" s="12"/>
      <c r="K9" s="12"/>
      <c r="L9" s="12"/>
    </row>
    <row r="10" spans="1:13" x14ac:dyDescent="0.35">
      <c r="A10" s="9"/>
      <c r="B10" s="31" t="s">
        <v>70</v>
      </c>
      <c r="C10" s="31"/>
      <c r="D10" s="31"/>
      <c r="E10" s="31"/>
      <c r="F10" s="28"/>
      <c r="G10" s="64"/>
      <c r="H10" s="65"/>
      <c r="I10" s="12"/>
      <c r="J10" s="12"/>
      <c r="K10" s="12"/>
      <c r="L10" s="12"/>
    </row>
    <row r="11" spans="1:13" x14ac:dyDescent="0.35">
      <c r="A11" s="9"/>
      <c r="B11" s="31"/>
      <c r="C11" s="31"/>
      <c r="D11" s="31"/>
      <c r="E11" s="31"/>
      <c r="F11" s="64" t="s">
        <v>112</v>
      </c>
      <c r="G11" s="64"/>
      <c r="H11" s="67"/>
      <c r="I11" s="12"/>
      <c r="J11" s="12"/>
      <c r="K11" s="12"/>
      <c r="L11" s="12"/>
    </row>
    <row r="12" spans="1:13" x14ac:dyDescent="0.35">
      <c r="A12" s="9"/>
      <c r="B12" s="31"/>
      <c r="C12" s="31"/>
      <c r="D12" s="31"/>
      <c r="E12" s="31"/>
      <c r="F12" s="28"/>
      <c r="G12" s="64"/>
      <c r="H12" s="67"/>
      <c r="I12" s="12"/>
      <c r="J12" s="12"/>
      <c r="K12" s="12"/>
      <c r="L12" s="12"/>
    </row>
    <row r="13" spans="1:13" x14ac:dyDescent="0.35">
      <c r="A13" s="22"/>
      <c r="B13" s="23"/>
      <c r="C13" s="23"/>
      <c r="D13" s="23"/>
      <c r="E13" s="23"/>
      <c r="F13" s="35"/>
      <c r="G13" s="68" t="s">
        <v>114</v>
      </c>
      <c r="H13" s="69" t="s">
        <v>114</v>
      </c>
      <c r="I13" s="23"/>
      <c r="J13" s="23"/>
      <c r="K13" s="23"/>
      <c r="L13" s="23"/>
      <c r="M13" s="20"/>
    </row>
    <row r="14" spans="1:13" x14ac:dyDescent="0.35">
      <c r="A14" s="37" t="s">
        <v>71</v>
      </c>
      <c r="B14" s="38" t="s">
        <v>52</v>
      </c>
      <c r="C14" s="38" t="s">
        <v>72</v>
      </c>
      <c r="D14" s="38" t="s">
        <v>73</v>
      </c>
      <c r="E14" s="38" t="s">
        <v>74</v>
      </c>
      <c r="F14" s="39" t="s">
        <v>75</v>
      </c>
      <c r="G14" s="68" t="s">
        <v>56</v>
      </c>
      <c r="H14" s="69" t="s">
        <v>76</v>
      </c>
      <c r="I14" s="40"/>
      <c r="J14" s="40" t="s">
        <v>77</v>
      </c>
      <c r="K14" s="40" t="s">
        <v>124</v>
      </c>
      <c r="L14" s="40" t="s">
        <v>125</v>
      </c>
      <c r="M14" s="40" t="s">
        <v>331</v>
      </c>
    </row>
    <row r="15" spans="1:13" x14ac:dyDescent="0.35">
      <c r="A15" s="17">
        <v>1</v>
      </c>
      <c r="B15" s="19" t="s">
        <v>128</v>
      </c>
      <c r="C15" s="19" t="s">
        <v>78</v>
      </c>
      <c r="D15" s="43" t="s">
        <v>308</v>
      </c>
      <c r="E15" s="85" t="s">
        <v>308</v>
      </c>
      <c r="F15" s="45">
        <v>1</v>
      </c>
      <c r="G15" s="70">
        <v>364800</v>
      </c>
      <c r="H15" s="87">
        <f>SUM(F15*G15)</f>
        <v>364800</v>
      </c>
      <c r="I15" s="19"/>
      <c r="J15" s="46" t="s">
        <v>79</v>
      </c>
      <c r="K15" s="46"/>
      <c r="L15" s="20"/>
      <c r="M15" s="20" t="s">
        <v>332</v>
      </c>
    </row>
    <row r="16" spans="1:13" x14ac:dyDescent="0.35">
      <c r="A16" s="17">
        <v>1.1000000000000001</v>
      </c>
      <c r="B16" s="27" t="s">
        <v>80</v>
      </c>
      <c r="C16" s="27" t="s">
        <v>81</v>
      </c>
      <c r="D16" s="49" t="s">
        <v>82</v>
      </c>
      <c r="E16" s="85" t="s">
        <v>82</v>
      </c>
      <c r="F16" s="45">
        <v>1</v>
      </c>
      <c r="G16" s="70">
        <v>85120</v>
      </c>
      <c r="H16" s="87">
        <f t="shared" ref="H16:H36" si="0">SUM(F16*G16)</f>
        <v>85120</v>
      </c>
      <c r="I16" s="19"/>
      <c r="J16" s="46" t="s">
        <v>79</v>
      </c>
      <c r="K16" s="46"/>
      <c r="L16" s="20"/>
      <c r="M16" s="20" t="s">
        <v>333</v>
      </c>
    </row>
    <row r="17" spans="1:13" x14ac:dyDescent="0.35">
      <c r="A17" s="17">
        <v>2.8</v>
      </c>
      <c r="B17" s="19" t="s">
        <v>83</v>
      </c>
      <c r="C17" s="19" t="s">
        <v>84</v>
      </c>
      <c r="D17" s="43" t="s">
        <v>85</v>
      </c>
      <c r="E17" s="85" t="s">
        <v>86</v>
      </c>
      <c r="F17" s="45">
        <v>1</v>
      </c>
      <c r="G17" s="70">
        <v>600000</v>
      </c>
      <c r="H17" s="87">
        <f t="shared" si="0"/>
        <v>600000</v>
      </c>
      <c r="I17" s="19"/>
      <c r="J17" s="46" t="s">
        <v>79</v>
      </c>
      <c r="K17" s="46"/>
      <c r="L17" s="20"/>
      <c r="M17" s="20" t="s">
        <v>333</v>
      </c>
    </row>
    <row r="18" spans="1:13" x14ac:dyDescent="0.35">
      <c r="A18" s="17">
        <v>2.81</v>
      </c>
      <c r="B18" s="19" t="s">
        <v>87</v>
      </c>
      <c r="C18" s="19" t="s">
        <v>84</v>
      </c>
      <c r="D18" s="43" t="s">
        <v>88</v>
      </c>
      <c r="E18" s="85" t="s">
        <v>89</v>
      </c>
      <c r="F18" s="45">
        <v>1</v>
      </c>
      <c r="G18" s="70">
        <v>24000</v>
      </c>
      <c r="H18" s="87">
        <f t="shared" si="0"/>
        <v>24000</v>
      </c>
      <c r="I18" s="19"/>
      <c r="J18" s="46" t="s">
        <v>79</v>
      </c>
      <c r="K18" s="46"/>
      <c r="L18" s="20"/>
      <c r="M18" s="20" t="s">
        <v>333</v>
      </c>
    </row>
    <row r="19" spans="1:13" ht="29" x14ac:dyDescent="0.35">
      <c r="A19" s="17">
        <v>3.1</v>
      </c>
      <c r="B19" s="27" t="s">
        <v>129</v>
      </c>
      <c r="C19" s="50" t="s">
        <v>130</v>
      </c>
      <c r="D19" s="86" t="s">
        <v>131</v>
      </c>
      <c r="E19" s="85">
        <v>6511923</v>
      </c>
      <c r="F19" s="45">
        <v>1</v>
      </c>
      <c r="G19" s="70">
        <v>266760</v>
      </c>
      <c r="H19" s="87">
        <f t="shared" si="0"/>
        <v>266760</v>
      </c>
      <c r="I19" s="19"/>
      <c r="J19" s="46" t="s">
        <v>79</v>
      </c>
      <c r="K19" s="46"/>
      <c r="L19" s="20"/>
      <c r="M19" s="20" t="s">
        <v>333</v>
      </c>
    </row>
    <row r="20" spans="1:13" ht="29" x14ac:dyDescent="0.35">
      <c r="A20" s="17">
        <v>3.1</v>
      </c>
      <c r="B20" s="27" t="s">
        <v>132</v>
      </c>
      <c r="C20" s="50" t="s">
        <v>130</v>
      </c>
      <c r="D20" s="50" t="s">
        <v>133</v>
      </c>
      <c r="E20" s="85">
        <v>6511924</v>
      </c>
      <c r="F20" s="45">
        <v>1</v>
      </c>
      <c r="G20" s="70">
        <v>266760</v>
      </c>
      <c r="H20" s="87">
        <f t="shared" si="0"/>
        <v>266760</v>
      </c>
      <c r="I20" s="19"/>
      <c r="J20" s="46" t="s">
        <v>79</v>
      </c>
      <c r="K20" s="46"/>
      <c r="L20" s="20"/>
      <c r="M20" s="20" t="s">
        <v>333</v>
      </c>
    </row>
    <row r="21" spans="1:13" x14ac:dyDescent="0.35">
      <c r="A21" s="17">
        <v>17</v>
      </c>
      <c r="B21" s="19" t="s">
        <v>309</v>
      </c>
      <c r="C21" s="19" t="s">
        <v>301</v>
      </c>
      <c r="D21" s="43" t="s">
        <v>310</v>
      </c>
      <c r="E21" s="85">
        <v>60820</v>
      </c>
      <c r="F21" s="45">
        <v>1</v>
      </c>
      <c r="G21" s="70">
        <v>2960</v>
      </c>
      <c r="H21" s="87">
        <f t="shared" si="0"/>
        <v>2960</v>
      </c>
      <c r="I21" s="19"/>
      <c r="J21" s="46" t="s">
        <v>79</v>
      </c>
      <c r="K21" s="46"/>
      <c r="L21" s="50" t="s">
        <v>311</v>
      </c>
      <c r="M21" s="20" t="s">
        <v>333</v>
      </c>
    </row>
    <row r="22" spans="1:13" x14ac:dyDescent="0.35">
      <c r="A22" s="17">
        <v>17</v>
      </c>
      <c r="B22" s="71" t="s">
        <v>134</v>
      </c>
      <c r="C22" s="19" t="s">
        <v>130</v>
      </c>
      <c r="D22" s="72" t="s">
        <v>303</v>
      </c>
      <c r="E22" s="85">
        <v>6512144</v>
      </c>
      <c r="F22" s="45">
        <v>1</v>
      </c>
      <c r="G22" s="70">
        <v>16530</v>
      </c>
      <c r="H22" s="87">
        <f t="shared" si="0"/>
        <v>16530</v>
      </c>
      <c r="I22" s="19"/>
      <c r="J22" s="46" t="s">
        <v>79</v>
      </c>
      <c r="K22" s="46"/>
      <c r="L22" s="50" t="s">
        <v>305</v>
      </c>
      <c r="M22" s="20" t="s">
        <v>333</v>
      </c>
    </row>
    <row r="23" spans="1:13" x14ac:dyDescent="0.35">
      <c r="A23" s="51">
        <v>16</v>
      </c>
      <c r="B23" s="25" t="s">
        <v>117</v>
      </c>
      <c r="C23" s="73" t="s">
        <v>118</v>
      </c>
      <c r="D23" s="73" t="s">
        <v>119</v>
      </c>
      <c r="E23" s="74" t="s">
        <v>120</v>
      </c>
      <c r="F23" s="75">
        <v>1</v>
      </c>
      <c r="G23" s="70">
        <v>279300</v>
      </c>
      <c r="H23" s="87">
        <f t="shared" si="0"/>
        <v>279300</v>
      </c>
      <c r="I23" s="76"/>
      <c r="J23" s="46" t="s">
        <v>79</v>
      </c>
      <c r="K23" s="46"/>
      <c r="L23" s="77"/>
      <c r="M23" s="20" t="s">
        <v>333</v>
      </c>
    </row>
    <row r="24" spans="1:13" ht="15" thickBot="1" x14ac:dyDescent="0.4">
      <c r="A24" s="51">
        <v>16.010000000000002</v>
      </c>
      <c r="B24" s="25" t="s">
        <v>121</v>
      </c>
      <c r="C24" s="73" t="s">
        <v>118</v>
      </c>
      <c r="D24" s="73" t="s">
        <v>122</v>
      </c>
      <c r="E24" s="74" t="s">
        <v>123</v>
      </c>
      <c r="F24" s="75">
        <v>1</v>
      </c>
      <c r="G24" s="70">
        <v>0</v>
      </c>
      <c r="H24" s="87">
        <f t="shared" si="0"/>
        <v>0</v>
      </c>
      <c r="I24" s="76"/>
      <c r="J24" s="46" t="s">
        <v>79</v>
      </c>
      <c r="K24" s="46"/>
      <c r="L24" s="77"/>
      <c r="M24" s="20" t="s">
        <v>333</v>
      </c>
    </row>
    <row r="25" spans="1:13" ht="15" thickBot="1" x14ac:dyDescent="0.4">
      <c r="A25" s="17">
        <v>17</v>
      </c>
      <c r="B25" s="19" t="s">
        <v>94</v>
      </c>
      <c r="C25" s="19"/>
      <c r="D25" s="19"/>
      <c r="E25" s="85">
        <v>0</v>
      </c>
      <c r="F25" s="52">
        <v>1</v>
      </c>
      <c r="G25" s="78">
        <v>25000</v>
      </c>
      <c r="H25" s="87">
        <f t="shared" si="0"/>
        <v>25000</v>
      </c>
      <c r="I25" s="19"/>
      <c r="J25" s="46" t="s">
        <v>79</v>
      </c>
      <c r="K25" s="46"/>
      <c r="L25" s="20"/>
      <c r="M25" s="20" t="s">
        <v>333</v>
      </c>
    </row>
    <row r="26" spans="1:13" ht="15" thickBot="1" x14ac:dyDescent="0.4">
      <c r="A26" s="17">
        <v>18</v>
      </c>
      <c r="B26" s="19" t="s">
        <v>95</v>
      </c>
      <c r="C26" s="19"/>
      <c r="D26" s="19"/>
      <c r="E26" s="85">
        <v>0</v>
      </c>
      <c r="F26" s="52">
        <v>1</v>
      </c>
      <c r="G26" s="78">
        <v>25000</v>
      </c>
      <c r="H26" s="87">
        <f t="shared" si="0"/>
        <v>25000</v>
      </c>
      <c r="I26" s="19"/>
      <c r="J26" s="46" t="s">
        <v>79</v>
      </c>
      <c r="K26" s="46"/>
      <c r="L26" s="20"/>
      <c r="M26" s="20" t="s">
        <v>333</v>
      </c>
    </row>
    <row r="27" spans="1:13" x14ac:dyDescent="0.35">
      <c r="A27" s="58"/>
      <c r="B27" s="59" t="s">
        <v>306</v>
      </c>
      <c r="C27" s="59"/>
      <c r="D27" s="59"/>
      <c r="E27" s="59"/>
      <c r="F27" s="59"/>
      <c r="G27" s="79"/>
      <c r="H27" s="80">
        <f>SUM(H15:H26)</f>
        <v>1956230</v>
      </c>
      <c r="I27" s="59"/>
      <c r="J27" s="60"/>
      <c r="K27" s="60"/>
      <c r="L27" s="60"/>
      <c r="M27" s="161"/>
    </row>
    <row r="28" spans="1:13" x14ac:dyDescent="0.35">
      <c r="A28" s="17">
        <v>20</v>
      </c>
      <c r="B28" s="53" t="s">
        <v>96</v>
      </c>
      <c r="C28" s="53"/>
      <c r="D28" s="53"/>
      <c r="E28" s="53"/>
      <c r="F28" s="54">
        <v>1</v>
      </c>
      <c r="G28" s="70">
        <v>70000</v>
      </c>
      <c r="H28" s="87">
        <f t="shared" si="0"/>
        <v>70000</v>
      </c>
      <c r="I28" s="19"/>
      <c r="J28" s="46" t="s">
        <v>97</v>
      </c>
      <c r="K28" s="46"/>
      <c r="L28" s="20"/>
      <c r="M28" s="20"/>
    </row>
    <row r="29" spans="1:13" x14ac:dyDescent="0.35">
      <c r="A29" s="17">
        <v>21</v>
      </c>
      <c r="B29" s="53" t="s">
        <v>98</v>
      </c>
      <c r="C29" s="53"/>
      <c r="D29" s="53"/>
      <c r="E29" s="53"/>
      <c r="F29" s="54">
        <v>1</v>
      </c>
      <c r="G29" s="70">
        <v>30000</v>
      </c>
      <c r="H29" s="87">
        <f t="shared" si="0"/>
        <v>30000</v>
      </c>
      <c r="I29" s="19"/>
      <c r="J29" s="46" t="s">
        <v>97</v>
      </c>
      <c r="K29" s="46"/>
      <c r="L29" s="20"/>
      <c r="M29" s="20"/>
    </row>
    <row r="30" spans="1:13" x14ac:dyDescent="0.35">
      <c r="A30" s="17">
        <v>23</v>
      </c>
      <c r="B30" s="53" t="s">
        <v>99</v>
      </c>
      <c r="C30" s="53"/>
      <c r="D30" s="53"/>
      <c r="E30" s="53"/>
      <c r="F30" s="54">
        <v>1</v>
      </c>
      <c r="G30" s="70">
        <v>20000</v>
      </c>
      <c r="H30" s="87">
        <f t="shared" si="0"/>
        <v>20000</v>
      </c>
      <c r="I30" s="19"/>
      <c r="J30" s="46" t="s">
        <v>97</v>
      </c>
      <c r="K30" s="46"/>
      <c r="L30" s="20"/>
      <c r="M30" s="20"/>
    </row>
    <row r="31" spans="1:13" x14ac:dyDescent="0.35">
      <c r="A31" s="17">
        <v>25</v>
      </c>
      <c r="B31" s="53" t="s">
        <v>36</v>
      </c>
      <c r="C31" s="53"/>
      <c r="D31" s="53"/>
      <c r="E31" s="53"/>
      <c r="F31" s="54">
        <v>1</v>
      </c>
      <c r="G31" s="70">
        <v>20000</v>
      </c>
      <c r="H31" s="87">
        <f t="shared" si="0"/>
        <v>20000</v>
      </c>
      <c r="I31" s="19"/>
      <c r="J31" s="46" t="s">
        <v>97</v>
      </c>
      <c r="K31" s="46"/>
      <c r="L31" s="20"/>
      <c r="M31" s="20"/>
    </row>
    <row r="32" spans="1:13" x14ac:dyDescent="0.35">
      <c r="A32" s="55">
        <v>28</v>
      </c>
      <c r="B32" s="56" t="s">
        <v>35</v>
      </c>
      <c r="C32" s="56"/>
      <c r="D32" s="56"/>
      <c r="E32" s="56"/>
      <c r="F32" s="54">
        <v>1</v>
      </c>
      <c r="G32" s="70">
        <v>20000</v>
      </c>
      <c r="H32" s="87">
        <f t="shared" si="0"/>
        <v>20000</v>
      </c>
      <c r="I32" s="19"/>
      <c r="J32" s="46" t="s">
        <v>97</v>
      </c>
      <c r="K32" s="46"/>
      <c r="L32" s="20"/>
      <c r="M32" s="20"/>
    </row>
    <row r="33" spans="1:13" x14ac:dyDescent="0.35">
      <c r="A33" s="17">
        <v>32</v>
      </c>
      <c r="B33" s="53" t="s">
        <v>100</v>
      </c>
      <c r="C33" s="53"/>
      <c r="D33" s="53"/>
      <c r="E33" s="53"/>
      <c r="F33" s="54">
        <v>1</v>
      </c>
      <c r="G33" s="70">
        <v>20000</v>
      </c>
      <c r="H33" s="87">
        <f t="shared" si="0"/>
        <v>20000</v>
      </c>
      <c r="I33" s="19"/>
      <c r="J33" s="46" t="s">
        <v>97</v>
      </c>
      <c r="K33" s="46"/>
      <c r="L33" s="20"/>
      <c r="M33" s="20"/>
    </row>
    <row r="34" spans="1:13" x14ac:dyDescent="0.35">
      <c r="A34" s="17">
        <v>33</v>
      </c>
      <c r="B34" s="53" t="s">
        <v>101</v>
      </c>
      <c r="C34" s="53"/>
      <c r="D34" s="53"/>
      <c r="E34" s="53"/>
      <c r="F34" s="54">
        <v>1</v>
      </c>
      <c r="G34" s="70">
        <v>20000</v>
      </c>
      <c r="H34" s="87">
        <f t="shared" si="0"/>
        <v>20000</v>
      </c>
      <c r="I34" s="19"/>
      <c r="J34" s="46" t="s">
        <v>97</v>
      </c>
      <c r="K34" s="46"/>
      <c r="L34" s="20"/>
      <c r="M34" s="20"/>
    </row>
    <row r="35" spans="1:13" x14ac:dyDescent="0.35">
      <c r="A35" s="58"/>
      <c r="B35" s="59" t="s">
        <v>307</v>
      </c>
      <c r="C35" s="59"/>
      <c r="D35" s="59"/>
      <c r="E35" s="59"/>
      <c r="F35" s="59"/>
      <c r="G35" s="79"/>
      <c r="H35" s="80">
        <f>SUM(H28:H34)</f>
        <v>200000</v>
      </c>
      <c r="I35" s="59"/>
      <c r="J35" s="60"/>
      <c r="K35" s="60"/>
      <c r="L35" s="60"/>
      <c r="M35" s="161"/>
    </row>
    <row r="36" spans="1:13" x14ac:dyDescent="0.35">
      <c r="A36" s="17">
        <v>50</v>
      </c>
      <c r="B36" s="57" t="s">
        <v>22</v>
      </c>
      <c r="C36" s="57"/>
      <c r="D36" s="57"/>
      <c r="E36" s="57"/>
      <c r="F36" s="54">
        <v>1</v>
      </c>
      <c r="G36" s="70">
        <v>0</v>
      </c>
      <c r="H36" s="87">
        <f t="shared" si="0"/>
        <v>0</v>
      </c>
      <c r="I36" s="57"/>
      <c r="J36" s="88" t="s">
        <v>22</v>
      </c>
      <c r="K36" s="46"/>
      <c r="L36" s="20"/>
      <c r="M36" s="20"/>
    </row>
    <row r="37" spans="1:13" x14ac:dyDescent="0.35">
      <c r="G37" s="63"/>
    </row>
    <row r="38" spans="1:13" ht="18.5" x14ac:dyDescent="0.45">
      <c r="A38" s="215" t="s">
        <v>354</v>
      </c>
      <c r="B38" s="215"/>
      <c r="C38" s="215"/>
      <c r="D38" s="215"/>
      <c r="E38" s="215"/>
      <c r="F38" s="215"/>
      <c r="G38" s="215"/>
      <c r="H38" s="215"/>
      <c r="I38" s="215"/>
      <c r="J38" s="215"/>
      <c r="K38" s="215"/>
      <c r="L38" s="215"/>
      <c r="M38" s="215"/>
    </row>
    <row r="39" spans="1:13" x14ac:dyDescent="0.35">
      <c r="A39" s="22"/>
      <c r="B39" s="23"/>
      <c r="C39" s="23"/>
      <c r="D39" s="23"/>
      <c r="E39" s="23"/>
      <c r="F39" s="35"/>
      <c r="G39" s="68" t="s">
        <v>114</v>
      </c>
      <c r="H39" s="69" t="s">
        <v>114</v>
      </c>
      <c r="I39" s="23"/>
      <c r="J39" s="23"/>
      <c r="K39" s="23"/>
      <c r="L39" s="23"/>
      <c r="M39" s="20"/>
    </row>
    <row r="40" spans="1:13" x14ac:dyDescent="0.35">
      <c r="A40" s="37" t="s">
        <v>71</v>
      </c>
      <c r="B40" s="38" t="s">
        <v>52</v>
      </c>
      <c r="C40" s="38" t="s">
        <v>72</v>
      </c>
      <c r="D40" s="38" t="s">
        <v>73</v>
      </c>
      <c r="E40" s="38" t="s">
        <v>74</v>
      </c>
      <c r="F40" s="39" t="s">
        <v>75</v>
      </c>
      <c r="G40" s="68" t="s">
        <v>56</v>
      </c>
      <c r="H40" s="69" t="s">
        <v>76</v>
      </c>
      <c r="I40" s="40"/>
      <c r="J40" s="40" t="s">
        <v>77</v>
      </c>
      <c r="K40" s="40" t="s">
        <v>124</v>
      </c>
      <c r="L40" s="40" t="s">
        <v>125</v>
      </c>
      <c r="M40" s="40" t="s">
        <v>331</v>
      </c>
    </row>
    <row r="41" spans="1:13" x14ac:dyDescent="0.35">
      <c r="A41" s="17">
        <v>1</v>
      </c>
      <c r="B41" s="19" t="s">
        <v>361</v>
      </c>
      <c r="C41" s="19" t="s">
        <v>78</v>
      </c>
      <c r="D41" s="43" t="s">
        <v>360</v>
      </c>
      <c r="E41" s="85" t="s">
        <v>360</v>
      </c>
      <c r="F41" s="45">
        <v>1</v>
      </c>
      <c r="G41" s="70">
        <v>312000</v>
      </c>
      <c r="H41" s="87">
        <f>SUM(F41*G41)</f>
        <v>312000</v>
      </c>
      <c r="I41" s="19"/>
      <c r="J41" s="46" t="s">
        <v>79</v>
      </c>
      <c r="K41" s="46"/>
      <c r="L41" s="20"/>
      <c r="M41" s="20" t="s">
        <v>332</v>
      </c>
    </row>
    <row r="42" spans="1:13" x14ac:dyDescent="0.35">
      <c r="A42" s="17">
        <v>1.1000000000000001</v>
      </c>
      <c r="B42" s="27" t="s">
        <v>80</v>
      </c>
      <c r="C42" s="27" t="s">
        <v>357</v>
      </c>
      <c r="D42" s="49" t="s">
        <v>358</v>
      </c>
      <c r="E42" s="44" t="s">
        <v>358</v>
      </c>
      <c r="F42" s="45">
        <v>1</v>
      </c>
      <c r="G42" s="70">
        <v>15000</v>
      </c>
      <c r="H42" s="87">
        <f t="shared" ref="H42" si="1">SUM(F42*G42)</f>
        <v>15000</v>
      </c>
      <c r="I42" s="19"/>
      <c r="J42" s="46" t="s">
        <v>79</v>
      </c>
      <c r="K42" s="46"/>
      <c r="L42" s="20"/>
      <c r="M42" s="20" t="s">
        <v>333</v>
      </c>
    </row>
    <row r="43" spans="1:13" x14ac:dyDescent="0.35">
      <c r="A43" s="17">
        <v>2.8</v>
      </c>
      <c r="B43" s="19" t="s">
        <v>83</v>
      </c>
      <c r="C43" s="19" t="s">
        <v>84</v>
      </c>
      <c r="D43" s="43" t="s">
        <v>85</v>
      </c>
      <c r="E43" s="85" t="s">
        <v>86</v>
      </c>
      <c r="F43" s="45">
        <v>1</v>
      </c>
      <c r="G43" s="70">
        <v>600000</v>
      </c>
      <c r="H43" s="87">
        <f t="shared" ref="H43:H51" si="2">SUM(F43*G43)</f>
        <v>600000</v>
      </c>
      <c r="I43" s="19"/>
      <c r="J43" s="46" t="s">
        <v>79</v>
      </c>
      <c r="K43" s="46"/>
      <c r="L43" s="20"/>
      <c r="M43" s="20" t="s">
        <v>333</v>
      </c>
    </row>
    <row r="44" spans="1:13" x14ac:dyDescent="0.35">
      <c r="A44" s="17">
        <v>2.81</v>
      </c>
      <c r="B44" s="19" t="s">
        <v>87</v>
      </c>
      <c r="C44" s="19" t="s">
        <v>84</v>
      </c>
      <c r="D44" s="43" t="s">
        <v>88</v>
      </c>
      <c r="E44" s="85" t="s">
        <v>89</v>
      </c>
      <c r="F44" s="45">
        <v>1</v>
      </c>
      <c r="G44" s="70">
        <v>24000</v>
      </c>
      <c r="H44" s="87">
        <f t="shared" si="2"/>
        <v>24000</v>
      </c>
      <c r="I44" s="19"/>
      <c r="J44" s="46" t="s">
        <v>79</v>
      </c>
      <c r="K44" s="46"/>
      <c r="L44" s="20"/>
      <c r="M44" s="20" t="s">
        <v>333</v>
      </c>
    </row>
    <row r="45" spans="1:13" x14ac:dyDescent="0.35">
      <c r="A45" s="17">
        <v>4.51</v>
      </c>
      <c r="B45" s="19" t="s">
        <v>116</v>
      </c>
      <c r="C45" s="19" t="s">
        <v>90</v>
      </c>
      <c r="D45" s="43" t="s">
        <v>91</v>
      </c>
      <c r="E45" s="85" t="s">
        <v>92</v>
      </c>
      <c r="F45" s="45">
        <v>1</v>
      </c>
      <c r="G45" s="70">
        <v>112000</v>
      </c>
      <c r="H45" s="137">
        <f t="shared" si="2"/>
        <v>112000</v>
      </c>
      <c r="I45" s="19"/>
      <c r="J45" s="46" t="s">
        <v>79</v>
      </c>
      <c r="K45" s="46"/>
      <c r="L45" s="20"/>
      <c r="M45" s="20" t="s">
        <v>333</v>
      </c>
    </row>
    <row r="46" spans="1:13" x14ac:dyDescent="0.35">
      <c r="A46" s="17">
        <v>17</v>
      </c>
      <c r="B46" s="19" t="s">
        <v>362</v>
      </c>
      <c r="C46" s="19" t="s">
        <v>301</v>
      </c>
      <c r="D46" s="43" t="s">
        <v>329</v>
      </c>
      <c r="E46" s="85">
        <v>10167</v>
      </c>
      <c r="F46" s="45">
        <v>1</v>
      </c>
      <c r="G46" s="70">
        <v>6400</v>
      </c>
      <c r="H46" s="87">
        <f t="shared" ref="H46" si="3">SUM(F46*G46)</f>
        <v>6400</v>
      </c>
      <c r="I46" s="19"/>
      <c r="J46" s="46" t="s">
        <v>79</v>
      </c>
      <c r="K46" s="46"/>
      <c r="L46" s="50" t="s">
        <v>363</v>
      </c>
      <c r="M46" s="20" t="s">
        <v>333</v>
      </c>
    </row>
    <row r="47" spans="1:13" x14ac:dyDescent="0.35">
      <c r="A47" s="17">
        <v>17</v>
      </c>
      <c r="B47" s="71" t="s">
        <v>134</v>
      </c>
      <c r="C47" s="19" t="s">
        <v>130</v>
      </c>
      <c r="D47" s="72" t="s">
        <v>303</v>
      </c>
      <c r="E47" s="85">
        <v>6512144</v>
      </c>
      <c r="F47" s="45">
        <v>1</v>
      </c>
      <c r="G47" s="70">
        <v>16530</v>
      </c>
      <c r="H47" s="87">
        <f t="shared" si="2"/>
        <v>16530</v>
      </c>
      <c r="I47" s="19"/>
      <c r="J47" s="46" t="s">
        <v>79</v>
      </c>
      <c r="K47" s="46"/>
      <c r="L47" s="50" t="s">
        <v>305</v>
      </c>
      <c r="M47" s="20" t="s">
        <v>333</v>
      </c>
    </row>
    <row r="48" spans="1:13" x14ac:dyDescent="0.35">
      <c r="A48" s="51">
        <v>16</v>
      </c>
      <c r="B48" s="25" t="s">
        <v>117</v>
      </c>
      <c r="C48" s="73" t="s">
        <v>118</v>
      </c>
      <c r="D48" s="73" t="s">
        <v>119</v>
      </c>
      <c r="E48" s="74" t="s">
        <v>120</v>
      </c>
      <c r="F48" s="75">
        <v>1</v>
      </c>
      <c r="G48" s="70">
        <v>225000</v>
      </c>
      <c r="H48" s="196" t="s">
        <v>398</v>
      </c>
      <c r="I48" s="76"/>
      <c r="J48" s="46" t="s">
        <v>79</v>
      </c>
      <c r="K48" s="46"/>
      <c r="L48" s="77"/>
      <c r="M48" s="20" t="s">
        <v>333</v>
      </c>
    </row>
    <row r="49" spans="1:13" ht="15" thickBot="1" x14ac:dyDescent="0.4">
      <c r="A49" s="51">
        <v>16.010000000000002</v>
      </c>
      <c r="B49" s="25" t="s">
        <v>121</v>
      </c>
      <c r="C49" s="73" t="s">
        <v>118</v>
      </c>
      <c r="D49" s="73" t="s">
        <v>122</v>
      </c>
      <c r="E49" s="74" t="s">
        <v>123</v>
      </c>
      <c r="F49" s="75">
        <v>1</v>
      </c>
      <c r="G49" s="70">
        <v>0</v>
      </c>
      <c r="H49" s="87">
        <f t="shared" si="2"/>
        <v>0</v>
      </c>
      <c r="I49" s="76"/>
      <c r="J49" s="46" t="s">
        <v>79</v>
      </c>
      <c r="K49" s="46"/>
      <c r="L49" s="77"/>
      <c r="M49" s="20" t="s">
        <v>333</v>
      </c>
    </row>
    <row r="50" spans="1:13" ht="15" thickBot="1" x14ac:dyDescent="0.4">
      <c r="A50" s="17">
        <v>17</v>
      </c>
      <c r="B50" s="19" t="s">
        <v>364</v>
      </c>
      <c r="C50" s="19"/>
      <c r="D50" s="19"/>
      <c r="E50" s="85">
        <v>0</v>
      </c>
      <c r="F50" s="52">
        <v>1</v>
      </c>
      <c r="G50" s="78">
        <v>25000</v>
      </c>
      <c r="H50" s="87">
        <f t="shared" si="2"/>
        <v>25000</v>
      </c>
      <c r="I50" s="19"/>
      <c r="J50" s="46" t="s">
        <v>79</v>
      </c>
      <c r="K50" s="46"/>
      <c r="L50" s="20"/>
      <c r="M50" s="20" t="s">
        <v>333</v>
      </c>
    </row>
    <row r="51" spans="1:13" ht="15" thickBot="1" x14ac:dyDescent="0.4">
      <c r="A51" s="17">
        <v>18</v>
      </c>
      <c r="B51" s="19" t="s">
        <v>95</v>
      </c>
      <c r="C51" s="19"/>
      <c r="D51" s="19"/>
      <c r="E51" s="85">
        <v>0</v>
      </c>
      <c r="F51" s="52">
        <v>1</v>
      </c>
      <c r="G51" s="78">
        <v>25000</v>
      </c>
      <c r="H51" s="87">
        <f t="shared" si="2"/>
        <v>25000</v>
      </c>
      <c r="I51" s="19"/>
      <c r="J51" s="46" t="s">
        <v>79</v>
      </c>
      <c r="K51" s="46"/>
      <c r="L51" s="20"/>
      <c r="M51" s="20" t="s">
        <v>333</v>
      </c>
    </row>
    <row r="52" spans="1:13" x14ac:dyDescent="0.35">
      <c r="A52" s="58"/>
      <c r="B52" s="59" t="s">
        <v>306</v>
      </c>
      <c r="C52" s="59"/>
      <c r="D52" s="59"/>
      <c r="E52" s="59"/>
      <c r="F52" s="59"/>
      <c r="G52" s="79"/>
      <c r="H52" s="80">
        <f>SUM(H41:H51)</f>
        <v>1135930</v>
      </c>
      <c r="I52" s="59"/>
      <c r="J52" s="60"/>
      <c r="K52" s="60"/>
      <c r="L52" s="60"/>
      <c r="M52" s="161"/>
    </row>
    <row r="53" spans="1:13" x14ac:dyDescent="0.35">
      <c r="A53" s="17">
        <v>20</v>
      </c>
      <c r="B53" s="53" t="s">
        <v>96</v>
      </c>
      <c r="C53" s="53"/>
      <c r="D53" s="53"/>
      <c r="E53" s="53"/>
      <c r="F53" s="54">
        <v>1</v>
      </c>
      <c r="G53" s="70">
        <v>40000</v>
      </c>
      <c r="H53" s="87">
        <f t="shared" ref="H53:H59" si="4">SUM(F53*G53)</f>
        <v>40000</v>
      </c>
      <c r="I53" s="19"/>
      <c r="J53" s="46" t="s">
        <v>97</v>
      </c>
      <c r="K53" s="46"/>
      <c r="L53" s="20"/>
      <c r="M53" s="20"/>
    </row>
    <row r="54" spans="1:13" x14ac:dyDescent="0.35">
      <c r="A54" s="17">
        <v>21</v>
      </c>
      <c r="B54" s="53" t="s">
        <v>98</v>
      </c>
      <c r="C54" s="53"/>
      <c r="D54" s="53"/>
      <c r="E54" s="53"/>
      <c r="F54" s="54">
        <v>1</v>
      </c>
      <c r="G54" s="70">
        <v>15000</v>
      </c>
      <c r="H54" s="87">
        <f t="shared" si="4"/>
        <v>15000</v>
      </c>
      <c r="I54" s="19"/>
      <c r="J54" s="46" t="s">
        <v>97</v>
      </c>
      <c r="K54" s="46"/>
      <c r="L54" s="20"/>
      <c r="M54" s="20"/>
    </row>
    <row r="55" spans="1:13" x14ac:dyDescent="0.35">
      <c r="A55" s="17">
        <v>23</v>
      </c>
      <c r="B55" s="53" t="s">
        <v>99</v>
      </c>
      <c r="C55" s="53"/>
      <c r="D55" s="53"/>
      <c r="E55" s="53"/>
      <c r="F55" s="54">
        <v>1</v>
      </c>
      <c r="G55" s="70">
        <v>15000</v>
      </c>
      <c r="H55" s="87">
        <f t="shared" si="4"/>
        <v>15000</v>
      </c>
      <c r="I55" s="19"/>
      <c r="J55" s="46" t="s">
        <v>97</v>
      </c>
      <c r="K55" s="46"/>
      <c r="L55" s="20"/>
      <c r="M55" s="20"/>
    </row>
    <row r="56" spans="1:13" x14ac:dyDescent="0.35">
      <c r="A56" s="17">
        <v>25</v>
      </c>
      <c r="B56" s="53" t="s">
        <v>36</v>
      </c>
      <c r="C56" s="53"/>
      <c r="D56" s="53"/>
      <c r="E56" s="53"/>
      <c r="F56" s="54">
        <v>1</v>
      </c>
      <c r="G56" s="70">
        <v>15000</v>
      </c>
      <c r="H56" s="87">
        <f t="shared" si="4"/>
        <v>15000</v>
      </c>
      <c r="I56" s="19"/>
      <c r="J56" s="46" t="s">
        <v>97</v>
      </c>
      <c r="K56" s="46"/>
      <c r="L56" s="20"/>
      <c r="M56" s="20"/>
    </row>
    <row r="57" spans="1:13" x14ac:dyDescent="0.35">
      <c r="A57" s="55">
        <v>28</v>
      </c>
      <c r="B57" s="56" t="s">
        <v>35</v>
      </c>
      <c r="C57" s="56"/>
      <c r="D57" s="56"/>
      <c r="E57" s="56"/>
      <c r="F57" s="54">
        <v>1</v>
      </c>
      <c r="G57" s="70">
        <v>15000</v>
      </c>
      <c r="H57" s="87">
        <f t="shared" si="4"/>
        <v>15000</v>
      </c>
      <c r="I57" s="19"/>
      <c r="J57" s="46" t="s">
        <v>97</v>
      </c>
      <c r="K57" s="46"/>
      <c r="L57" s="20"/>
      <c r="M57" s="20"/>
    </row>
    <row r="58" spans="1:13" x14ac:dyDescent="0.35">
      <c r="A58" s="17">
        <v>32</v>
      </c>
      <c r="B58" s="53" t="s">
        <v>100</v>
      </c>
      <c r="C58" s="53"/>
      <c r="D58" s="53"/>
      <c r="E58" s="53"/>
      <c r="F58" s="54">
        <v>1</v>
      </c>
      <c r="G58" s="70">
        <v>15000</v>
      </c>
      <c r="H58" s="87">
        <f t="shared" si="4"/>
        <v>15000</v>
      </c>
      <c r="I58" s="19"/>
      <c r="J58" s="46" t="s">
        <v>97</v>
      </c>
      <c r="K58" s="46"/>
      <c r="L58" s="20"/>
      <c r="M58" s="20"/>
    </row>
    <row r="59" spans="1:13" x14ac:dyDescent="0.35">
      <c r="A59" s="17">
        <v>33</v>
      </c>
      <c r="B59" s="53" t="s">
        <v>101</v>
      </c>
      <c r="C59" s="53"/>
      <c r="D59" s="53"/>
      <c r="E59" s="53"/>
      <c r="F59" s="54">
        <v>1</v>
      </c>
      <c r="G59" s="70">
        <v>15000</v>
      </c>
      <c r="H59" s="87">
        <f t="shared" si="4"/>
        <v>15000</v>
      </c>
      <c r="I59" s="19"/>
      <c r="J59" s="46" t="s">
        <v>97</v>
      </c>
      <c r="K59" s="46"/>
      <c r="L59" s="20"/>
      <c r="M59" s="20"/>
    </row>
    <row r="60" spans="1:13" x14ac:dyDescent="0.35">
      <c r="A60" s="58"/>
      <c r="B60" s="59" t="s">
        <v>307</v>
      </c>
      <c r="C60" s="59"/>
      <c r="D60" s="59"/>
      <c r="E60" s="59"/>
      <c r="F60" s="59"/>
      <c r="G60" s="79"/>
      <c r="H60" s="80">
        <f>SUM(H53:H59)</f>
        <v>130000</v>
      </c>
      <c r="I60" s="59"/>
      <c r="J60" s="60"/>
      <c r="K60" s="60"/>
      <c r="L60" s="60"/>
      <c r="M60" s="161"/>
    </row>
    <row r="61" spans="1:13" x14ac:dyDescent="0.35">
      <c r="A61" s="17">
        <v>50</v>
      </c>
      <c r="B61" s="57" t="s">
        <v>22</v>
      </c>
      <c r="C61" s="57"/>
      <c r="D61" s="57"/>
      <c r="E61" s="57"/>
      <c r="F61" s="54">
        <v>1</v>
      </c>
      <c r="G61" s="70">
        <v>0</v>
      </c>
      <c r="H61" s="87">
        <f t="shared" ref="H61" si="5">SUM(F61*G61)</f>
        <v>0</v>
      </c>
      <c r="I61" s="57"/>
      <c r="J61" s="88" t="s">
        <v>22</v>
      </c>
      <c r="K61" s="46"/>
      <c r="L61" s="20"/>
      <c r="M61" s="20"/>
    </row>
  </sheetData>
  <mergeCells count="1">
    <mergeCell ref="A38:M38"/>
  </mergeCells>
  <conditionalFormatting sqref="D20">
    <cfRule type="duplicateValues" dxfId="101" priority="3"/>
  </conditionalFormatting>
  <conditionalFormatting sqref="D23">
    <cfRule type="duplicateValues" dxfId="100" priority="18"/>
  </conditionalFormatting>
  <conditionalFormatting sqref="D24">
    <cfRule type="duplicateValues" dxfId="99" priority="17"/>
  </conditionalFormatting>
  <conditionalFormatting sqref="D48">
    <cfRule type="duplicateValues" dxfId="98" priority="8"/>
  </conditionalFormatting>
  <conditionalFormatting sqref="D49">
    <cfRule type="duplicateValues" dxfId="97" priority="7"/>
  </conditionalFormatting>
  <conditionalFormatting sqref="J15:K26">
    <cfRule type="containsText" dxfId="96" priority="4" operator="containsText" text="IT">
      <formula>NOT(ISERROR(SEARCH("IT",J15)))</formula>
    </cfRule>
  </conditionalFormatting>
  <conditionalFormatting sqref="J28:K36">
    <cfRule type="containsText" dxfId="95" priority="16" operator="containsText" text="IT">
      <formula>NOT(ISERROR(SEARCH("IT",J28)))</formula>
    </cfRule>
  </conditionalFormatting>
  <conditionalFormatting sqref="J41:K51">
    <cfRule type="containsText" dxfId="94" priority="1" operator="containsText" text="IT">
      <formula>NOT(ISERROR(SEARCH("IT",J41)))</formula>
    </cfRule>
  </conditionalFormatting>
  <conditionalFormatting sqref="J53:K61">
    <cfRule type="containsText" dxfId="93" priority="6" operator="containsText" text="IT">
      <formula>NOT(ISERROR(SEARCH("IT",J53)))</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8BB19-E738-4879-BA3B-0F34A500FF90}">
  <sheetPr>
    <tabColor theme="5" tint="-0.499984740745262"/>
  </sheetPr>
  <dimension ref="A1:M64"/>
  <sheetViews>
    <sheetView topLeftCell="A38" zoomScale="70" zoomScaleNormal="70" workbookViewId="0">
      <selection activeCell="H47" sqref="H47"/>
    </sheetView>
  </sheetViews>
  <sheetFormatPr defaultColWidth="15" defaultRowHeight="14.5" x14ac:dyDescent="0.35"/>
  <cols>
    <col min="1" max="1" width="7.7265625" bestFit="1" customWidth="1"/>
    <col min="2" max="2" width="58.26953125" bestFit="1" customWidth="1"/>
    <col min="3" max="3" width="34.36328125" customWidth="1"/>
    <col min="4" max="4" width="27.6328125" bestFit="1" customWidth="1"/>
    <col min="5" max="5" width="16" bestFit="1" customWidth="1"/>
    <col min="6" max="6" width="19.90625" bestFit="1" customWidth="1"/>
    <col min="7" max="7" width="20.7265625" bestFit="1" customWidth="1"/>
    <col min="8" max="8" width="23.6328125" bestFit="1" customWidth="1"/>
    <col min="10" max="10" width="11.90625" bestFit="1" customWidth="1"/>
    <col min="11" max="11" width="15.08984375" bestFit="1" customWidth="1"/>
    <col min="12" max="12" width="40.7265625" customWidth="1"/>
    <col min="13" max="13" width="17.7265625" style="13" customWidth="1"/>
  </cols>
  <sheetData>
    <row r="1" spans="1:13" x14ac:dyDescent="0.35">
      <c r="G1" s="63"/>
    </row>
    <row r="2" spans="1:13" ht="28.5" x14ac:dyDescent="0.35">
      <c r="B2" s="10" t="s">
        <v>61</v>
      </c>
      <c r="G2" s="63"/>
    </row>
    <row r="3" spans="1:13" x14ac:dyDescent="0.35">
      <c r="G3" s="63"/>
    </row>
    <row r="4" spans="1:13" x14ac:dyDescent="0.35">
      <c r="A4" s="9"/>
      <c r="B4" s="12"/>
      <c r="C4" s="12"/>
      <c r="D4" s="28"/>
      <c r="E4" s="89"/>
      <c r="F4" s="28"/>
      <c r="G4" s="64"/>
      <c r="H4" s="65"/>
      <c r="I4" s="12"/>
      <c r="J4" s="12"/>
      <c r="K4" s="12"/>
      <c r="L4" s="12"/>
    </row>
    <row r="5" spans="1:13" ht="15" thickBot="1" x14ac:dyDescent="0.4">
      <c r="A5" s="9"/>
      <c r="B5" s="31" t="s">
        <v>62</v>
      </c>
      <c r="C5" s="32">
        <v>1</v>
      </c>
      <c r="D5" s="29"/>
      <c r="E5" s="90"/>
      <c r="F5" s="29"/>
      <c r="G5" s="64"/>
      <c r="H5" s="65"/>
      <c r="I5" s="12"/>
      <c r="J5" s="12"/>
      <c r="K5" s="12"/>
      <c r="L5" s="12"/>
    </row>
    <row r="6" spans="1:13" ht="15" thickBot="1" x14ac:dyDescent="0.4">
      <c r="A6" s="9"/>
      <c r="B6" s="31" t="s">
        <v>63</v>
      </c>
      <c r="C6" s="33">
        <v>1.2</v>
      </c>
      <c r="D6" s="29"/>
      <c r="E6" s="90"/>
      <c r="F6" s="29"/>
      <c r="G6" s="64"/>
      <c r="H6" s="65"/>
      <c r="I6" s="12"/>
      <c r="J6" s="12"/>
      <c r="K6" s="12"/>
      <c r="L6" s="12"/>
    </row>
    <row r="7" spans="1:13" x14ac:dyDescent="0.35">
      <c r="A7" s="9"/>
      <c r="B7" s="31" t="s">
        <v>64</v>
      </c>
      <c r="C7" s="62">
        <f ca="1">NOW()</f>
        <v>45756.081753819446</v>
      </c>
      <c r="D7" s="81"/>
      <c r="E7" s="92"/>
      <c r="F7" s="81"/>
      <c r="G7" s="64"/>
      <c r="H7" s="65"/>
      <c r="I7" s="12"/>
      <c r="J7" s="12"/>
      <c r="K7" s="12"/>
      <c r="L7" s="12"/>
    </row>
    <row r="8" spans="1:13" x14ac:dyDescent="0.35">
      <c r="A8" s="9"/>
      <c r="B8" s="31" t="s">
        <v>65</v>
      </c>
      <c r="C8" s="30" t="s">
        <v>66</v>
      </c>
      <c r="D8" s="29"/>
      <c r="E8" s="90"/>
      <c r="F8" s="29"/>
      <c r="G8" s="64"/>
      <c r="H8" s="65"/>
      <c r="I8" s="12"/>
      <c r="J8" s="12"/>
      <c r="K8" s="12"/>
      <c r="L8" s="12"/>
    </row>
    <row r="9" spans="1:13" x14ac:dyDescent="0.35">
      <c r="A9" s="9"/>
      <c r="B9" s="31" t="s">
        <v>67</v>
      </c>
      <c r="C9" s="93" t="s">
        <v>135</v>
      </c>
      <c r="D9" s="94"/>
      <c r="E9" s="95"/>
      <c r="F9" s="94"/>
      <c r="G9" s="96"/>
      <c r="H9" s="65"/>
      <c r="I9" s="12"/>
      <c r="J9" s="12"/>
      <c r="K9" s="12"/>
      <c r="L9" s="12"/>
    </row>
    <row r="10" spans="1:13" x14ac:dyDescent="0.35">
      <c r="A10" s="9"/>
      <c r="B10" s="31" t="s">
        <v>69</v>
      </c>
      <c r="C10" s="30" t="str">
        <f ca="1">MID(CELL("filename"),SEARCH("[",CELL("filename"))+1, SEARCH("]",CELL("filename"))-SEARCH("[",CELL("filename"))-1)</f>
        <v>AV BOM.xlsx</v>
      </c>
      <c r="D10" s="29"/>
      <c r="E10" s="90"/>
      <c r="F10" s="29"/>
      <c r="G10" s="64"/>
      <c r="H10" s="65"/>
      <c r="I10" s="12"/>
      <c r="J10" s="12"/>
      <c r="K10" s="12"/>
      <c r="L10" s="12"/>
    </row>
    <row r="11" spans="1:13" x14ac:dyDescent="0.35">
      <c r="A11" s="9"/>
      <c r="B11" s="31" t="s">
        <v>70</v>
      </c>
      <c r="C11" s="31"/>
      <c r="D11" s="28"/>
      <c r="E11" s="89"/>
      <c r="F11" s="28"/>
      <c r="G11" s="64"/>
      <c r="H11" s="65"/>
      <c r="I11" s="12"/>
      <c r="J11" s="12"/>
      <c r="K11" s="12"/>
      <c r="L11" s="12"/>
    </row>
    <row r="12" spans="1:13" x14ac:dyDescent="0.35">
      <c r="A12" s="9"/>
      <c r="B12" s="31"/>
      <c r="C12" s="31"/>
      <c r="D12" s="28"/>
      <c r="E12" s="89"/>
      <c r="F12" s="64" t="s">
        <v>112</v>
      </c>
      <c r="G12" s="64"/>
      <c r="H12" s="67"/>
      <c r="I12" s="12"/>
      <c r="J12" s="12"/>
      <c r="K12" s="12"/>
      <c r="L12" s="12"/>
    </row>
    <row r="13" spans="1:13" x14ac:dyDescent="0.35">
      <c r="A13" s="9"/>
      <c r="B13" s="31"/>
      <c r="C13" s="31"/>
      <c r="D13" s="28"/>
      <c r="E13" s="89"/>
      <c r="F13" s="28"/>
      <c r="G13" s="64"/>
      <c r="H13" s="67"/>
      <c r="I13" s="12"/>
      <c r="J13" s="12"/>
      <c r="K13" s="12"/>
      <c r="L13" s="12"/>
    </row>
    <row r="14" spans="1:13" x14ac:dyDescent="0.35">
      <c r="A14" s="22"/>
      <c r="B14" s="23"/>
      <c r="C14" s="23"/>
      <c r="D14" s="35"/>
      <c r="E14" s="97"/>
      <c r="F14" s="35"/>
      <c r="G14" s="68" t="s">
        <v>114</v>
      </c>
      <c r="H14" s="69" t="s">
        <v>114</v>
      </c>
      <c r="I14" s="23"/>
      <c r="J14" s="23"/>
      <c r="K14" s="23"/>
      <c r="L14" s="23"/>
      <c r="M14" s="20"/>
    </row>
    <row r="15" spans="1:13" x14ac:dyDescent="0.35">
      <c r="A15" s="98" t="s">
        <v>71</v>
      </c>
      <c r="B15" s="40" t="s">
        <v>52</v>
      </c>
      <c r="C15" s="40" t="s">
        <v>72</v>
      </c>
      <c r="D15" s="39" t="s">
        <v>73</v>
      </c>
      <c r="E15" s="99" t="s">
        <v>74</v>
      </c>
      <c r="F15" s="39" t="s">
        <v>75</v>
      </c>
      <c r="G15" s="68" t="s">
        <v>56</v>
      </c>
      <c r="H15" s="69" t="s">
        <v>76</v>
      </c>
      <c r="I15" s="40"/>
      <c r="J15" s="40" t="s">
        <v>77</v>
      </c>
      <c r="K15" s="40" t="s">
        <v>124</v>
      </c>
      <c r="L15" s="40" t="s">
        <v>125</v>
      </c>
      <c r="M15" s="40" t="s">
        <v>331</v>
      </c>
    </row>
    <row r="16" spans="1:13" x14ac:dyDescent="0.35">
      <c r="A16" s="17">
        <v>1</v>
      </c>
      <c r="B16" s="19" t="s">
        <v>312</v>
      </c>
      <c r="C16" s="19" t="s">
        <v>78</v>
      </c>
      <c r="D16" s="86" t="s">
        <v>313</v>
      </c>
      <c r="E16" s="100" t="s">
        <v>313</v>
      </c>
      <c r="F16" s="45">
        <v>1</v>
      </c>
      <c r="G16" s="70">
        <v>465600</v>
      </c>
      <c r="H16" s="87">
        <f>SUM(F16*G16)</f>
        <v>465600</v>
      </c>
      <c r="I16" s="19"/>
      <c r="J16" s="46" t="s">
        <v>79</v>
      </c>
      <c r="K16" s="46"/>
      <c r="L16" s="20" t="s">
        <v>314</v>
      </c>
      <c r="M16" s="20" t="s">
        <v>332</v>
      </c>
    </row>
    <row r="17" spans="1:13" x14ac:dyDescent="0.35">
      <c r="A17" s="17">
        <v>1.1000000000000001</v>
      </c>
      <c r="B17" s="25" t="s">
        <v>269</v>
      </c>
      <c r="C17" s="146" t="s">
        <v>345</v>
      </c>
      <c r="D17" s="147" t="s">
        <v>346</v>
      </c>
      <c r="E17" s="148" t="s">
        <v>346</v>
      </c>
      <c r="F17" s="45">
        <v>1</v>
      </c>
      <c r="G17" s="70">
        <v>125000</v>
      </c>
      <c r="H17" s="87">
        <f t="shared" ref="H17:H38" si="0">SUM(F17*G17)</f>
        <v>125000</v>
      </c>
      <c r="I17" s="19"/>
      <c r="J17" s="46" t="s">
        <v>79</v>
      </c>
      <c r="K17" s="46"/>
      <c r="L17" s="20"/>
      <c r="M17" s="20" t="s">
        <v>332</v>
      </c>
    </row>
    <row r="18" spans="1:13" x14ac:dyDescent="0.35">
      <c r="A18" s="17">
        <v>2.8</v>
      </c>
      <c r="B18" s="19" t="s">
        <v>136</v>
      </c>
      <c r="C18" s="19" t="s">
        <v>118</v>
      </c>
      <c r="D18" s="86" t="s">
        <v>137</v>
      </c>
      <c r="E18" s="100" t="s">
        <v>138</v>
      </c>
      <c r="F18" s="45">
        <v>1</v>
      </c>
      <c r="G18" s="70">
        <v>1482000</v>
      </c>
      <c r="H18" s="87">
        <f t="shared" si="0"/>
        <v>1482000</v>
      </c>
      <c r="I18" s="19"/>
      <c r="J18" s="46" t="s">
        <v>79</v>
      </c>
      <c r="K18" s="46"/>
      <c r="L18" s="20"/>
      <c r="M18" s="20" t="s">
        <v>333</v>
      </c>
    </row>
    <row r="19" spans="1:13" x14ac:dyDescent="0.35">
      <c r="A19" s="17">
        <v>2.1</v>
      </c>
      <c r="B19" s="19" t="s">
        <v>139</v>
      </c>
      <c r="C19" s="19" t="s">
        <v>118</v>
      </c>
      <c r="D19" s="86" t="s">
        <v>140</v>
      </c>
      <c r="E19" s="100" t="s">
        <v>141</v>
      </c>
      <c r="F19" s="45">
        <v>1</v>
      </c>
      <c r="G19" s="70">
        <v>84930</v>
      </c>
      <c r="H19" s="87">
        <f t="shared" si="0"/>
        <v>84930</v>
      </c>
      <c r="I19" s="19"/>
      <c r="J19" s="46" t="s">
        <v>79</v>
      </c>
      <c r="K19" s="46"/>
      <c r="L19" s="20"/>
      <c r="M19" s="20" t="s">
        <v>333</v>
      </c>
    </row>
    <row r="20" spans="1:13" ht="29" x14ac:dyDescent="0.35">
      <c r="A20" s="17">
        <v>3.1</v>
      </c>
      <c r="B20" s="25" t="s">
        <v>266</v>
      </c>
      <c r="C20" s="19" t="s">
        <v>130</v>
      </c>
      <c r="D20" s="50" t="s">
        <v>131</v>
      </c>
      <c r="E20" s="100">
        <v>6511923</v>
      </c>
      <c r="F20" s="45">
        <v>1</v>
      </c>
      <c r="G20" s="70">
        <v>266760</v>
      </c>
      <c r="H20" s="87">
        <f t="shared" si="0"/>
        <v>266760</v>
      </c>
      <c r="I20" s="19"/>
      <c r="J20" s="46" t="s">
        <v>79</v>
      </c>
      <c r="K20" s="46"/>
      <c r="L20" s="20"/>
      <c r="M20" s="20" t="s">
        <v>333</v>
      </c>
    </row>
    <row r="21" spans="1:13" ht="29" x14ac:dyDescent="0.35">
      <c r="A21" s="17">
        <v>3.1</v>
      </c>
      <c r="B21" s="25" t="s">
        <v>267</v>
      </c>
      <c r="C21" s="19" t="s">
        <v>130</v>
      </c>
      <c r="D21" s="50" t="s">
        <v>133</v>
      </c>
      <c r="E21" s="100">
        <v>6511924</v>
      </c>
      <c r="F21" s="45">
        <v>1</v>
      </c>
      <c r="G21" s="70">
        <v>266760</v>
      </c>
      <c r="H21" s="87">
        <f t="shared" si="0"/>
        <v>266760</v>
      </c>
      <c r="I21" s="19"/>
      <c r="J21" s="46" t="s">
        <v>79</v>
      </c>
      <c r="K21" s="46"/>
      <c r="L21" s="20"/>
      <c r="M21" s="20" t="s">
        <v>333</v>
      </c>
    </row>
    <row r="22" spans="1:13" x14ac:dyDescent="0.35">
      <c r="A22" s="17">
        <v>8</v>
      </c>
      <c r="B22" s="71" t="s">
        <v>142</v>
      </c>
      <c r="C22" s="71" t="s">
        <v>118</v>
      </c>
      <c r="D22" s="86" t="s">
        <v>143</v>
      </c>
      <c r="E22" s="100" t="s">
        <v>144</v>
      </c>
      <c r="F22" s="101">
        <v>2</v>
      </c>
      <c r="G22" s="70">
        <v>162450</v>
      </c>
      <c r="H22" s="87">
        <f t="shared" si="0"/>
        <v>324900</v>
      </c>
      <c r="I22" s="19"/>
      <c r="J22" s="46" t="s">
        <v>79</v>
      </c>
      <c r="K22" s="46"/>
      <c r="L22" s="20"/>
      <c r="M22" s="20" t="s">
        <v>333</v>
      </c>
    </row>
    <row r="23" spans="1:13" x14ac:dyDescent="0.35">
      <c r="A23" s="17">
        <v>8.01</v>
      </c>
      <c r="B23" s="71" t="s">
        <v>145</v>
      </c>
      <c r="C23" s="71" t="s">
        <v>118</v>
      </c>
      <c r="D23" s="86" t="s">
        <v>146</v>
      </c>
      <c r="E23" s="100" t="s">
        <v>147</v>
      </c>
      <c r="F23" s="101">
        <v>1</v>
      </c>
      <c r="G23" s="70">
        <v>131100</v>
      </c>
      <c r="H23" s="87">
        <f t="shared" si="0"/>
        <v>131100</v>
      </c>
      <c r="I23" s="19"/>
      <c r="J23" s="46" t="s">
        <v>79</v>
      </c>
      <c r="K23" s="46"/>
      <c r="L23" s="20"/>
      <c r="M23" s="20" t="s">
        <v>333</v>
      </c>
    </row>
    <row r="24" spans="1:13" x14ac:dyDescent="0.35">
      <c r="A24" s="17">
        <v>8.01</v>
      </c>
      <c r="B24" s="71" t="s">
        <v>148</v>
      </c>
      <c r="C24" s="71" t="s">
        <v>118</v>
      </c>
      <c r="D24" s="86" t="s">
        <v>149</v>
      </c>
      <c r="E24" s="100" t="s">
        <v>150</v>
      </c>
      <c r="F24" s="101">
        <v>1</v>
      </c>
      <c r="G24" s="70">
        <v>94050</v>
      </c>
      <c r="H24" s="87">
        <f t="shared" si="0"/>
        <v>94050</v>
      </c>
      <c r="I24" s="19"/>
      <c r="J24" s="46" t="s">
        <v>79</v>
      </c>
      <c r="K24" s="46"/>
      <c r="L24" s="20"/>
      <c r="M24" s="20" t="s">
        <v>333</v>
      </c>
    </row>
    <row r="25" spans="1:13" x14ac:dyDescent="0.35">
      <c r="A25" s="51">
        <v>16</v>
      </c>
      <c r="B25" s="25" t="s">
        <v>117</v>
      </c>
      <c r="C25" s="73" t="s">
        <v>118</v>
      </c>
      <c r="D25" s="73" t="s">
        <v>119</v>
      </c>
      <c r="E25" s="74" t="s">
        <v>120</v>
      </c>
      <c r="F25" s="75">
        <v>1</v>
      </c>
      <c r="G25" s="70">
        <v>279300</v>
      </c>
      <c r="H25" s="87">
        <f t="shared" si="0"/>
        <v>279300</v>
      </c>
      <c r="I25" s="76"/>
      <c r="J25" s="46" t="s">
        <v>79</v>
      </c>
      <c r="K25" s="46"/>
      <c r="L25" s="77"/>
      <c r="M25" s="20" t="s">
        <v>333</v>
      </c>
    </row>
    <row r="26" spans="1:13" ht="15" thickBot="1" x14ac:dyDescent="0.4">
      <c r="A26" s="51">
        <v>16.010000000000002</v>
      </c>
      <c r="B26" s="25" t="s">
        <v>121</v>
      </c>
      <c r="C26" s="73" t="s">
        <v>118</v>
      </c>
      <c r="D26" s="73" t="s">
        <v>122</v>
      </c>
      <c r="E26" s="74" t="s">
        <v>123</v>
      </c>
      <c r="F26" s="75">
        <v>1</v>
      </c>
      <c r="G26" s="70">
        <v>0</v>
      </c>
      <c r="H26" s="87">
        <f t="shared" si="0"/>
        <v>0</v>
      </c>
      <c r="I26" s="76"/>
      <c r="J26" s="46" t="s">
        <v>79</v>
      </c>
      <c r="K26" s="46"/>
      <c r="L26" s="77"/>
      <c r="M26" s="20" t="s">
        <v>333</v>
      </c>
    </row>
    <row r="27" spans="1:13" ht="15" thickBot="1" x14ac:dyDescent="0.4">
      <c r="A27" s="17">
        <v>17</v>
      </c>
      <c r="B27" s="19" t="s">
        <v>94</v>
      </c>
      <c r="C27" s="19"/>
      <c r="D27" s="50"/>
      <c r="E27" s="100">
        <v>0</v>
      </c>
      <c r="F27" s="52">
        <v>1</v>
      </c>
      <c r="G27" s="78">
        <v>30000</v>
      </c>
      <c r="H27" s="87">
        <f t="shared" si="0"/>
        <v>30000</v>
      </c>
      <c r="I27" s="19"/>
      <c r="J27" s="46" t="s">
        <v>79</v>
      </c>
      <c r="K27" s="46"/>
      <c r="L27" s="20"/>
      <c r="M27" s="20" t="s">
        <v>333</v>
      </c>
    </row>
    <row r="28" spans="1:13" ht="15" thickBot="1" x14ac:dyDescent="0.4">
      <c r="A28" s="17">
        <v>18</v>
      </c>
      <c r="B28" s="19" t="s">
        <v>95</v>
      </c>
      <c r="C28" s="19"/>
      <c r="D28" s="50"/>
      <c r="E28" s="100">
        <v>0</v>
      </c>
      <c r="F28" s="52">
        <v>1</v>
      </c>
      <c r="G28" s="78">
        <v>30000</v>
      </c>
      <c r="H28" s="87">
        <f t="shared" si="0"/>
        <v>30000</v>
      </c>
      <c r="I28" s="19"/>
      <c r="J28" s="46" t="s">
        <v>79</v>
      </c>
      <c r="K28" s="46"/>
      <c r="L28" s="20"/>
      <c r="M28" s="20" t="s">
        <v>333</v>
      </c>
    </row>
    <row r="29" spans="1:13" x14ac:dyDescent="0.35">
      <c r="A29" s="58"/>
      <c r="B29" s="59" t="s">
        <v>306</v>
      </c>
      <c r="C29" s="59"/>
      <c r="D29" s="59"/>
      <c r="E29" s="59"/>
      <c r="F29" s="59"/>
      <c r="G29" s="79"/>
      <c r="H29" s="80">
        <f>SUM(H16:H28)</f>
        <v>3580400</v>
      </c>
      <c r="I29" s="59"/>
      <c r="J29" s="60"/>
      <c r="K29" s="60"/>
      <c r="L29" s="60"/>
      <c r="M29" s="161"/>
    </row>
    <row r="30" spans="1:13" x14ac:dyDescent="0.35">
      <c r="A30" s="17">
        <v>20</v>
      </c>
      <c r="B30" s="53" t="s">
        <v>96</v>
      </c>
      <c r="C30" s="53"/>
      <c r="D30" s="102"/>
      <c r="E30" s="103"/>
      <c r="F30" s="101">
        <v>1</v>
      </c>
      <c r="G30" s="70">
        <v>130000</v>
      </c>
      <c r="H30" s="87">
        <f t="shared" si="0"/>
        <v>130000</v>
      </c>
      <c r="I30" s="19"/>
      <c r="J30" s="46" t="s">
        <v>97</v>
      </c>
      <c r="K30" s="46"/>
      <c r="L30" s="20"/>
      <c r="M30" s="20"/>
    </row>
    <row r="31" spans="1:13" x14ac:dyDescent="0.35">
      <c r="A31" s="17">
        <v>21</v>
      </c>
      <c r="B31" s="53" t="s">
        <v>98</v>
      </c>
      <c r="C31" s="53"/>
      <c r="D31" s="102"/>
      <c r="E31" s="103"/>
      <c r="F31" s="101">
        <v>1</v>
      </c>
      <c r="G31" s="70">
        <v>50000</v>
      </c>
      <c r="H31" s="87">
        <f t="shared" si="0"/>
        <v>50000</v>
      </c>
      <c r="I31" s="19"/>
      <c r="J31" s="46" t="s">
        <v>97</v>
      </c>
      <c r="K31" s="46"/>
      <c r="L31" s="20"/>
      <c r="M31" s="20"/>
    </row>
    <row r="32" spans="1:13" x14ac:dyDescent="0.35">
      <c r="A32" s="17">
        <v>23</v>
      </c>
      <c r="B32" s="53" t="s">
        <v>99</v>
      </c>
      <c r="C32" s="53"/>
      <c r="D32" s="102"/>
      <c r="E32" s="103"/>
      <c r="F32" s="101">
        <v>1</v>
      </c>
      <c r="G32" s="70">
        <v>50000</v>
      </c>
      <c r="H32" s="87">
        <f t="shared" si="0"/>
        <v>50000</v>
      </c>
      <c r="I32" s="19"/>
      <c r="J32" s="46" t="s">
        <v>97</v>
      </c>
      <c r="K32" s="46"/>
      <c r="L32" s="20"/>
      <c r="M32" s="20"/>
    </row>
    <row r="33" spans="1:13" x14ac:dyDescent="0.35">
      <c r="A33" s="17">
        <v>25</v>
      </c>
      <c r="B33" s="53" t="s">
        <v>36</v>
      </c>
      <c r="C33" s="53"/>
      <c r="D33" s="102"/>
      <c r="E33" s="103"/>
      <c r="F33" s="101">
        <v>1</v>
      </c>
      <c r="G33" s="70">
        <v>30000</v>
      </c>
      <c r="H33" s="87">
        <f t="shared" si="0"/>
        <v>30000</v>
      </c>
      <c r="I33" s="19"/>
      <c r="J33" s="46" t="s">
        <v>97</v>
      </c>
      <c r="K33" s="46"/>
      <c r="L33" s="20"/>
      <c r="M33" s="20"/>
    </row>
    <row r="34" spans="1:13" x14ac:dyDescent="0.35">
      <c r="A34" s="55">
        <v>28</v>
      </c>
      <c r="B34" s="56" t="s">
        <v>35</v>
      </c>
      <c r="C34" s="56"/>
      <c r="D34" s="102"/>
      <c r="E34" s="103"/>
      <c r="F34" s="101">
        <v>1</v>
      </c>
      <c r="G34" s="70">
        <v>30000</v>
      </c>
      <c r="H34" s="87">
        <f t="shared" si="0"/>
        <v>30000</v>
      </c>
      <c r="I34" s="19"/>
      <c r="J34" s="46" t="s">
        <v>97</v>
      </c>
      <c r="K34" s="46"/>
      <c r="L34" s="20"/>
      <c r="M34" s="20"/>
    </row>
    <row r="35" spans="1:13" x14ac:dyDescent="0.35">
      <c r="A35" s="17">
        <v>32</v>
      </c>
      <c r="B35" s="53" t="s">
        <v>100</v>
      </c>
      <c r="C35" s="53"/>
      <c r="D35" s="102"/>
      <c r="E35" s="103"/>
      <c r="F35" s="101">
        <v>1</v>
      </c>
      <c r="G35" s="70">
        <v>30000</v>
      </c>
      <c r="H35" s="87">
        <f t="shared" si="0"/>
        <v>30000</v>
      </c>
      <c r="I35" s="19"/>
      <c r="J35" s="46" t="s">
        <v>97</v>
      </c>
      <c r="K35" s="46"/>
      <c r="L35" s="20"/>
      <c r="M35" s="20"/>
    </row>
    <row r="36" spans="1:13" x14ac:dyDescent="0.35">
      <c r="A36" s="17">
        <v>33</v>
      </c>
      <c r="B36" s="53" t="s">
        <v>101</v>
      </c>
      <c r="C36" s="53"/>
      <c r="D36" s="102"/>
      <c r="E36" s="103"/>
      <c r="F36" s="101">
        <v>1</v>
      </c>
      <c r="G36" s="70">
        <v>30000</v>
      </c>
      <c r="H36" s="87">
        <f t="shared" si="0"/>
        <v>30000</v>
      </c>
      <c r="I36" s="19"/>
      <c r="J36" s="46" t="s">
        <v>97</v>
      </c>
      <c r="K36" s="46"/>
      <c r="L36" s="20"/>
      <c r="M36" s="20"/>
    </row>
    <row r="37" spans="1:13" x14ac:dyDescent="0.35">
      <c r="A37" s="58"/>
      <c r="B37" s="59" t="s">
        <v>307</v>
      </c>
      <c r="C37" s="59"/>
      <c r="D37" s="59"/>
      <c r="E37" s="104"/>
      <c r="F37" s="59"/>
      <c r="G37" s="79"/>
      <c r="H37" s="80">
        <f>SUM(H30:H36)</f>
        <v>350000</v>
      </c>
      <c r="I37" s="59"/>
      <c r="J37" s="60"/>
      <c r="K37" s="60"/>
      <c r="L37" s="60"/>
      <c r="M37" s="161"/>
    </row>
    <row r="38" spans="1:13" x14ac:dyDescent="0.35">
      <c r="A38" s="17">
        <v>50</v>
      </c>
      <c r="B38" s="57" t="s">
        <v>315</v>
      </c>
      <c r="C38" s="57" t="s">
        <v>130</v>
      </c>
      <c r="D38" s="157" t="s">
        <v>316</v>
      </c>
      <c r="E38" s="148">
        <v>6512145</v>
      </c>
      <c r="F38" s="54">
        <v>1</v>
      </c>
      <c r="G38" s="70">
        <v>18810</v>
      </c>
      <c r="H38" s="87">
        <f t="shared" si="0"/>
        <v>18810</v>
      </c>
      <c r="I38" s="19"/>
      <c r="J38" s="46" t="s">
        <v>22</v>
      </c>
      <c r="K38" s="46"/>
      <c r="L38" s="20" t="s">
        <v>317</v>
      </c>
      <c r="M38" s="20" t="s">
        <v>333</v>
      </c>
    </row>
    <row r="40" spans="1:13" ht="16" x14ac:dyDescent="0.4">
      <c r="A40" s="214" t="s">
        <v>354</v>
      </c>
      <c r="B40" s="214"/>
      <c r="C40" s="214"/>
      <c r="D40" s="214"/>
      <c r="E40" s="214"/>
      <c r="F40" s="214"/>
      <c r="G40" s="214"/>
      <c r="H40" s="214"/>
      <c r="I40" s="214"/>
      <c r="J40" s="214"/>
      <c r="K40" s="214"/>
      <c r="L40" s="214"/>
      <c r="M40" s="214"/>
    </row>
    <row r="41" spans="1:13" x14ac:dyDescent="0.35">
      <c r="A41" s="22"/>
      <c r="B41" s="23"/>
      <c r="C41" s="23"/>
      <c r="D41" s="35"/>
      <c r="E41" s="97"/>
      <c r="F41" s="35"/>
      <c r="G41" s="68" t="s">
        <v>114</v>
      </c>
      <c r="H41" s="69" t="s">
        <v>114</v>
      </c>
      <c r="I41" s="23"/>
      <c r="J41" s="23"/>
      <c r="K41" s="23"/>
      <c r="L41" s="23"/>
      <c r="M41" s="20"/>
    </row>
    <row r="42" spans="1:13" x14ac:dyDescent="0.35">
      <c r="A42" s="98" t="s">
        <v>71</v>
      </c>
      <c r="B42" s="40" t="s">
        <v>52</v>
      </c>
      <c r="C42" s="40" t="s">
        <v>72</v>
      </c>
      <c r="D42" s="39" t="s">
        <v>73</v>
      </c>
      <c r="E42" s="99" t="s">
        <v>74</v>
      </c>
      <c r="F42" s="39" t="s">
        <v>75</v>
      </c>
      <c r="G42" s="68" t="s">
        <v>56</v>
      </c>
      <c r="H42" s="69" t="s">
        <v>76</v>
      </c>
      <c r="I42" s="40"/>
      <c r="J42" s="40" t="s">
        <v>77</v>
      </c>
      <c r="K42" s="40" t="s">
        <v>124</v>
      </c>
      <c r="L42" s="40" t="s">
        <v>125</v>
      </c>
      <c r="M42" s="40" t="s">
        <v>331</v>
      </c>
    </row>
    <row r="43" spans="1:13" x14ac:dyDescent="0.35">
      <c r="A43" s="17">
        <v>1</v>
      </c>
      <c r="B43" s="19" t="s">
        <v>365</v>
      </c>
      <c r="C43" s="19" t="s">
        <v>78</v>
      </c>
      <c r="D43" s="86" t="s">
        <v>366</v>
      </c>
      <c r="E43" s="100" t="s">
        <v>366</v>
      </c>
      <c r="F43" s="45">
        <v>1</v>
      </c>
      <c r="G43" s="70">
        <v>380000</v>
      </c>
      <c r="H43" s="87">
        <f>SUM(F43*G43)</f>
        <v>380000</v>
      </c>
      <c r="I43" s="19"/>
      <c r="J43" s="46" t="s">
        <v>79</v>
      </c>
      <c r="K43" s="46"/>
      <c r="L43" s="20" t="s">
        <v>314</v>
      </c>
      <c r="M43" s="20" t="s">
        <v>332</v>
      </c>
    </row>
    <row r="44" spans="1:13" x14ac:dyDescent="0.35">
      <c r="A44" s="17">
        <v>1.1000000000000001</v>
      </c>
      <c r="B44" s="25" t="s">
        <v>269</v>
      </c>
      <c r="C44" s="146" t="s">
        <v>345</v>
      </c>
      <c r="D44" s="147" t="s">
        <v>346</v>
      </c>
      <c r="E44" s="148" t="s">
        <v>346</v>
      </c>
      <c r="F44" s="45">
        <v>1</v>
      </c>
      <c r="G44" s="70">
        <v>100000</v>
      </c>
      <c r="H44" s="87">
        <f t="shared" ref="H44:H52" si="1">SUM(F44*G44)</f>
        <v>100000</v>
      </c>
      <c r="I44" s="19"/>
      <c r="J44" s="46" t="s">
        <v>79</v>
      </c>
      <c r="K44" s="46"/>
      <c r="L44" s="20"/>
      <c r="M44" s="20" t="s">
        <v>332</v>
      </c>
    </row>
    <row r="45" spans="1:13" x14ac:dyDescent="0.35">
      <c r="A45" s="17">
        <v>2.8</v>
      </c>
      <c r="B45" s="19" t="s">
        <v>83</v>
      </c>
      <c r="C45" s="19" t="s">
        <v>84</v>
      </c>
      <c r="D45" s="43" t="s">
        <v>85</v>
      </c>
      <c r="E45" s="85" t="s">
        <v>86</v>
      </c>
      <c r="F45" s="45">
        <v>1</v>
      </c>
      <c r="G45" s="70">
        <v>525000</v>
      </c>
      <c r="H45" s="87">
        <f t="shared" si="1"/>
        <v>525000</v>
      </c>
      <c r="I45" s="19"/>
      <c r="J45" s="46" t="s">
        <v>79</v>
      </c>
      <c r="K45" s="46"/>
      <c r="L45" s="50" t="s">
        <v>367</v>
      </c>
      <c r="M45" s="20" t="s">
        <v>333</v>
      </c>
    </row>
    <row r="46" spans="1:13" x14ac:dyDescent="0.35">
      <c r="A46" s="17">
        <v>2.1</v>
      </c>
      <c r="B46" s="19" t="s">
        <v>87</v>
      </c>
      <c r="C46" s="19" t="s">
        <v>84</v>
      </c>
      <c r="D46" s="43" t="s">
        <v>88</v>
      </c>
      <c r="E46" s="85" t="s">
        <v>89</v>
      </c>
      <c r="F46" s="45">
        <v>1</v>
      </c>
      <c r="G46" s="70">
        <v>20000</v>
      </c>
      <c r="H46" s="87">
        <f t="shared" si="1"/>
        <v>20000</v>
      </c>
      <c r="I46" s="19"/>
      <c r="J46" s="46" t="s">
        <v>79</v>
      </c>
      <c r="K46" s="46"/>
      <c r="L46" s="20"/>
      <c r="M46" s="20" t="s">
        <v>333</v>
      </c>
    </row>
    <row r="47" spans="1:13" x14ac:dyDescent="0.35">
      <c r="A47" s="17">
        <v>4.51</v>
      </c>
      <c r="B47" s="19" t="s">
        <v>292</v>
      </c>
      <c r="C47" s="19" t="s">
        <v>90</v>
      </c>
      <c r="D47" s="43" t="s">
        <v>91</v>
      </c>
      <c r="E47" s="44" t="s">
        <v>92</v>
      </c>
      <c r="F47" s="45">
        <v>1</v>
      </c>
      <c r="G47" s="70">
        <v>112000</v>
      </c>
      <c r="H47" s="137">
        <f t="shared" si="1"/>
        <v>112000</v>
      </c>
      <c r="I47" s="19"/>
      <c r="J47" s="46" t="s">
        <v>79</v>
      </c>
      <c r="K47" s="46"/>
      <c r="L47" s="50" t="s">
        <v>396</v>
      </c>
      <c r="M47" s="20" t="s">
        <v>333</v>
      </c>
    </row>
    <row r="48" spans="1:13" x14ac:dyDescent="0.35">
      <c r="A48" s="17">
        <v>8</v>
      </c>
      <c r="B48" s="71" t="s">
        <v>368</v>
      </c>
      <c r="C48" s="71" t="s">
        <v>84</v>
      </c>
      <c r="D48" s="86" t="s">
        <v>369</v>
      </c>
      <c r="E48" s="100" t="s">
        <v>370</v>
      </c>
      <c r="F48" s="101">
        <v>2</v>
      </c>
      <c r="G48" s="70">
        <v>132000</v>
      </c>
      <c r="H48" s="87">
        <f>SUM(F48*G48)</f>
        <v>264000</v>
      </c>
      <c r="I48" s="19"/>
      <c r="J48" s="46" t="s">
        <v>79</v>
      </c>
      <c r="K48" s="46"/>
      <c r="L48" s="50" t="s">
        <v>371</v>
      </c>
      <c r="M48" s="20" t="s">
        <v>333</v>
      </c>
    </row>
    <row r="49" spans="1:13" x14ac:dyDescent="0.35">
      <c r="A49" s="51">
        <v>16</v>
      </c>
      <c r="B49" s="25" t="s">
        <v>117</v>
      </c>
      <c r="C49" s="73" t="s">
        <v>118</v>
      </c>
      <c r="D49" s="73" t="s">
        <v>119</v>
      </c>
      <c r="E49" s="74" t="s">
        <v>120</v>
      </c>
      <c r="F49" s="75">
        <v>1</v>
      </c>
      <c r="G49" s="70">
        <v>225000</v>
      </c>
      <c r="H49" s="196" t="s">
        <v>398</v>
      </c>
      <c r="I49" s="76"/>
      <c r="J49" s="46" t="s">
        <v>79</v>
      </c>
      <c r="K49" s="46"/>
      <c r="L49" s="77"/>
      <c r="M49" s="20" t="s">
        <v>333</v>
      </c>
    </row>
    <row r="50" spans="1:13" ht="15" thickBot="1" x14ac:dyDescent="0.4">
      <c r="A50" s="51">
        <v>16.010000000000002</v>
      </c>
      <c r="B50" s="25" t="s">
        <v>121</v>
      </c>
      <c r="C50" s="73" t="s">
        <v>118</v>
      </c>
      <c r="D50" s="73" t="s">
        <v>122</v>
      </c>
      <c r="E50" s="74" t="s">
        <v>123</v>
      </c>
      <c r="F50" s="75">
        <v>1</v>
      </c>
      <c r="G50" s="70">
        <v>0</v>
      </c>
      <c r="H50" s="87">
        <f t="shared" si="1"/>
        <v>0</v>
      </c>
      <c r="I50" s="76"/>
      <c r="J50" s="46" t="s">
        <v>79</v>
      </c>
      <c r="K50" s="46"/>
      <c r="L50" s="77"/>
      <c r="M50" s="20" t="s">
        <v>333</v>
      </c>
    </row>
    <row r="51" spans="1:13" ht="15" thickBot="1" x14ac:dyDescent="0.4">
      <c r="A51" s="17">
        <v>17</v>
      </c>
      <c r="B51" s="19" t="s">
        <v>94</v>
      </c>
      <c r="C51" s="19"/>
      <c r="D51" s="50"/>
      <c r="E51" s="100">
        <v>0</v>
      </c>
      <c r="F51" s="52">
        <v>1</v>
      </c>
      <c r="G51" s="78">
        <v>15000</v>
      </c>
      <c r="H51" s="87">
        <f t="shared" si="1"/>
        <v>15000</v>
      </c>
      <c r="I51" s="19"/>
      <c r="J51" s="46" t="s">
        <v>79</v>
      </c>
      <c r="K51" s="46"/>
      <c r="L51" s="20"/>
      <c r="M51" s="20" t="s">
        <v>333</v>
      </c>
    </row>
    <row r="52" spans="1:13" ht="15" thickBot="1" x14ac:dyDescent="0.4">
      <c r="A52" s="17">
        <v>18</v>
      </c>
      <c r="B52" s="19" t="s">
        <v>95</v>
      </c>
      <c r="C52" s="19"/>
      <c r="D52" s="50"/>
      <c r="E52" s="100">
        <v>0</v>
      </c>
      <c r="F52" s="52">
        <v>1</v>
      </c>
      <c r="G52" s="78">
        <v>10000</v>
      </c>
      <c r="H52" s="87">
        <f t="shared" si="1"/>
        <v>10000</v>
      </c>
      <c r="I52" s="19"/>
      <c r="J52" s="46" t="s">
        <v>79</v>
      </c>
      <c r="K52" s="46"/>
      <c r="L52" s="20"/>
      <c r="M52" s="20" t="s">
        <v>333</v>
      </c>
    </row>
    <row r="53" spans="1:13" x14ac:dyDescent="0.35">
      <c r="A53" s="58"/>
      <c r="B53" s="59" t="s">
        <v>306</v>
      </c>
      <c r="C53" s="59"/>
      <c r="D53" s="59"/>
      <c r="E53" s="59"/>
      <c r="F53" s="59"/>
      <c r="G53" s="79"/>
      <c r="H53" s="80">
        <f>SUM(H43:H52)</f>
        <v>1426000</v>
      </c>
      <c r="I53" s="59"/>
      <c r="J53" s="60"/>
      <c r="K53" s="60"/>
      <c r="L53" s="60"/>
      <c r="M53" s="161"/>
    </row>
    <row r="54" spans="1:13" x14ac:dyDescent="0.35">
      <c r="A54" s="17">
        <v>20</v>
      </c>
      <c r="B54" s="53" t="s">
        <v>96</v>
      </c>
      <c r="C54" s="53"/>
      <c r="D54" s="102"/>
      <c r="E54" s="103"/>
      <c r="F54" s="101">
        <v>1</v>
      </c>
      <c r="G54" s="70">
        <v>40000</v>
      </c>
      <c r="H54" s="87">
        <f>G54*F54</f>
        <v>40000</v>
      </c>
      <c r="I54" s="19"/>
      <c r="J54" s="46" t="s">
        <v>97</v>
      </c>
      <c r="K54" s="46"/>
      <c r="L54" s="20"/>
      <c r="M54" s="20"/>
    </row>
    <row r="55" spans="1:13" x14ac:dyDescent="0.35">
      <c r="A55" s="17">
        <v>21</v>
      </c>
      <c r="B55" s="53" t="s">
        <v>98</v>
      </c>
      <c r="C55" s="53"/>
      <c r="D55" s="102"/>
      <c r="E55" s="103"/>
      <c r="F55" s="101">
        <v>1</v>
      </c>
      <c r="G55" s="70">
        <v>5000</v>
      </c>
      <c r="H55" s="87">
        <f t="shared" ref="H55:H60" si="2">G55*F55</f>
        <v>5000</v>
      </c>
      <c r="I55" s="19"/>
      <c r="J55" s="46" t="s">
        <v>97</v>
      </c>
      <c r="K55" s="46"/>
      <c r="L55" s="20"/>
      <c r="M55" s="20"/>
    </row>
    <row r="56" spans="1:13" x14ac:dyDescent="0.35">
      <c r="A56" s="17">
        <v>23</v>
      </c>
      <c r="B56" s="53" t="s">
        <v>99</v>
      </c>
      <c r="C56" s="53"/>
      <c r="D56" s="102"/>
      <c r="E56" s="103"/>
      <c r="F56" s="101">
        <v>1</v>
      </c>
      <c r="G56" s="70">
        <v>5000</v>
      </c>
      <c r="H56" s="87">
        <f t="shared" si="2"/>
        <v>5000</v>
      </c>
      <c r="I56" s="19"/>
      <c r="J56" s="46" t="s">
        <v>97</v>
      </c>
      <c r="K56" s="46"/>
      <c r="L56" s="20"/>
      <c r="M56" s="20"/>
    </row>
    <row r="57" spans="1:13" x14ac:dyDescent="0.35">
      <c r="A57" s="17">
        <v>25</v>
      </c>
      <c r="B57" s="53" t="s">
        <v>36</v>
      </c>
      <c r="C57" s="53"/>
      <c r="D57" s="102"/>
      <c r="E57" s="103"/>
      <c r="F57" s="101">
        <v>1</v>
      </c>
      <c r="G57" s="70">
        <v>5000</v>
      </c>
      <c r="H57" s="87">
        <f t="shared" si="2"/>
        <v>5000</v>
      </c>
      <c r="I57" s="19"/>
      <c r="J57" s="46" t="s">
        <v>97</v>
      </c>
      <c r="K57" s="46"/>
      <c r="L57" s="20"/>
      <c r="M57" s="20"/>
    </row>
    <row r="58" spans="1:13" x14ac:dyDescent="0.35">
      <c r="A58" s="55">
        <v>28</v>
      </c>
      <c r="B58" s="56" t="s">
        <v>35</v>
      </c>
      <c r="C58" s="56"/>
      <c r="D58" s="102"/>
      <c r="E58" s="103"/>
      <c r="F58" s="101">
        <v>1</v>
      </c>
      <c r="G58" s="70">
        <v>10000</v>
      </c>
      <c r="H58" s="87">
        <f t="shared" si="2"/>
        <v>10000</v>
      </c>
      <c r="I58" s="19"/>
      <c r="J58" s="46" t="s">
        <v>97</v>
      </c>
      <c r="K58" s="46"/>
      <c r="L58" s="20"/>
      <c r="M58" s="20"/>
    </row>
    <row r="59" spans="1:13" x14ac:dyDescent="0.35">
      <c r="A59" s="17">
        <v>32</v>
      </c>
      <c r="B59" s="53" t="s">
        <v>100</v>
      </c>
      <c r="C59" s="53"/>
      <c r="D59" s="102"/>
      <c r="E59" s="103"/>
      <c r="F59" s="101">
        <v>1</v>
      </c>
      <c r="G59" s="70">
        <v>5000</v>
      </c>
      <c r="H59" s="87">
        <f t="shared" si="2"/>
        <v>5000</v>
      </c>
      <c r="I59" s="19"/>
      <c r="J59" s="46" t="s">
        <v>97</v>
      </c>
      <c r="K59" s="46"/>
      <c r="L59" s="20"/>
      <c r="M59" s="20"/>
    </row>
    <row r="60" spans="1:13" x14ac:dyDescent="0.35">
      <c r="A60" s="17">
        <v>33</v>
      </c>
      <c r="B60" s="53" t="s">
        <v>101</v>
      </c>
      <c r="C60" s="53"/>
      <c r="D60" s="102"/>
      <c r="E60" s="103"/>
      <c r="F60" s="101">
        <v>1</v>
      </c>
      <c r="G60" s="70">
        <v>5000</v>
      </c>
      <c r="H60" s="87">
        <f t="shared" si="2"/>
        <v>5000</v>
      </c>
      <c r="I60" s="19"/>
      <c r="J60" s="46" t="s">
        <v>97</v>
      </c>
      <c r="K60" s="46"/>
      <c r="L60" s="20"/>
      <c r="M60" s="20"/>
    </row>
    <row r="61" spans="1:13" x14ac:dyDescent="0.35">
      <c r="A61" s="58"/>
      <c r="B61" s="59" t="s">
        <v>307</v>
      </c>
      <c r="C61" s="59"/>
      <c r="D61" s="59"/>
      <c r="E61" s="104"/>
      <c r="F61" s="59"/>
      <c r="G61" s="79"/>
      <c r="H61" s="80">
        <f>SUM(H54:H60)</f>
        <v>75000</v>
      </c>
      <c r="I61" s="59"/>
      <c r="J61" s="60"/>
      <c r="K61" s="60"/>
      <c r="L61" s="60"/>
      <c r="M61" s="161"/>
    </row>
    <row r="62" spans="1:13" x14ac:dyDescent="0.35">
      <c r="A62" s="17">
        <v>50</v>
      </c>
      <c r="B62" s="57" t="s">
        <v>315</v>
      </c>
      <c r="C62" s="57" t="s">
        <v>130</v>
      </c>
      <c r="D62" s="157" t="s">
        <v>316</v>
      </c>
      <c r="E62" s="148">
        <v>6512145</v>
      </c>
      <c r="F62" s="54">
        <v>1</v>
      </c>
      <c r="G62" s="70">
        <v>16500</v>
      </c>
      <c r="H62" s="87">
        <f t="shared" ref="H62:H63" si="3">SUM(F62*G62)</f>
        <v>16500</v>
      </c>
      <c r="I62" s="19"/>
      <c r="J62" s="46" t="s">
        <v>79</v>
      </c>
      <c r="K62" s="46"/>
      <c r="L62" s="50" t="s">
        <v>372</v>
      </c>
      <c r="M62" s="20" t="s">
        <v>333</v>
      </c>
    </row>
    <row r="63" spans="1:13" x14ac:dyDescent="0.35">
      <c r="A63" s="17">
        <v>50</v>
      </c>
      <c r="B63" s="57" t="s">
        <v>362</v>
      </c>
      <c r="C63" s="57" t="s">
        <v>301</v>
      </c>
      <c r="D63" s="158" t="s">
        <v>329</v>
      </c>
      <c r="E63" s="147">
        <v>10167</v>
      </c>
      <c r="F63" s="159">
        <v>1</v>
      </c>
      <c r="G63" s="70">
        <v>6400</v>
      </c>
      <c r="H63" s="87">
        <f t="shared" si="3"/>
        <v>6400</v>
      </c>
      <c r="I63" s="19"/>
      <c r="J63" s="46" t="s">
        <v>79</v>
      </c>
      <c r="K63" s="46"/>
      <c r="L63" s="50" t="s">
        <v>363</v>
      </c>
      <c r="M63" s="20" t="s">
        <v>333</v>
      </c>
    </row>
    <row r="64" spans="1:13" x14ac:dyDescent="0.35">
      <c r="A64" s="58"/>
      <c r="B64" s="59" t="s">
        <v>324</v>
      </c>
      <c r="C64" s="59"/>
      <c r="D64" s="59"/>
      <c r="E64" s="104"/>
      <c r="F64" s="59"/>
      <c r="G64" s="79"/>
      <c r="H64" s="80">
        <f>SUM(H62:H63)</f>
        <v>22900</v>
      </c>
      <c r="I64" s="59"/>
      <c r="J64" s="60"/>
      <c r="K64" s="60"/>
      <c r="L64" s="60"/>
      <c r="M64" s="161"/>
    </row>
  </sheetData>
  <mergeCells count="1">
    <mergeCell ref="A40:M40"/>
  </mergeCells>
  <conditionalFormatting sqref="D20">
    <cfRule type="duplicateValues" dxfId="92" priority="26"/>
  </conditionalFormatting>
  <conditionalFormatting sqref="D21">
    <cfRule type="duplicateValues" dxfId="91" priority="25"/>
  </conditionalFormatting>
  <conditionalFormatting sqref="D25">
    <cfRule type="duplicateValues" dxfId="90" priority="22"/>
  </conditionalFormatting>
  <conditionalFormatting sqref="D26">
    <cfRule type="duplicateValues" dxfId="89" priority="21"/>
  </conditionalFormatting>
  <conditionalFormatting sqref="D49">
    <cfRule type="duplicateValues" dxfId="88" priority="10"/>
  </conditionalFormatting>
  <conditionalFormatting sqref="D50">
    <cfRule type="duplicateValues" dxfId="87" priority="9"/>
  </conditionalFormatting>
  <conditionalFormatting sqref="J16:K28">
    <cfRule type="containsText" dxfId="86" priority="27" operator="containsText" text="IT">
      <formula>NOT(ISERROR(SEARCH("IT",J16)))</formula>
    </cfRule>
  </conditionalFormatting>
  <conditionalFormatting sqref="J30:K38">
    <cfRule type="containsText" dxfId="85" priority="20" operator="containsText" text="IT">
      <formula>NOT(ISERROR(SEARCH("IT",J30)))</formula>
    </cfRule>
  </conditionalFormatting>
  <conditionalFormatting sqref="J43:K52">
    <cfRule type="containsText" dxfId="84" priority="2" operator="containsText" text="IT">
      <formula>NOT(ISERROR(SEARCH("IT",J43)))</formula>
    </cfRule>
  </conditionalFormatting>
  <conditionalFormatting sqref="J54:K63">
    <cfRule type="containsText" dxfId="83" priority="1" operator="containsText" text="IT">
      <formula>NOT(ISERROR(SEARCH("IT",J54)))</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5F9B9-E225-4247-96FB-D5F31CF9F2DD}">
  <sheetPr>
    <tabColor theme="3" tint="0.749992370372631"/>
  </sheetPr>
  <dimension ref="A2:M90"/>
  <sheetViews>
    <sheetView topLeftCell="A54" zoomScale="70" zoomScaleNormal="70" workbookViewId="0">
      <selection activeCell="E71" sqref="E71"/>
    </sheetView>
  </sheetViews>
  <sheetFormatPr defaultRowHeight="14.5" x14ac:dyDescent="0.35"/>
  <cols>
    <col min="1" max="1" width="5.7265625" bestFit="1" customWidth="1"/>
    <col min="2" max="2" width="58.26953125" bestFit="1" customWidth="1"/>
    <col min="3" max="3" width="17.6328125" customWidth="1"/>
    <col min="4" max="4" width="32.36328125" bestFit="1" customWidth="1"/>
    <col min="5" max="5" width="19.6328125" bestFit="1" customWidth="1"/>
    <col min="6" max="6" width="16.90625" bestFit="1" customWidth="1"/>
    <col min="7" max="7" width="18.08984375" style="63" bestFit="1" customWidth="1"/>
    <col min="8" max="8" width="23.36328125" bestFit="1" customWidth="1"/>
    <col min="10" max="10" width="11.36328125" bestFit="1" customWidth="1"/>
    <col min="11" max="11" width="17.26953125" bestFit="1" customWidth="1"/>
    <col min="12" max="12" width="48.7265625" bestFit="1" customWidth="1"/>
    <col min="13" max="13" width="19.7265625" style="13" bestFit="1" customWidth="1"/>
  </cols>
  <sheetData>
    <row r="2" spans="1:13" ht="28.5" x14ac:dyDescent="0.35">
      <c r="B2" s="10" t="s">
        <v>61</v>
      </c>
    </row>
    <row r="4" spans="1:13" x14ac:dyDescent="0.35">
      <c r="A4" s="9"/>
      <c r="B4" s="12"/>
      <c r="C4" s="12"/>
      <c r="D4" s="12"/>
      <c r="E4" s="11"/>
      <c r="F4" s="28"/>
      <c r="G4" s="64"/>
      <c r="H4" s="65"/>
      <c r="I4" s="12"/>
      <c r="J4" s="12"/>
      <c r="K4" s="12"/>
      <c r="L4" s="12"/>
    </row>
    <row r="5" spans="1:13" ht="15" thickBot="1" x14ac:dyDescent="0.4">
      <c r="A5" s="9"/>
      <c r="B5" s="31" t="s">
        <v>62</v>
      </c>
      <c r="C5" s="32">
        <v>1</v>
      </c>
      <c r="D5" s="32"/>
      <c r="E5" s="105"/>
      <c r="F5" s="29"/>
      <c r="G5" s="64"/>
      <c r="H5" s="65"/>
      <c r="I5" s="12"/>
      <c r="J5" s="12"/>
      <c r="K5" s="12"/>
      <c r="L5" s="12"/>
    </row>
    <row r="6" spans="1:13" ht="15" thickBot="1" x14ac:dyDescent="0.4">
      <c r="A6" s="9"/>
      <c r="B6" s="31" t="s">
        <v>63</v>
      </c>
      <c r="C6" s="33">
        <v>1.2</v>
      </c>
      <c r="D6" s="32"/>
      <c r="E6" s="105"/>
      <c r="F6" s="29"/>
      <c r="G6" s="64"/>
      <c r="H6" s="65"/>
      <c r="I6" s="12"/>
      <c r="J6" s="12"/>
      <c r="K6" s="12"/>
      <c r="L6" s="12"/>
    </row>
    <row r="7" spans="1:13" x14ac:dyDescent="0.35">
      <c r="A7" s="9"/>
      <c r="B7" s="31" t="s">
        <v>64</v>
      </c>
      <c r="C7" s="62">
        <f ca="1">NOW()</f>
        <v>45756.081753819446</v>
      </c>
      <c r="D7" s="62"/>
      <c r="E7" s="106"/>
      <c r="F7" s="81"/>
      <c r="G7" s="64"/>
      <c r="H7" s="65"/>
      <c r="I7" s="12"/>
      <c r="J7" s="12"/>
      <c r="K7" s="12"/>
      <c r="L7" s="12"/>
    </row>
    <row r="8" spans="1:13" x14ac:dyDescent="0.35">
      <c r="A8" s="9"/>
      <c r="B8" s="31" t="s">
        <v>65</v>
      </c>
      <c r="C8" s="30" t="s">
        <v>66</v>
      </c>
      <c r="D8" s="30"/>
      <c r="E8" s="107"/>
      <c r="F8" s="29"/>
      <c r="G8" s="64"/>
      <c r="H8" s="65"/>
      <c r="I8" s="12"/>
      <c r="J8" s="12"/>
      <c r="K8" s="12"/>
      <c r="L8" s="12"/>
    </row>
    <row r="9" spans="1:13" x14ac:dyDescent="0.35">
      <c r="A9" s="9"/>
      <c r="B9" s="31" t="s">
        <v>67</v>
      </c>
      <c r="C9" s="111" t="s">
        <v>158</v>
      </c>
      <c r="D9" s="112"/>
      <c r="E9" s="113"/>
      <c r="F9" s="112"/>
      <c r="G9" s="114"/>
      <c r="H9" s="65"/>
      <c r="I9" s="12"/>
      <c r="J9" s="12"/>
      <c r="K9" s="12"/>
      <c r="L9" s="12"/>
    </row>
    <row r="10" spans="1:13" x14ac:dyDescent="0.35">
      <c r="A10" s="9"/>
      <c r="B10" s="31" t="s">
        <v>69</v>
      </c>
      <c r="C10" s="30" t="str">
        <f ca="1">MID(CELL("filename"),SEARCH("[",CELL("filename"))+1, SEARCH("]",CELL("filename"))-SEARCH("[",CELL("filename"))-1)</f>
        <v>AV BOM.xlsx</v>
      </c>
      <c r="D10" s="30"/>
      <c r="E10" s="107"/>
      <c r="F10" s="29"/>
      <c r="G10" s="64"/>
      <c r="H10" s="65"/>
      <c r="I10" s="12"/>
      <c r="J10" s="12"/>
      <c r="K10" s="12"/>
      <c r="L10" s="12"/>
    </row>
    <row r="11" spans="1:13" x14ac:dyDescent="0.35">
      <c r="A11" s="9"/>
      <c r="B11" s="31" t="s">
        <v>70</v>
      </c>
      <c r="C11" s="31"/>
      <c r="D11" s="31"/>
      <c r="E11" s="108"/>
      <c r="F11" s="28"/>
      <c r="G11" s="64"/>
      <c r="H11" s="65"/>
      <c r="I11" s="12"/>
      <c r="J11" s="12"/>
      <c r="K11" s="12"/>
      <c r="L11" s="12"/>
    </row>
    <row r="12" spans="1:13" x14ac:dyDescent="0.35">
      <c r="A12" s="9"/>
      <c r="B12" s="31"/>
      <c r="C12" s="31"/>
      <c r="D12" s="31"/>
      <c r="E12" s="108"/>
      <c r="F12" s="64" t="s">
        <v>112</v>
      </c>
      <c r="G12" s="64"/>
      <c r="H12" s="67"/>
      <c r="I12" s="12"/>
      <c r="J12" s="12"/>
      <c r="K12" s="12"/>
      <c r="L12" s="12"/>
    </row>
    <row r="13" spans="1:13" x14ac:dyDescent="0.35">
      <c r="A13" s="9"/>
      <c r="B13" s="31"/>
      <c r="C13" s="31"/>
      <c r="D13" s="31"/>
      <c r="E13" s="108"/>
      <c r="F13" s="28"/>
      <c r="G13" s="64"/>
      <c r="H13" s="67"/>
      <c r="I13" s="12"/>
      <c r="J13" s="12"/>
      <c r="K13" s="12"/>
      <c r="L13" s="12"/>
    </row>
    <row r="14" spans="1:13" x14ac:dyDescent="0.35">
      <c r="A14" s="22"/>
      <c r="B14" s="23"/>
      <c r="C14" s="23"/>
      <c r="D14" s="23"/>
      <c r="E14" s="36"/>
      <c r="F14" s="35"/>
      <c r="G14" s="68" t="s">
        <v>114</v>
      </c>
      <c r="H14" s="69">
        <v>0</v>
      </c>
      <c r="I14" s="23"/>
      <c r="J14" s="23"/>
      <c r="K14" s="23"/>
      <c r="L14" s="23"/>
      <c r="M14" s="20"/>
    </row>
    <row r="15" spans="1:13" x14ac:dyDescent="0.35">
      <c r="A15" s="98" t="s">
        <v>71</v>
      </c>
      <c r="B15" s="40" t="s">
        <v>52</v>
      </c>
      <c r="C15" s="40" t="s">
        <v>72</v>
      </c>
      <c r="D15" s="40" t="s">
        <v>73</v>
      </c>
      <c r="E15" s="41" t="s">
        <v>74</v>
      </c>
      <c r="F15" s="39" t="s">
        <v>75</v>
      </c>
      <c r="G15" s="68" t="s">
        <v>56</v>
      </c>
      <c r="H15" s="69" t="s">
        <v>76</v>
      </c>
      <c r="I15" s="40"/>
      <c r="J15" s="40" t="s">
        <v>77</v>
      </c>
      <c r="K15" s="40" t="s">
        <v>124</v>
      </c>
      <c r="L15" s="40" t="s">
        <v>125</v>
      </c>
      <c r="M15" s="40" t="s">
        <v>331</v>
      </c>
    </row>
    <row r="16" spans="1:13" x14ac:dyDescent="0.35">
      <c r="A16" s="17">
        <v>1</v>
      </c>
      <c r="B16" s="19" t="s">
        <v>151</v>
      </c>
      <c r="C16" s="19" t="s">
        <v>78</v>
      </c>
      <c r="D16" s="86" t="s">
        <v>318</v>
      </c>
      <c r="E16" s="100" t="s">
        <v>318</v>
      </c>
      <c r="F16" s="45">
        <v>1</v>
      </c>
      <c r="G16" s="70">
        <v>699200</v>
      </c>
      <c r="H16" s="87">
        <f t="shared" ref="H16:H31" si="0">SUM(F16*G16)</f>
        <v>699200</v>
      </c>
      <c r="I16" s="19"/>
      <c r="J16" s="46" t="s">
        <v>79</v>
      </c>
      <c r="K16" s="46"/>
      <c r="L16" s="20"/>
      <c r="M16" s="20" t="s">
        <v>332</v>
      </c>
    </row>
    <row r="17" spans="1:13" x14ac:dyDescent="0.35">
      <c r="A17" s="17">
        <v>1.1000000000000001</v>
      </c>
      <c r="B17" s="27" t="s">
        <v>159</v>
      </c>
      <c r="C17" s="27" t="s">
        <v>81</v>
      </c>
      <c r="D17" s="49" t="s">
        <v>152</v>
      </c>
      <c r="E17" s="100" t="s">
        <v>152</v>
      </c>
      <c r="F17" s="45">
        <v>1</v>
      </c>
      <c r="G17" s="70">
        <v>111720</v>
      </c>
      <c r="H17" s="87">
        <f t="shared" si="0"/>
        <v>111720</v>
      </c>
      <c r="I17" s="19"/>
      <c r="J17" s="46" t="s">
        <v>79</v>
      </c>
      <c r="K17" s="46"/>
      <c r="L17" s="20"/>
      <c r="M17" s="20" t="s">
        <v>333</v>
      </c>
    </row>
    <row r="18" spans="1:13" ht="29" x14ac:dyDescent="0.35">
      <c r="A18" s="17">
        <v>3.1</v>
      </c>
      <c r="B18" s="25" t="s">
        <v>268</v>
      </c>
      <c r="C18" s="50" t="s">
        <v>130</v>
      </c>
      <c r="D18" s="50" t="s">
        <v>160</v>
      </c>
      <c r="E18" s="100">
        <v>6511930</v>
      </c>
      <c r="F18" s="45">
        <v>1</v>
      </c>
      <c r="G18" s="70">
        <v>266760</v>
      </c>
      <c r="H18" s="87">
        <f t="shared" si="0"/>
        <v>266760</v>
      </c>
      <c r="I18" s="19"/>
      <c r="J18" s="46" t="s">
        <v>79</v>
      </c>
      <c r="K18" s="46"/>
      <c r="L18" s="20"/>
      <c r="M18" s="20" t="s">
        <v>333</v>
      </c>
    </row>
    <row r="19" spans="1:13" ht="29" x14ac:dyDescent="0.35">
      <c r="A19" s="17">
        <v>3.1</v>
      </c>
      <c r="B19" s="25" t="s">
        <v>267</v>
      </c>
      <c r="C19" s="19" t="s">
        <v>130</v>
      </c>
      <c r="D19" s="50" t="s">
        <v>133</v>
      </c>
      <c r="E19" s="100">
        <v>6511924</v>
      </c>
      <c r="F19" s="45">
        <v>1</v>
      </c>
      <c r="G19" s="70">
        <v>266760</v>
      </c>
      <c r="H19" s="87">
        <f t="shared" si="0"/>
        <v>266760</v>
      </c>
      <c r="I19" s="19"/>
      <c r="J19" s="46" t="s">
        <v>79</v>
      </c>
      <c r="K19" s="46"/>
      <c r="L19" s="20"/>
      <c r="M19" s="20" t="s">
        <v>333</v>
      </c>
    </row>
    <row r="20" spans="1:13" x14ac:dyDescent="0.35">
      <c r="A20" s="17">
        <v>3.1</v>
      </c>
      <c r="B20" s="27" t="s">
        <v>161</v>
      </c>
      <c r="C20" s="50" t="s">
        <v>130</v>
      </c>
      <c r="D20" s="50" t="s">
        <v>162</v>
      </c>
      <c r="E20" s="100">
        <v>6509697</v>
      </c>
      <c r="F20" s="45">
        <v>1</v>
      </c>
      <c r="G20" s="70">
        <v>407550</v>
      </c>
      <c r="H20" s="87">
        <f t="shared" si="0"/>
        <v>407550</v>
      </c>
      <c r="I20" s="19"/>
      <c r="J20" s="46" t="s">
        <v>79</v>
      </c>
      <c r="K20" s="46"/>
      <c r="L20" s="20"/>
      <c r="M20" s="20" t="s">
        <v>333</v>
      </c>
    </row>
    <row r="21" spans="1:13" x14ac:dyDescent="0.35">
      <c r="A21" s="17">
        <v>2.9</v>
      </c>
      <c r="B21" s="27" t="s">
        <v>163</v>
      </c>
      <c r="C21" s="19" t="s">
        <v>153</v>
      </c>
      <c r="D21" s="86" t="s">
        <v>154</v>
      </c>
      <c r="E21" s="100" t="s">
        <v>154</v>
      </c>
      <c r="F21" s="45">
        <v>1</v>
      </c>
      <c r="G21" s="70">
        <v>812250</v>
      </c>
      <c r="H21" s="87">
        <f t="shared" si="0"/>
        <v>812250</v>
      </c>
      <c r="I21" s="19"/>
      <c r="J21" s="46" t="s">
        <v>79</v>
      </c>
      <c r="K21" s="46"/>
      <c r="L21" s="20"/>
      <c r="M21" s="20" t="s">
        <v>333</v>
      </c>
    </row>
    <row r="22" spans="1:13" x14ac:dyDescent="0.35">
      <c r="A22" s="17">
        <v>2.91</v>
      </c>
      <c r="B22" s="27" t="s">
        <v>155</v>
      </c>
      <c r="C22" s="50" t="s">
        <v>93</v>
      </c>
      <c r="D22" s="50" t="s">
        <v>155</v>
      </c>
      <c r="E22" s="100" t="s">
        <v>156</v>
      </c>
      <c r="F22" s="45">
        <v>1</v>
      </c>
      <c r="G22" s="70">
        <v>0</v>
      </c>
      <c r="H22" s="87">
        <f t="shared" si="0"/>
        <v>0</v>
      </c>
      <c r="I22" s="19"/>
      <c r="J22" s="46" t="s">
        <v>79</v>
      </c>
      <c r="K22" s="46"/>
      <c r="L22" s="20"/>
      <c r="M22" s="20" t="s">
        <v>333</v>
      </c>
    </row>
    <row r="23" spans="1:13" ht="29" x14ac:dyDescent="0.35">
      <c r="A23" s="17">
        <v>7.1</v>
      </c>
      <c r="B23" s="115" t="s">
        <v>271</v>
      </c>
      <c r="C23" s="116" t="s">
        <v>157</v>
      </c>
      <c r="D23" s="117" t="s">
        <v>164</v>
      </c>
      <c r="E23" s="100" t="s">
        <v>165</v>
      </c>
      <c r="F23" s="45">
        <v>1</v>
      </c>
      <c r="G23" s="70">
        <v>1269390</v>
      </c>
      <c r="H23" s="87">
        <f t="shared" si="0"/>
        <v>1269390</v>
      </c>
      <c r="I23" s="19"/>
      <c r="J23" s="46" t="s">
        <v>79</v>
      </c>
      <c r="K23" s="46"/>
      <c r="L23" s="20"/>
      <c r="M23" s="20" t="s">
        <v>333</v>
      </c>
    </row>
    <row r="24" spans="1:13" x14ac:dyDescent="0.35">
      <c r="A24" s="17">
        <v>7.1</v>
      </c>
      <c r="B24" s="27" t="s">
        <v>166</v>
      </c>
      <c r="C24" s="61" t="s">
        <v>157</v>
      </c>
      <c r="D24" s="118" t="s">
        <v>167</v>
      </c>
      <c r="E24" s="100" t="s">
        <v>168</v>
      </c>
      <c r="F24" s="45">
        <v>1</v>
      </c>
      <c r="G24" s="70">
        <v>405270</v>
      </c>
      <c r="H24" s="87">
        <f t="shared" si="0"/>
        <v>405270</v>
      </c>
      <c r="I24" s="19"/>
      <c r="J24" s="46" t="s">
        <v>79</v>
      </c>
      <c r="K24" s="46"/>
      <c r="L24" s="20"/>
      <c r="M24" s="20" t="s">
        <v>333</v>
      </c>
    </row>
    <row r="25" spans="1:13" x14ac:dyDescent="0.35">
      <c r="A25" s="17">
        <v>7.5</v>
      </c>
      <c r="B25" s="27" t="s">
        <v>169</v>
      </c>
      <c r="C25" s="50" t="s">
        <v>157</v>
      </c>
      <c r="D25" s="50" t="s">
        <v>170</v>
      </c>
      <c r="E25" s="100" t="s">
        <v>171</v>
      </c>
      <c r="F25" s="45">
        <v>4</v>
      </c>
      <c r="G25" s="70">
        <v>111150</v>
      </c>
      <c r="H25" s="87">
        <f t="shared" si="0"/>
        <v>444600</v>
      </c>
      <c r="I25" s="19"/>
      <c r="J25" s="46" t="s">
        <v>79</v>
      </c>
      <c r="K25" s="46"/>
      <c r="L25" s="20"/>
      <c r="M25" s="20" t="s">
        <v>333</v>
      </c>
    </row>
    <row r="26" spans="1:13" x14ac:dyDescent="0.35">
      <c r="A26" s="17">
        <v>8.1999999999999993</v>
      </c>
      <c r="B26" s="27" t="s">
        <v>172</v>
      </c>
      <c r="C26" s="19" t="s">
        <v>60</v>
      </c>
      <c r="D26" s="86" t="s">
        <v>173</v>
      </c>
      <c r="E26" s="100" t="s">
        <v>174</v>
      </c>
      <c r="F26" s="45">
        <v>1</v>
      </c>
      <c r="G26" s="70">
        <v>2166000</v>
      </c>
      <c r="H26" s="87">
        <f t="shared" si="0"/>
        <v>2166000</v>
      </c>
      <c r="I26" s="19"/>
      <c r="J26" s="46" t="s">
        <v>79</v>
      </c>
      <c r="K26" s="46"/>
      <c r="L26" s="20"/>
      <c r="M26" s="20" t="s">
        <v>333</v>
      </c>
    </row>
    <row r="27" spans="1:13" x14ac:dyDescent="0.35">
      <c r="A27" s="119">
        <v>8.4600000000000009</v>
      </c>
      <c r="B27" s="25" t="s">
        <v>272</v>
      </c>
      <c r="C27" s="50" t="s">
        <v>60</v>
      </c>
      <c r="D27" s="50" t="s">
        <v>175</v>
      </c>
      <c r="E27" s="100" t="s">
        <v>176</v>
      </c>
      <c r="F27" s="101">
        <v>2</v>
      </c>
      <c r="G27" s="70">
        <v>421648</v>
      </c>
      <c r="H27" s="87">
        <f t="shared" si="0"/>
        <v>843296</v>
      </c>
      <c r="I27" s="19"/>
      <c r="J27" s="46" t="s">
        <v>79</v>
      </c>
      <c r="K27" s="46"/>
      <c r="L27" s="20"/>
      <c r="M27" s="20" t="s">
        <v>333</v>
      </c>
    </row>
    <row r="28" spans="1:13" x14ac:dyDescent="0.35">
      <c r="A28" s="119">
        <v>8.4600000000000009</v>
      </c>
      <c r="B28" s="25" t="s">
        <v>177</v>
      </c>
      <c r="C28" s="50" t="s">
        <v>60</v>
      </c>
      <c r="D28" s="50" t="s">
        <v>178</v>
      </c>
      <c r="E28" s="100" t="s">
        <v>178</v>
      </c>
      <c r="F28" s="101">
        <v>2</v>
      </c>
      <c r="G28" s="70">
        <v>240160</v>
      </c>
      <c r="H28" s="87">
        <f t="shared" si="0"/>
        <v>480320</v>
      </c>
      <c r="I28" s="19"/>
      <c r="J28" s="46" t="s">
        <v>79</v>
      </c>
      <c r="K28" s="46"/>
      <c r="L28" s="77"/>
      <c r="M28" s="20" t="s">
        <v>333</v>
      </c>
    </row>
    <row r="29" spans="1:13" x14ac:dyDescent="0.35">
      <c r="A29" s="119">
        <v>8.4600000000000009</v>
      </c>
      <c r="B29" s="25" t="s">
        <v>179</v>
      </c>
      <c r="C29" s="50" t="s">
        <v>60</v>
      </c>
      <c r="D29" s="50" t="s">
        <v>180</v>
      </c>
      <c r="E29" s="100" t="s">
        <v>181</v>
      </c>
      <c r="F29" s="101">
        <v>2</v>
      </c>
      <c r="G29" s="70">
        <v>222984</v>
      </c>
      <c r="H29" s="87">
        <f t="shared" si="0"/>
        <v>445968</v>
      </c>
      <c r="I29" s="19"/>
      <c r="J29" s="46" t="s">
        <v>79</v>
      </c>
      <c r="K29" s="46"/>
      <c r="L29" s="77"/>
      <c r="M29" s="20" t="s">
        <v>333</v>
      </c>
    </row>
    <row r="30" spans="1:13" x14ac:dyDescent="0.35">
      <c r="A30" s="119">
        <v>8.4600000000000009</v>
      </c>
      <c r="B30" s="25" t="s">
        <v>182</v>
      </c>
      <c r="C30" s="50" t="s">
        <v>60</v>
      </c>
      <c r="D30" s="50" t="s">
        <v>337</v>
      </c>
      <c r="E30" s="100" t="s">
        <v>338</v>
      </c>
      <c r="F30" s="101">
        <v>2</v>
      </c>
      <c r="G30" s="70">
        <v>47424</v>
      </c>
      <c r="H30" s="87">
        <f t="shared" si="0"/>
        <v>94848</v>
      </c>
      <c r="I30" s="19"/>
      <c r="J30" s="46" t="s">
        <v>79</v>
      </c>
      <c r="K30" s="46"/>
      <c r="L30" s="73" t="s">
        <v>339</v>
      </c>
      <c r="M30" s="20" t="s">
        <v>333</v>
      </c>
    </row>
    <row r="31" spans="1:13" x14ac:dyDescent="0.35">
      <c r="A31" s="119">
        <v>6</v>
      </c>
      <c r="B31" s="27" t="s">
        <v>183</v>
      </c>
      <c r="C31" s="50" t="s">
        <v>130</v>
      </c>
      <c r="D31" s="50" t="s">
        <v>184</v>
      </c>
      <c r="E31" s="100">
        <v>6510418</v>
      </c>
      <c r="F31" s="101">
        <v>1</v>
      </c>
      <c r="G31" s="70">
        <v>344850</v>
      </c>
      <c r="H31" s="87">
        <f t="shared" si="0"/>
        <v>344850</v>
      </c>
      <c r="I31" s="19"/>
      <c r="J31" s="46" t="s">
        <v>79</v>
      </c>
      <c r="K31" s="46"/>
      <c r="L31" s="77"/>
      <c r="M31" s="20" t="s">
        <v>333</v>
      </c>
    </row>
    <row r="32" spans="1:13" ht="29" x14ac:dyDescent="0.35">
      <c r="A32" s="119">
        <v>3.41</v>
      </c>
      <c r="B32" s="120" t="s">
        <v>185</v>
      </c>
      <c r="C32" s="121" t="s">
        <v>186</v>
      </c>
      <c r="D32" s="122" t="s">
        <v>187</v>
      </c>
      <c r="E32" s="100" t="s">
        <v>187</v>
      </c>
      <c r="F32" s="101">
        <v>1</v>
      </c>
      <c r="G32" s="70">
        <v>342000</v>
      </c>
      <c r="H32" s="87">
        <f t="shared" ref="H32:H47" si="1">SUM(F32*G32)</f>
        <v>342000</v>
      </c>
      <c r="I32" s="19"/>
      <c r="J32" s="46" t="s">
        <v>79</v>
      </c>
      <c r="K32" s="46"/>
      <c r="L32" s="77"/>
      <c r="M32" s="20" t="s">
        <v>333</v>
      </c>
    </row>
    <row r="33" spans="1:13" ht="29" x14ac:dyDescent="0.35">
      <c r="A33" s="119">
        <v>6.7</v>
      </c>
      <c r="B33" s="27" t="s">
        <v>188</v>
      </c>
      <c r="C33" s="50" t="s">
        <v>130</v>
      </c>
      <c r="D33" s="50" t="s">
        <v>189</v>
      </c>
      <c r="E33" s="100">
        <v>6509743</v>
      </c>
      <c r="F33" s="101">
        <v>2</v>
      </c>
      <c r="G33" s="70">
        <v>96900</v>
      </c>
      <c r="H33" s="87">
        <f t="shared" si="1"/>
        <v>193800</v>
      </c>
      <c r="I33" s="19"/>
      <c r="J33" s="46" t="s">
        <v>79</v>
      </c>
      <c r="K33" s="46"/>
      <c r="L33" s="77"/>
      <c r="M33" s="20" t="s">
        <v>333</v>
      </c>
    </row>
    <row r="34" spans="1:13" x14ac:dyDescent="0.35">
      <c r="A34" s="119">
        <v>6.71</v>
      </c>
      <c r="B34" s="27" t="s">
        <v>273</v>
      </c>
      <c r="C34" s="123" t="s">
        <v>130</v>
      </c>
      <c r="D34" s="50" t="s">
        <v>190</v>
      </c>
      <c r="E34" s="100">
        <v>6504503</v>
      </c>
      <c r="F34" s="101">
        <v>2</v>
      </c>
      <c r="G34" s="70">
        <v>3990</v>
      </c>
      <c r="H34" s="87">
        <f t="shared" si="1"/>
        <v>7980</v>
      </c>
      <c r="I34" s="19"/>
      <c r="J34" s="46" t="s">
        <v>79</v>
      </c>
      <c r="K34" s="46"/>
      <c r="L34" s="77"/>
      <c r="M34" s="20" t="s">
        <v>333</v>
      </c>
    </row>
    <row r="35" spans="1:13" x14ac:dyDescent="0.35">
      <c r="A35" s="119">
        <v>6.71</v>
      </c>
      <c r="B35" s="27" t="s">
        <v>191</v>
      </c>
      <c r="C35" s="50" t="s">
        <v>130</v>
      </c>
      <c r="D35" t="s">
        <v>192</v>
      </c>
      <c r="E35" s="100">
        <v>6506261</v>
      </c>
      <c r="F35" s="101">
        <v>1</v>
      </c>
      <c r="G35" s="70">
        <v>3990</v>
      </c>
      <c r="H35" s="87">
        <f t="shared" si="1"/>
        <v>3990</v>
      </c>
      <c r="I35" s="19"/>
      <c r="J35" s="46" t="s">
        <v>79</v>
      </c>
      <c r="K35" s="46"/>
      <c r="L35" s="77"/>
      <c r="M35" s="20" t="s">
        <v>333</v>
      </c>
    </row>
    <row r="36" spans="1:13" x14ac:dyDescent="0.35">
      <c r="A36" s="51">
        <v>16</v>
      </c>
      <c r="B36" s="25" t="s">
        <v>117</v>
      </c>
      <c r="C36" s="73" t="s">
        <v>118</v>
      </c>
      <c r="D36" s="73" t="s">
        <v>119</v>
      </c>
      <c r="E36" s="74" t="s">
        <v>120</v>
      </c>
      <c r="F36" s="75">
        <v>1</v>
      </c>
      <c r="G36" s="70">
        <v>279300</v>
      </c>
      <c r="H36" s="87">
        <f t="shared" si="1"/>
        <v>279300</v>
      </c>
      <c r="I36" s="76"/>
      <c r="J36" s="46" t="s">
        <v>79</v>
      </c>
      <c r="K36" s="46"/>
      <c r="L36" s="77"/>
      <c r="M36" s="20" t="s">
        <v>333</v>
      </c>
    </row>
    <row r="37" spans="1:13" ht="15" thickBot="1" x14ac:dyDescent="0.4">
      <c r="A37" s="51">
        <v>16.010000000000002</v>
      </c>
      <c r="B37" s="25" t="s">
        <v>121</v>
      </c>
      <c r="C37" s="73" t="s">
        <v>118</v>
      </c>
      <c r="D37" s="73" t="s">
        <v>122</v>
      </c>
      <c r="E37" s="74" t="s">
        <v>123</v>
      </c>
      <c r="F37" s="75">
        <v>1</v>
      </c>
      <c r="G37" s="70">
        <v>0</v>
      </c>
      <c r="H37" s="87">
        <f t="shared" si="1"/>
        <v>0</v>
      </c>
      <c r="I37" s="76"/>
      <c r="J37" s="46" t="s">
        <v>79</v>
      </c>
      <c r="K37" s="46"/>
      <c r="L37" s="77"/>
      <c r="M37" s="20" t="s">
        <v>333</v>
      </c>
    </row>
    <row r="38" spans="1:13" ht="15" thickBot="1" x14ac:dyDescent="0.4">
      <c r="A38" s="17">
        <v>17</v>
      </c>
      <c r="B38" s="19" t="s">
        <v>94</v>
      </c>
      <c r="C38" s="43"/>
      <c r="D38" s="86"/>
      <c r="E38" s="100">
        <v>0</v>
      </c>
      <c r="F38" s="52">
        <v>1</v>
      </c>
      <c r="G38" s="78">
        <v>80000</v>
      </c>
      <c r="H38" s="87">
        <f t="shared" si="1"/>
        <v>80000</v>
      </c>
      <c r="I38" s="19"/>
      <c r="J38" s="46" t="s">
        <v>79</v>
      </c>
      <c r="K38" s="46"/>
      <c r="L38" s="20"/>
      <c r="M38" s="20" t="s">
        <v>333</v>
      </c>
    </row>
    <row r="39" spans="1:13" ht="15" thickBot="1" x14ac:dyDescent="0.4">
      <c r="A39" s="17">
        <v>18</v>
      </c>
      <c r="B39" s="19" t="s">
        <v>95</v>
      </c>
      <c r="C39" s="43"/>
      <c r="D39" s="86"/>
      <c r="E39" s="100">
        <v>0</v>
      </c>
      <c r="F39" s="52">
        <v>1</v>
      </c>
      <c r="G39" s="78">
        <v>80000</v>
      </c>
      <c r="H39" s="87">
        <f t="shared" si="1"/>
        <v>80000</v>
      </c>
      <c r="I39" s="19"/>
      <c r="J39" s="46" t="s">
        <v>79</v>
      </c>
      <c r="K39" s="46"/>
      <c r="L39" s="20"/>
      <c r="M39" s="20" t="s">
        <v>333</v>
      </c>
    </row>
    <row r="40" spans="1:13" x14ac:dyDescent="0.35">
      <c r="A40" s="58"/>
      <c r="B40" s="59" t="s">
        <v>306</v>
      </c>
      <c r="C40" s="59"/>
      <c r="D40" s="59"/>
      <c r="E40" s="59"/>
      <c r="F40" s="59"/>
      <c r="G40" s="79"/>
      <c r="H40" s="80">
        <f>SUM(H16:H39)</f>
        <v>10045852</v>
      </c>
      <c r="I40" s="59"/>
      <c r="J40" s="60"/>
      <c r="K40" s="60"/>
      <c r="L40" s="60"/>
      <c r="M40" s="161"/>
    </row>
    <row r="41" spans="1:13" x14ac:dyDescent="0.35">
      <c r="A41" s="17">
        <v>20</v>
      </c>
      <c r="B41" s="53" t="s">
        <v>96</v>
      </c>
      <c r="C41" s="44"/>
      <c r="D41" s="85"/>
      <c r="E41" s="100"/>
      <c r="F41" s="101">
        <v>1</v>
      </c>
      <c r="G41" s="70">
        <v>275000</v>
      </c>
      <c r="H41" s="87">
        <f t="shared" si="1"/>
        <v>275000</v>
      </c>
      <c r="I41" s="19"/>
      <c r="J41" s="46" t="s">
        <v>97</v>
      </c>
      <c r="K41" s="46"/>
      <c r="L41" s="20"/>
      <c r="M41" s="20"/>
    </row>
    <row r="42" spans="1:13" x14ac:dyDescent="0.35">
      <c r="A42" s="17">
        <v>21</v>
      </c>
      <c r="B42" s="53" t="s">
        <v>193</v>
      </c>
      <c r="C42" s="53"/>
      <c r="D42" s="102"/>
      <c r="E42" s="103"/>
      <c r="F42" s="101">
        <v>1</v>
      </c>
      <c r="G42" s="70">
        <v>275000</v>
      </c>
      <c r="H42" s="87">
        <f t="shared" si="1"/>
        <v>275000</v>
      </c>
      <c r="I42" s="19"/>
      <c r="J42" s="46" t="s">
        <v>97</v>
      </c>
      <c r="K42" s="46"/>
      <c r="L42" s="20"/>
      <c r="M42" s="20"/>
    </row>
    <row r="43" spans="1:13" x14ac:dyDescent="0.35">
      <c r="A43" s="17">
        <v>23</v>
      </c>
      <c r="B43" s="53" t="s">
        <v>99</v>
      </c>
      <c r="C43" s="53"/>
      <c r="D43" s="102"/>
      <c r="E43" s="103"/>
      <c r="F43" s="101">
        <v>1</v>
      </c>
      <c r="G43" s="70">
        <v>150000</v>
      </c>
      <c r="H43" s="87">
        <f t="shared" si="1"/>
        <v>150000</v>
      </c>
      <c r="I43" s="19"/>
      <c r="J43" s="46" t="s">
        <v>97</v>
      </c>
      <c r="K43" s="46"/>
      <c r="L43" s="20"/>
      <c r="M43" s="20"/>
    </row>
    <row r="44" spans="1:13" x14ac:dyDescent="0.35">
      <c r="A44" s="17">
        <v>25</v>
      </c>
      <c r="B44" s="53" t="s">
        <v>36</v>
      </c>
      <c r="C44" s="53"/>
      <c r="D44" s="102"/>
      <c r="E44" s="103"/>
      <c r="F44" s="101">
        <v>1</v>
      </c>
      <c r="G44" s="70">
        <v>80000</v>
      </c>
      <c r="H44" s="87">
        <f t="shared" si="1"/>
        <v>80000</v>
      </c>
      <c r="I44" s="19"/>
      <c r="J44" s="46" t="s">
        <v>97</v>
      </c>
      <c r="K44" s="46"/>
      <c r="L44" s="20"/>
      <c r="M44" s="20"/>
    </row>
    <row r="45" spans="1:13" x14ac:dyDescent="0.35">
      <c r="A45" s="55">
        <v>28</v>
      </c>
      <c r="B45" s="56" t="s">
        <v>35</v>
      </c>
      <c r="C45" s="56"/>
      <c r="D45" s="109"/>
      <c r="E45" s="110"/>
      <c r="F45" s="101">
        <v>1</v>
      </c>
      <c r="G45" s="70">
        <v>80000</v>
      </c>
      <c r="H45" s="87">
        <f t="shared" si="1"/>
        <v>80000</v>
      </c>
      <c r="I45" s="19"/>
      <c r="J45" s="46" t="s">
        <v>97</v>
      </c>
      <c r="K45" s="46"/>
      <c r="L45" s="20"/>
      <c r="M45" s="20"/>
    </row>
    <row r="46" spans="1:13" x14ac:dyDescent="0.35">
      <c r="A46" s="17">
        <v>32</v>
      </c>
      <c r="B46" s="53" t="s">
        <v>100</v>
      </c>
      <c r="C46" s="53"/>
      <c r="D46" s="102"/>
      <c r="E46" s="103"/>
      <c r="F46" s="101">
        <v>1</v>
      </c>
      <c r="G46" s="70">
        <v>60000</v>
      </c>
      <c r="H46" s="87">
        <f t="shared" si="1"/>
        <v>60000</v>
      </c>
      <c r="I46" s="19"/>
      <c r="J46" s="46" t="s">
        <v>97</v>
      </c>
      <c r="K46" s="46"/>
      <c r="L46" s="20"/>
      <c r="M46" s="20"/>
    </row>
    <row r="47" spans="1:13" x14ac:dyDescent="0.35">
      <c r="A47" s="17">
        <v>33</v>
      </c>
      <c r="B47" s="53" t="s">
        <v>101</v>
      </c>
      <c r="C47" s="53"/>
      <c r="D47" s="102"/>
      <c r="E47" s="103"/>
      <c r="F47" s="101">
        <v>1</v>
      </c>
      <c r="G47" s="70">
        <v>80000</v>
      </c>
      <c r="H47" s="87">
        <f t="shared" si="1"/>
        <v>80000</v>
      </c>
      <c r="I47" s="19"/>
      <c r="J47" s="46" t="s">
        <v>97</v>
      </c>
      <c r="K47" s="46"/>
      <c r="L47" s="20"/>
      <c r="M47" s="20"/>
    </row>
    <row r="48" spans="1:13" x14ac:dyDescent="0.35">
      <c r="A48" s="58"/>
      <c r="B48" s="59" t="s">
        <v>307</v>
      </c>
      <c r="C48" s="59"/>
      <c r="D48" s="59"/>
      <c r="E48" s="104"/>
      <c r="F48" s="59"/>
      <c r="G48" s="79"/>
      <c r="H48" s="80">
        <f>SUM(H41:H47)</f>
        <v>1000000</v>
      </c>
      <c r="I48" s="59"/>
      <c r="J48" s="60"/>
      <c r="K48" s="60"/>
      <c r="L48" s="60"/>
      <c r="M48" s="161"/>
    </row>
    <row r="49" spans="1:13" x14ac:dyDescent="0.35">
      <c r="A49" s="17">
        <v>50</v>
      </c>
      <c r="B49" s="57" t="s">
        <v>319</v>
      </c>
      <c r="C49" s="57" t="s">
        <v>130</v>
      </c>
      <c r="D49" s="57" t="s">
        <v>320</v>
      </c>
      <c r="E49" s="146">
        <v>6509664</v>
      </c>
      <c r="F49" s="54">
        <v>1</v>
      </c>
      <c r="G49" s="70">
        <v>7410</v>
      </c>
      <c r="H49" s="87">
        <f>SUM(F49*G49)</f>
        <v>7410</v>
      </c>
      <c r="I49" s="19"/>
      <c r="J49" s="46" t="s">
        <v>79</v>
      </c>
      <c r="K49" s="46"/>
      <c r="L49" s="50" t="s">
        <v>325</v>
      </c>
      <c r="M49" s="20" t="s">
        <v>333</v>
      </c>
    </row>
    <row r="50" spans="1:13" x14ac:dyDescent="0.35">
      <c r="A50" s="17">
        <v>50</v>
      </c>
      <c r="B50" s="57" t="s">
        <v>321</v>
      </c>
      <c r="C50" s="57" t="s">
        <v>301</v>
      </c>
      <c r="D50" s="158" t="s">
        <v>310</v>
      </c>
      <c r="E50" s="147">
        <v>60820</v>
      </c>
      <c r="F50" s="159">
        <v>2</v>
      </c>
      <c r="G50" s="70">
        <v>2960</v>
      </c>
      <c r="H50" s="87">
        <f t="shared" ref="H50:H52" si="2">SUM(F50*G50)</f>
        <v>5920</v>
      </c>
      <c r="I50" s="160"/>
      <c r="J50" s="46" t="s">
        <v>79</v>
      </c>
      <c r="K50" s="160"/>
      <c r="L50" s="61" t="s">
        <v>326</v>
      </c>
      <c r="M50" s="20" t="s">
        <v>333</v>
      </c>
    </row>
    <row r="51" spans="1:13" x14ac:dyDescent="0.35">
      <c r="A51" s="17">
        <v>50</v>
      </c>
      <c r="B51" s="57" t="s">
        <v>322</v>
      </c>
      <c r="C51" s="57" t="s">
        <v>301</v>
      </c>
      <c r="D51" s="158" t="s">
        <v>323</v>
      </c>
      <c r="E51" s="147">
        <v>10110</v>
      </c>
      <c r="F51" s="159">
        <v>1</v>
      </c>
      <c r="G51" s="70">
        <v>15200</v>
      </c>
      <c r="H51" s="87">
        <f t="shared" si="2"/>
        <v>15200</v>
      </c>
      <c r="I51" s="160"/>
      <c r="J51" s="46" t="s">
        <v>79</v>
      </c>
      <c r="K51" s="160"/>
      <c r="L51" s="61" t="s">
        <v>327</v>
      </c>
      <c r="M51" s="20" t="s">
        <v>333</v>
      </c>
    </row>
    <row r="52" spans="1:13" x14ac:dyDescent="0.35">
      <c r="A52" s="17">
        <v>50</v>
      </c>
      <c r="B52" s="57" t="s">
        <v>340</v>
      </c>
      <c r="C52" s="57" t="s">
        <v>335</v>
      </c>
      <c r="D52" s="158" t="s">
        <v>341</v>
      </c>
      <c r="E52" s="147" t="s">
        <v>341</v>
      </c>
      <c r="F52" s="159">
        <v>1</v>
      </c>
      <c r="G52" s="70">
        <v>180000</v>
      </c>
      <c r="H52" s="87">
        <f t="shared" si="2"/>
        <v>180000</v>
      </c>
      <c r="I52" s="160"/>
      <c r="J52" s="46" t="s">
        <v>79</v>
      </c>
      <c r="K52" s="160"/>
      <c r="L52" s="61" t="s">
        <v>344</v>
      </c>
      <c r="M52" s="20" t="s">
        <v>333</v>
      </c>
    </row>
    <row r="53" spans="1:13" x14ac:dyDescent="0.35">
      <c r="A53" s="58"/>
      <c r="B53" s="59" t="s">
        <v>324</v>
      </c>
      <c r="C53" s="59"/>
      <c r="D53" s="59"/>
      <c r="E53" s="104"/>
      <c r="F53" s="59"/>
      <c r="G53" s="79"/>
      <c r="H53" s="80">
        <f>SUM(H49:H52)</f>
        <v>208530</v>
      </c>
      <c r="I53" s="59"/>
      <c r="J53" s="60"/>
      <c r="K53" s="60"/>
      <c r="L53" s="60"/>
      <c r="M53" s="161"/>
    </row>
    <row r="55" spans="1:13" ht="16" x14ac:dyDescent="0.4">
      <c r="A55" s="214" t="s">
        <v>354</v>
      </c>
      <c r="B55" s="214"/>
      <c r="C55" s="214"/>
      <c r="D55" s="214"/>
      <c r="E55" s="214"/>
      <c r="F55" s="214"/>
      <c r="G55" s="214"/>
      <c r="H55" s="214"/>
      <c r="I55" s="214"/>
      <c r="J55" s="214"/>
      <c r="K55" s="214"/>
      <c r="L55" s="214"/>
      <c r="M55" s="214"/>
    </row>
    <row r="56" spans="1:13" x14ac:dyDescent="0.35">
      <c r="A56" s="22"/>
      <c r="B56" s="23"/>
      <c r="C56" s="23"/>
      <c r="D56" s="23"/>
      <c r="E56" s="36"/>
      <c r="F56" s="35"/>
      <c r="G56" s="68" t="s">
        <v>114</v>
      </c>
      <c r="H56" s="69">
        <v>0</v>
      </c>
      <c r="I56" s="23"/>
      <c r="J56" s="23"/>
      <c r="K56" s="23"/>
      <c r="L56" s="23"/>
      <c r="M56" s="20"/>
    </row>
    <row r="57" spans="1:13" x14ac:dyDescent="0.35">
      <c r="A57" s="98" t="s">
        <v>71</v>
      </c>
      <c r="B57" s="40" t="s">
        <v>52</v>
      </c>
      <c r="C57" s="40" t="s">
        <v>72</v>
      </c>
      <c r="D57" s="40" t="s">
        <v>73</v>
      </c>
      <c r="E57" s="41" t="s">
        <v>74</v>
      </c>
      <c r="F57" s="39" t="s">
        <v>75</v>
      </c>
      <c r="G57" s="68" t="s">
        <v>56</v>
      </c>
      <c r="H57" s="69" t="s">
        <v>76</v>
      </c>
      <c r="I57" s="40"/>
      <c r="J57" s="40" t="s">
        <v>77</v>
      </c>
      <c r="K57" s="40" t="s">
        <v>124</v>
      </c>
      <c r="L57" s="40" t="s">
        <v>125</v>
      </c>
      <c r="M57" s="40" t="s">
        <v>331</v>
      </c>
    </row>
    <row r="58" spans="1:13" x14ac:dyDescent="0.35">
      <c r="A58" s="17">
        <v>1</v>
      </c>
      <c r="B58" s="19" t="s">
        <v>374</v>
      </c>
      <c r="C58" s="19" t="s">
        <v>78</v>
      </c>
      <c r="D58" s="86" t="s">
        <v>373</v>
      </c>
      <c r="E58" s="100" t="s">
        <v>373</v>
      </c>
      <c r="F58" s="45">
        <v>1</v>
      </c>
      <c r="G58" s="70">
        <v>550000</v>
      </c>
      <c r="H58" s="87">
        <f t="shared" ref="H58:H70" si="3">SUM(F58*G58)</f>
        <v>550000</v>
      </c>
      <c r="I58" s="19"/>
      <c r="J58" s="46" t="s">
        <v>79</v>
      </c>
      <c r="K58" s="46"/>
      <c r="L58" s="20"/>
      <c r="M58" s="20" t="s">
        <v>332</v>
      </c>
    </row>
    <row r="59" spans="1:13" x14ac:dyDescent="0.35">
      <c r="A59" s="17">
        <v>1.1000000000000001</v>
      </c>
      <c r="B59" s="27" t="s">
        <v>159</v>
      </c>
      <c r="C59" s="27" t="s">
        <v>357</v>
      </c>
      <c r="D59" s="49" t="s">
        <v>358</v>
      </c>
      <c r="E59" s="100" t="s">
        <v>358</v>
      </c>
      <c r="F59" s="45">
        <v>1</v>
      </c>
      <c r="G59" s="70">
        <v>15000</v>
      </c>
      <c r="H59" s="87">
        <f t="shared" si="3"/>
        <v>15000</v>
      </c>
      <c r="I59" s="19"/>
      <c r="J59" s="46" t="s">
        <v>79</v>
      </c>
      <c r="K59" s="46"/>
      <c r="L59" s="20"/>
      <c r="M59" s="20" t="s">
        <v>333</v>
      </c>
    </row>
    <row r="60" spans="1:13" x14ac:dyDescent="0.35">
      <c r="A60" s="17">
        <v>4.51</v>
      </c>
      <c r="B60" s="19" t="s">
        <v>292</v>
      </c>
      <c r="C60" s="19" t="s">
        <v>90</v>
      </c>
      <c r="D60" s="43" t="s">
        <v>91</v>
      </c>
      <c r="E60" s="44" t="s">
        <v>92</v>
      </c>
      <c r="F60" s="45">
        <v>1</v>
      </c>
      <c r="G60" s="70">
        <v>112000</v>
      </c>
      <c r="H60" s="87">
        <f t="shared" si="3"/>
        <v>112000</v>
      </c>
      <c r="I60" s="19"/>
      <c r="J60" s="46" t="s">
        <v>79</v>
      </c>
      <c r="K60" s="46"/>
      <c r="L60" s="50" t="s">
        <v>396</v>
      </c>
      <c r="M60" s="20" t="s">
        <v>333</v>
      </c>
    </row>
    <row r="61" spans="1:13" x14ac:dyDescent="0.35">
      <c r="A61" s="17">
        <v>3.1</v>
      </c>
      <c r="B61" s="27" t="s">
        <v>399</v>
      </c>
      <c r="C61" s="19" t="s">
        <v>348</v>
      </c>
      <c r="D61" s="50" t="s">
        <v>349</v>
      </c>
      <c r="E61" s="100" t="s">
        <v>350</v>
      </c>
      <c r="F61" s="45">
        <v>1</v>
      </c>
      <c r="G61" s="70">
        <v>76000</v>
      </c>
      <c r="H61" s="87">
        <f t="shared" ref="H61" si="4">SUM(F61*G61)</f>
        <v>76000</v>
      </c>
      <c r="I61" s="19"/>
      <c r="J61" s="46" t="s">
        <v>79</v>
      </c>
      <c r="K61" s="46"/>
      <c r="L61" s="50" t="s">
        <v>400</v>
      </c>
      <c r="M61" s="20" t="s">
        <v>333</v>
      </c>
    </row>
    <row r="62" spans="1:13" x14ac:dyDescent="0.35">
      <c r="A62" s="17">
        <v>3.1</v>
      </c>
      <c r="B62" s="27" t="s">
        <v>161</v>
      </c>
      <c r="C62" s="50" t="s">
        <v>375</v>
      </c>
      <c r="D62" s="50" t="s">
        <v>376</v>
      </c>
      <c r="E62" s="100">
        <v>40202</v>
      </c>
      <c r="F62" s="45">
        <v>1</v>
      </c>
      <c r="G62" s="70">
        <v>40000</v>
      </c>
      <c r="H62" s="87">
        <f t="shared" ref="H62" si="5">SUM(F62*G62)</f>
        <v>40000</v>
      </c>
      <c r="I62" s="19"/>
      <c r="J62" s="46" t="s">
        <v>79</v>
      </c>
      <c r="K62" s="46"/>
      <c r="L62" s="50" t="s">
        <v>377</v>
      </c>
      <c r="M62" s="20" t="s">
        <v>333</v>
      </c>
    </row>
    <row r="63" spans="1:13" x14ac:dyDescent="0.35">
      <c r="A63" s="17">
        <v>2.9</v>
      </c>
      <c r="B63" s="27" t="s">
        <v>163</v>
      </c>
      <c r="C63" s="19" t="s">
        <v>153</v>
      </c>
      <c r="D63" s="86" t="s">
        <v>154</v>
      </c>
      <c r="E63" s="100" t="s">
        <v>154</v>
      </c>
      <c r="F63" s="45">
        <v>1</v>
      </c>
      <c r="G63" s="70">
        <v>665000</v>
      </c>
      <c r="H63" s="87">
        <f t="shared" si="3"/>
        <v>665000</v>
      </c>
      <c r="I63" s="19"/>
      <c r="J63" s="46" t="s">
        <v>79</v>
      </c>
      <c r="K63" s="46"/>
      <c r="L63" s="20"/>
      <c r="M63" s="20" t="s">
        <v>333</v>
      </c>
    </row>
    <row r="64" spans="1:13" x14ac:dyDescent="0.35">
      <c r="A64" s="17">
        <v>2.91</v>
      </c>
      <c r="B64" s="27" t="s">
        <v>155</v>
      </c>
      <c r="C64" s="50" t="s">
        <v>93</v>
      </c>
      <c r="D64" s="50" t="s">
        <v>155</v>
      </c>
      <c r="E64" s="100" t="s">
        <v>156</v>
      </c>
      <c r="F64" s="45">
        <v>1</v>
      </c>
      <c r="G64" s="70">
        <v>0</v>
      </c>
      <c r="H64" s="87">
        <f t="shared" si="3"/>
        <v>0</v>
      </c>
      <c r="I64" s="19"/>
      <c r="J64" s="46" t="s">
        <v>79</v>
      </c>
      <c r="K64" s="46"/>
      <c r="L64" s="20"/>
      <c r="M64" s="20" t="s">
        <v>333</v>
      </c>
    </row>
    <row r="65" spans="1:13" x14ac:dyDescent="0.35">
      <c r="A65" s="17">
        <v>7</v>
      </c>
      <c r="B65" s="25" t="s">
        <v>378</v>
      </c>
      <c r="C65" s="73" t="s">
        <v>157</v>
      </c>
      <c r="D65" s="191" t="s">
        <v>379</v>
      </c>
      <c r="E65" s="100" t="s">
        <v>380</v>
      </c>
      <c r="F65" s="101">
        <v>1</v>
      </c>
      <c r="G65" s="70">
        <v>2400000</v>
      </c>
      <c r="H65" s="87">
        <f t="shared" ref="H65:H69" si="6">SUM(F65*G65)</f>
        <v>2400000</v>
      </c>
      <c r="I65" s="19"/>
      <c r="J65" s="46" t="s">
        <v>79</v>
      </c>
      <c r="K65" s="46"/>
      <c r="L65" s="50" t="s">
        <v>381</v>
      </c>
      <c r="M65" s="20" t="s">
        <v>333</v>
      </c>
    </row>
    <row r="66" spans="1:13" x14ac:dyDescent="0.35">
      <c r="A66" s="119">
        <v>8.4600000000000009</v>
      </c>
      <c r="B66" s="25" t="s">
        <v>401</v>
      </c>
      <c r="C66" s="50" t="s">
        <v>402</v>
      </c>
      <c r="D66" s="50" t="s">
        <v>403</v>
      </c>
      <c r="E66" s="100" t="s">
        <v>403</v>
      </c>
      <c r="F66" s="101">
        <v>1</v>
      </c>
      <c r="G66" s="70">
        <v>0</v>
      </c>
      <c r="H66" s="87">
        <f t="shared" si="6"/>
        <v>0</v>
      </c>
      <c r="I66" s="19"/>
      <c r="J66" s="46" t="s">
        <v>79</v>
      </c>
      <c r="K66" s="46"/>
      <c r="L66" s="50" t="s">
        <v>404</v>
      </c>
      <c r="M66" s="20" t="s">
        <v>333</v>
      </c>
    </row>
    <row r="67" spans="1:13" x14ac:dyDescent="0.35">
      <c r="A67" s="119">
        <v>8.4600000000000009</v>
      </c>
      <c r="B67" s="25" t="s">
        <v>405</v>
      </c>
      <c r="C67" s="50" t="s">
        <v>402</v>
      </c>
      <c r="D67" s="50" t="s">
        <v>406</v>
      </c>
      <c r="E67" s="100" t="s">
        <v>406</v>
      </c>
      <c r="F67" s="101">
        <v>1</v>
      </c>
      <c r="G67" s="70">
        <v>180000</v>
      </c>
      <c r="H67" s="87">
        <f t="shared" si="6"/>
        <v>180000</v>
      </c>
      <c r="I67" s="19"/>
      <c r="J67" s="46" t="s">
        <v>79</v>
      </c>
      <c r="K67" s="46"/>
      <c r="L67" s="50" t="s">
        <v>404</v>
      </c>
      <c r="M67" s="20" t="s">
        <v>333</v>
      </c>
    </row>
    <row r="68" spans="1:13" x14ac:dyDescent="0.35">
      <c r="A68" s="119">
        <v>8.4600000000000009</v>
      </c>
      <c r="B68" s="25" t="s">
        <v>407</v>
      </c>
      <c r="C68" s="50" t="s">
        <v>402</v>
      </c>
      <c r="D68" s="50" t="s">
        <v>408</v>
      </c>
      <c r="E68" s="100" t="s">
        <v>408</v>
      </c>
      <c r="F68" s="101">
        <v>1</v>
      </c>
      <c r="G68" s="70">
        <v>180000</v>
      </c>
      <c r="H68" s="87">
        <f t="shared" si="6"/>
        <v>180000</v>
      </c>
      <c r="I68" s="19"/>
      <c r="J68" s="46" t="s">
        <v>79</v>
      </c>
      <c r="K68" s="46"/>
      <c r="L68" s="50" t="s">
        <v>404</v>
      </c>
      <c r="M68" s="20" t="s">
        <v>333</v>
      </c>
    </row>
    <row r="69" spans="1:13" x14ac:dyDescent="0.35">
      <c r="A69" s="119">
        <v>8.4600000000000009</v>
      </c>
      <c r="B69" s="25" t="s">
        <v>409</v>
      </c>
      <c r="C69" s="50" t="s">
        <v>402</v>
      </c>
      <c r="D69" s="50" t="s">
        <v>410</v>
      </c>
      <c r="E69" s="100" t="s">
        <v>410</v>
      </c>
      <c r="F69" s="101">
        <v>1</v>
      </c>
      <c r="G69" s="70">
        <v>0</v>
      </c>
      <c r="H69" s="87">
        <f t="shared" si="6"/>
        <v>0</v>
      </c>
      <c r="I69" s="19"/>
      <c r="J69" s="46" t="s">
        <v>79</v>
      </c>
      <c r="K69" s="46"/>
      <c r="L69" s="50" t="s">
        <v>404</v>
      </c>
      <c r="M69" s="20" t="s">
        <v>333</v>
      </c>
    </row>
    <row r="70" spans="1:13" x14ac:dyDescent="0.35">
      <c r="A70" s="119">
        <v>6</v>
      </c>
      <c r="B70" s="27" t="s">
        <v>183</v>
      </c>
      <c r="C70" s="50" t="s">
        <v>130</v>
      </c>
      <c r="D70" s="50" t="s">
        <v>184</v>
      </c>
      <c r="E70" s="100">
        <v>6510418</v>
      </c>
      <c r="F70" s="101">
        <v>1</v>
      </c>
      <c r="G70" s="70">
        <v>300000</v>
      </c>
      <c r="H70" s="87">
        <f t="shared" si="3"/>
        <v>300000</v>
      </c>
      <c r="I70" s="19"/>
      <c r="J70" s="46" t="s">
        <v>79</v>
      </c>
      <c r="K70" s="46"/>
      <c r="L70" s="77"/>
      <c r="M70" s="20" t="s">
        <v>333</v>
      </c>
    </row>
    <row r="71" spans="1:13" ht="29" x14ac:dyDescent="0.35">
      <c r="A71" s="119">
        <v>3.41</v>
      </c>
      <c r="B71" s="192" t="s">
        <v>391</v>
      </c>
      <c r="C71" s="193" t="s">
        <v>392</v>
      </c>
      <c r="D71" s="194" t="s">
        <v>393</v>
      </c>
      <c r="E71" s="195" t="s">
        <v>393</v>
      </c>
      <c r="F71" s="101">
        <v>1</v>
      </c>
      <c r="G71" s="70">
        <v>100000</v>
      </c>
      <c r="H71" s="87">
        <f t="shared" ref="H71:H78" si="7">SUM(F71*G71)</f>
        <v>100000</v>
      </c>
      <c r="I71" s="19"/>
      <c r="J71" s="46" t="s">
        <v>79</v>
      </c>
      <c r="K71" s="46"/>
      <c r="L71" s="73" t="s">
        <v>394</v>
      </c>
      <c r="M71" s="20" t="s">
        <v>333</v>
      </c>
    </row>
    <row r="72" spans="1:13" ht="29" x14ac:dyDescent="0.35">
      <c r="A72" s="119">
        <v>6.7</v>
      </c>
      <c r="B72" s="27" t="s">
        <v>188</v>
      </c>
      <c r="C72" s="50" t="s">
        <v>130</v>
      </c>
      <c r="D72" s="50" t="s">
        <v>189</v>
      </c>
      <c r="E72" s="100">
        <v>6509743</v>
      </c>
      <c r="F72" s="101">
        <v>2</v>
      </c>
      <c r="G72" s="70">
        <v>90000</v>
      </c>
      <c r="H72" s="87">
        <f t="shared" si="7"/>
        <v>180000</v>
      </c>
      <c r="I72" s="19"/>
      <c r="J72" s="46" t="s">
        <v>79</v>
      </c>
      <c r="K72" s="46"/>
      <c r="L72" s="77"/>
      <c r="M72" s="20" t="s">
        <v>333</v>
      </c>
    </row>
    <row r="73" spans="1:13" x14ac:dyDescent="0.35">
      <c r="A73" s="119">
        <v>6.71</v>
      </c>
      <c r="B73" s="27" t="s">
        <v>273</v>
      </c>
      <c r="C73" s="123" t="s">
        <v>130</v>
      </c>
      <c r="D73" s="50" t="s">
        <v>190</v>
      </c>
      <c r="E73" s="100">
        <v>6504503</v>
      </c>
      <c r="F73" s="101">
        <v>2</v>
      </c>
      <c r="G73" s="70">
        <v>3990</v>
      </c>
      <c r="H73" s="87">
        <f t="shared" si="7"/>
        <v>7980</v>
      </c>
      <c r="I73" s="19"/>
      <c r="J73" s="46" t="s">
        <v>79</v>
      </c>
      <c r="K73" s="46"/>
      <c r="L73" s="77"/>
      <c r="M73" s="20" t="s">
        <v>333</v>
      </c>
    </row>
    <row r="74" spans="1:13" x14ac:dyDescent="0.35">
      <c r="A74" s="119">
        <v>6.71</v>
      </c>
      <c r="B74" s="27" t="s">
        <v>191</v>
      </c>
      <c r="C74" s="50" t="s">
        <v>130</v>
      </c>
      <c r="D74" t="s">
        <v>192</v>
      </c>
      <c r="E74" s="100">
        <v>6506261</v>
      </c>
      <c r="F74" s="101">
        <v>1</v>
      </c>
      <c r="G74" s="70">
        <v>3990</v>
      </c>
      <c r="H74" s="87">
        <f t="shared" si="7"/>
        <v>3990</v>
      </c>
      <c r="I74" s="19"/>
      <c r="J74" s="46" t="s">
        <v>79</v>
      </c>
      <c r="K74" s="46"/>
      <c r="L74" s="77"/>
      <c r="M74" s="20" t="s">
        <v>333</v>
      </c>
    </row>
    <row r="75" spans="1:13" x14ac:dyDescent="0.35">
      <c r="A75" s="51">
        <v>16</v>
      </c>
      <c r="B75" s="25" t="s">
        <v>117</v>
      </c>
      <c r="C75" s="73" t="s">
        <v>118</v>
      </c>
      <c r="D75" s="73" t="s">
        <v>119</v>
      </c>
      <c r="E75" s="74" t="s">
        <v>120</v>
      </c>
      <c r="F75" s="75">
        <v>1</v>
      </c>
      <c r="G75" s="70">
        <v>225000</v>
      </c>
      <c r="H75" s="196" t="s">
        <v>398</v>
      </c>
      <c r="I75" s="76"/>
      <c r="J75" s="46" t="s">
        <v>79</v>
      </c>
      <c r="K75" s="46"/>
      <c r="L75" s="77"/>
      <c r="M75" s="20" t="s">
        <v>333</v>
      </c>
    </row>
    <row r="76" spans="1:13" ht="15" thickBot="1" x14ac:dyDescent="0.4">
      <c r="A76" s="51">
        <v>16.010000000000002</v>
      </c>
      <c r="B76" s="25" t="s">
        <v>121</v>
      </c>
      <c r="C76" s="73" t="s">
        <v>118</v>
      </c>
      <c r="D76" s="73" t="s">
        <v>122</v>
      </c>
      <c r="E76" s="74" t="s">
        <v>123</v>
      </c>
      <c r="F76" s="75">
        <v>1</v>
      </c>
      <c r="G76" s="70">
        <v>0</v>
      </c>
      <c r="H76" s="87">
        <f t="shared" si="7"/>
        <v>0</v>
      </c>
      <c r="I76" s="76"/>
      <c r="J76" s="46" t="s">
        <v>79</v>
      </c>
      <c r="K76" s="46"/>
      <c r="L76" s="77"/>
      <c r="M76" s="20" t="s">
        <v>333</v>
      </c>
    </row>
    <row r="77" spans="1:13" ht="15" thickBot="1" x14ac:dyDescent="0.4">
      <c r="A77" s="17">
        <v>17</v>
      </c>
      <c r="B77" s="19" t="s">
        <v>94</v>
      </c>
      <c r="C77" s="43"/>
      <c r="D77" s="86"/>
      <c r="E77" s="100">
        <v>0</v>
      </c>
      <c r="F77" s="52">
        <v>1</v>
      </c>
      <c r="G77" s="78">
        <v>50000</v>
      </c>
      <c r="H77" s="87">
        <f t="shared" si="7"/>
        <v>50000</v>
      </c>
      <c r="I77" s="19"/>
      <c r="J77" s="46" t="s">
        <v>79</v>
      </c>
      <c r="K77" s="46"/>
      <c r="L77" s="20"/>
      <c r="M77" s="20" t="s">
        <v>333</v>
      </c>
    </row>
    <row r="78" spans="1:13" ht="15" thickBot="1" x14ac:dyDescent="0.4">
      <c r="A78" s="17">
        <v>18</v>
      </c>
      <c r="B78" s="19" t="s">
        <v>95</v>
      </c>
      <c r="C78" s="43"/>
      <c r="D78" s="86"/>
      <c r="E78" s="100">
        <v>0</v>
      </c>
      <c r="F78" s="52">
        <v>1</v>
      </c>
      <c r="G78" s="78">
        <v>50000</v>
      </c>
      <c r="H78" s="87">
        <f t="shared" si="7"/>
        <v>50000</v>
      </c>
      <c r="I78" s="19"/>
      <c r="J78" s="46" t="s">
        <v>79</v>
      </c>
      <c r="K78" s="46"/>
      <c r="L78" s="20"/>
      <c r="M78" s="20" t="s">
        <v>333</v>
      </c>
    </row>
    <row r="79" spans="1:13" x14ac:dyDescent="0.35">
      <c r="A79" s="58"/>
      <c r="B79" s="59" t="s">
        <v>306</v>
      </c>
      <c r="C79" s="59"/>
      <c r="D79" s="59"/>
      <c r="E79" s="59"/>
      <c r="F79" s="59"/>
      <c r="G79" s="79"/>
      <c r="H79" s="80">
        <f>SUM(H58:H78)</f>
        <v>4909970</v>
      </c>
      <c r="I79" s="59"/>
      <c r="J79" s="60"/>
      <c r="K79" s="60"/>
      <c r="L79" s="60"/>
      <c r="M79" s="161"/>
    </row>
    <row r="80" spans="1:13" x14ac:dyDescent="0.35">
      <c r="A80" s="17">
        <v>20</v>
      </c>
      <c r="B80" s="53" t="s">
        <v>96</v>
      </c>
      <c r="C80" s="44"/>
      <c r="D80" s="85"/>
      <c r="E80" s="100"/>
      <c r="F80" s="101">
        <v>1</v>
      </c>
      <c r="G80" s="70">
        <v>100000</v>
      </c>
      <c r="H80" s="87">
        <f t="shared" ref="H80:H86" si="8">SUM(F80*G80)</f>
        <v>100000</v>
      </c>
      <c r="I80" s="19"/>
      <c r="J80" s="46" t="s">
        <v>97</v>
      </c>
      <c r="K80" s="46"/>
      <c r="L80" s="20"/>
      <c r="M80" s="20"/>
    </row>
    <row r="81" spans="1:13" x14ac:dyDescent="0.35">
      <c r="A81" s="17">
        <v>21</v>
      </c>
      <c r="B81" s="53" t="s">
        <v>193</v>
      </c>
      <c r="C81" s="53"/>
      <c r="D81" s="102"/>
      <c r="E81" s="103"/>
      <c r="F81" s="101">
        <v>1</v>
      </c>
      <c r="G81" s="70">
        <v>100000</v>
      </c>
      <c r="H81" s="87">
        <f t="shared" si="8"/>
        <v>100000</v>
      </c>
      <c r="I81" s="19"/>
      <c r="J81" s="46" t="s">
        <v>97</v>
      </c>
      <c r="K81" s="46"/>
      <c r="L81" s="20"/>
      <c r="M81" s="20"/>
    </row>
    <row r="82" spans="1:13" x14ac:dyDescent="0.35">
      <c r="A82" s="17">
        <v>23</v>
      </c>
      <c r="B82" s="53" t="s">
        <v>99</v>
      </c>
      <c r="C82" s="53"/>
      <c r="D82" s="102"/>
      <c r="E82" s="103"/>
      <c r="F82" s="101">
        <v>1</v>
      </c>
      <c r="G82" s="70">
        <v>30000</v>
      </c>
      <c r="H82" s="87">
        <f t="shared" si="8"/>
        <v>30000</v>
      </c>
      <c r="I82" s="19"/>
      <c r="J82" s="46" t="s">
        <v>97</v>
      </c>
      <c r="K82" s="46"/>
      <c r="L82" s="20"/>
      <c r="M82" s="20"/>
    </row>
    <row r="83" spans="1:13" x14ac:dyDescent="0.35">
      <c r="A83" s="17">
        <v>25</v>
      </c>
      <c r="B83" s="53" t="s">
        <v>36</v>
      </c>
      <c r="C83" s="53"/>
      <c r="D83" s="102"/>
      <c r="E83" s="103"/>
      <c r="F83" s="101">
        <v>1</v>
      </c>
      <c r="G83" s="70">
        <v>30000</v>
      </c>
      <c r="H83" s="87">
        <f t="shared" si="8"/>
        <v>30000</v>
      </c>
      <c r="I83" s="19"/>
      <c r="J83" s="46" t="s">
        <v>97</v>
      </c>
      <c r="K83" s="46"/>
      <c r="L83" s="20"/>
      <c r="M83" s="20"/>
    </row>
    <row r="84" spans="1:13" x14ac:dyDescent="0.35">
      <c r="A84" s="55">
        <v>28</v>
      </c>
      <c r="B84" s="56" t="s">
        <v>35</v>
      </c>
      <c r="C84" s="56"/>
      <c r="D84" s="109"/>
      <c r="E84" s="110"/>
      <c r="F84" s="101">
        <v>1</v>
      </c>
      <c r="G84" s="70">
        <v>50000</v>
      </c>
      <c r="H84" s="87">
        <f t="shared" si="8"/>
        <v>50000</v>
      </c>
      <c r="I84" s="19"/>
      <c r="J84" s="46" t="s">
        <v>97</v>
      </c>
      <c r="K84" s="46"/>
      <c r="L84" s="20"/>
      <c r="M84" s="20"/>
    </row>
    <row r="85" spans="1:13" x14ac:dyDescent="0.35">
      <c r="A85" s="17">
        <v>32</v>
      </c>
      <c r="B85" s="53" t="s">
        <v>100</v>
      </c>
      <c r="C85" s="53"/>
      <c r="D85" s="102"/>
      <c r="E85" s="103"/>
      <c r="F85" s="101">
        <v>1</v>
      </c>
      <c r="G85" s="70">
        <v>10000</v>
      </c>
      <c r="H85" s="87">
        <f t="shared" si="8"/>
        <v>10000</v>
      </c>
      <c r="I85" s="19"/>
      <c r="J85" s="46" t="s">
        <v>97</v>
      </c>
      <c r="K85" s="46"/>
      <c r="L85" s="20"/>
      <c r="M85" s="20"/>
    </row>
    <row r="86" spans="1:13" x14ac:dyDescent="0.35">
      <c r="A86" s="17">
        <v>33</v>
      </c>
      <c r="B86" s="53" t="s">
        <v>101</v>
      </c>
      <c r="C86" s="53"/>
      <c r="D86" s="102"/>
      <c r="E86" s="103"/>
      <c r="F86" s="101">
        <v>1</v>
      </c>
      <c r="G86" s="70">
        <v>10000</v>
      </c>
      <c r="H86" s="87">
        <f t="shared" si="8"/>
        <v>10000</v>
      </c>
      <c r="I86" s="19"/>
      <c r="J86" s="46" t="s">
        <v>97</v>
      </c>
      <c r="K86" s="46"/>
      <c r="L86" s="20"/>
      <c r="M86" s="20"/>
    </row>
    <row r="87" spans="1:13" x14ac:dyDescent="0.35">
      <c r="A87" s="58"/>
      <c r="B87" s="59" t="s">
        <v>307</v>
      </c>
      <c r="C87" s="59"/>
      <c r="D87" s="59"/>
      <c r="E87" s="104"/>
      <c r="F87" s="59"/>
      <c r="G87" s="79"/>
      <c r="H87" s="80">
        <f>SUM(H80:H86)</f>
        <v>330000</v>
      </c>
      <c r="I87" s="59"/>
      <c r="J87" s="60"/>
      <c r="K87" s="60"/>
      <c r="L87" s="60"/>
      <c r="M87" s="161"/>
    </row>
    <row r="88" spans="1:13" x14ac:dyDescent="0.35">
      <c r="A88" s="17">
        <v>50</v>
      </c>
      <c r="B88" s="57" t="s">
        <v>321</v>
      </c>
      <c r="C88" s="57" t="s">
        <v>301</v>
      </c>
      <c r="D88" s="158" t="s">
        <v>310</v>
      </c>
      <c r="E88" s="147">
        <v>60820</v>
      </c>
      <c r="F88" s="159">
        <v>2</v>
      </c>
      <c r="G88" s="70">
        <v>2960</v>
      </c>
      <c r="H88" s="87">
        <f t="shared" ref="H88:H89" si="9">SUM(F88*G88)</f>
        <v>5920</v>
      </c>
      <c r="I88" s="160"/>
      <c r="J88" s="46" t="s">
        <v>79</v>
      </c>
      <c r="K88" s="160"/>
      <c r="L88" s="61" t="s">
        <v>326</v>
      </c>
      <c r="M88" s="20" t="s">
        <v>333</v>
      </c>
    </row>
    <row r="89" spans="1:13" x14ac:dyDescent="0.35">
      <c r="A89" s="17">
        <v>50</v>
      </c>
      <c r="B89" s="57" t="s">
        <v>322</v>
      </c>
      <c r="C89" s="57" t="s">
        <v>301</v>
      </c>
      <c r="D89" s="158" t="s">
        <v>323</v>
      </c>
      <c r="E89" s="147">
        <v>10110</v>
      </c>
      <c r="F89" s="159">
        <v>1</v>
      </c>
      <c r="G89" s="70">
        <v>15200</v>
      </c>
      <c r="H89" s="87">
        <f t="shared" si="9"/>
        <v>15200</v>
      </c>
      <c r="I89" s="160"/>
      <c r="J89" s="46" t="s">
        <v>79</v>
      </c>
      <c r="K89" s="160"/>
      <c r="L89" s="61" t="s">
        <v>327</v>
      </c>
      <c r="M89" s="20" t="s">
        <v>333</v>
      </c>
    </row>
    <row r="90" spans="1:13" x14ac:dyDescent="0.35">
      <c r="A90" s="58"/>
      <c r="B90" s="59" t="s">
        <v>324</v>
      </c>
      <c r="C90" s="59"/>
      <c r="D90" s="59"/>
      <c r="E90" s="104"/>
      <c r="F90" s="59"/>
      <c r="G90" s="79"/>
      <c r="H90" s="80">
        <f>SUM(H88:H89)</f>
        <v>21120</v>
      </c>
      <c r="I90" s="59"/>
      <c r="J90" s="60"/>
      <c r="K90" s="60"/>
      <c r="L90" s="60"/>
      <c r="M90" s="161"/>
    </row>
  </sheetData>
  <mergeCells count="1">
    <mergeCell ref="A55:M55"/>
  </mergeCells>
  <conditionalFormatting sqref="D18">
    <cfRule type="duplicateValues" dxfId="82" priority="79"/>
  </conditionalFormatting>
  <conditionalFormatting sqref="D19">
    <cfRule type="duplicateValues" dxfId="81" priority="81"/>
  </conditionalFormatting>
  <conditionalFormatting sqref="D20">
    <cfRule type="duplicateValues" dxfId="80" priority="78"/>
  </conditionalFormatting>
  <conditionalFormatting sqref="D22">
    <cfRule type="duplicateValues" dxfId="79" priority="82"/>
  </conditionalFormatting>
  <conditionalFormatting sqref="D25">
    <cfRule type="duplicateValues" dxfId="78" priority="80"/>
  </conditionalFormatting>
  <conditionalFormatting sqref="D27">
    <cfRule type="duplicateValues" dxfId="77" priority="77"/>
  </conditionalFormatting>
  <conditionalFormatting sqref="D28">
    <cfRule type="duplicateValues" dxfId="76" priority="76"/>
  </conditionalFormatting>
  <conditionalFormatting sqref="D29">
    <cfRule type="duplicateValues" dxfId="75" priority="75"/>
  </conditionalFormatting>
  <conditionalFormatting sqref="D30">
    <cfRule type="duplicateValues" dxfId="74" priority="61"/>
  </conditionalFormatting>
  <conditionalFormatting sqref="D31">
    <cfRule type="duplicateValues" dxfId="73" priority="73"/>
  </conditionalFormatting>
  <conditionalFormatting sqref="D32">
    <cfRule type="duplicateValues" dxfId="72" priority="72"/>
  </conditionalFormatting>
  <conditionalFormatting sqref="D33">
    <cfRule type="duplicateValues" dxfId="71" priority="71"/>
  </conditionalFormatting>
  <conditionalFormatting sqref="D34">
    <cfRule type="duplicateValues" dxfId="70" priority="70"/>
  </conditionalFormatting>
  <conditionalFormatting sqref="D36">
    <cfRule type="duplicateValues" dxfId="69" priority="67"/>
  </conditionalFormatting>
  <conditionalFormatting sqref="D37">
    <cfRule type="duplicateValues" dxfId="68" priority="66"/>
  </conditionalFormatting>
  <conditionalFormatting sqref="D61">
    <cfRule type="duplicateValues" dxfId="67" priority="7"/>
  </conditionalFormatting>
  <conditionalFormatting sqref="D62">
    <cfRule type="duplicateValues" dxfId="66" priority="22"/>
  </conditionalFormatting>
  <conditionalFormatting sqref="D64">
    <cfRule type="duplicateValues" dxfId="65" priority="40"/>
  </conditionalFormatting>
  <conditionalFormatting sqref="D66">
    <cfRule type="duplicateValues" dxfId="64" priority="4"/>
  </conditionalFormatting>
  <conditionalFormatting sqref="D67">
    <cfRule type="duplicateValues" dxfId="63" priority="3"/>
  </conditionalFormatting>
  <conditionalFormatting sqref="D68">
    <cfRule type="duplicateValues" dxfId="62" priority="2"/>
  </conditionalFormatting>
  <conditionalFormatting sqref="D69">
    <cfRule type="duplicateValues" dxfId="61" priority="1"/>
  </conditionalFormatting>
  <conditionalFormatting sqref="D70">
    <cfRule type="duplicateValues" dxfId="60" priority="32"/>
  </conditionalFormatting>
  <conditionalFormatting sqref="D71">
    <cfRule type="duplicateValues" dxfId="59" priority="16"/>
  </conditionalFormatting>
  <conditionalFormatting sqref="D72">
    <cfRule type="duplicateValues" dxfId="58" priority="30"/>
  </conditionalFormatting>
  <conditionalFormatting sqref="D73">
    <cfRule type="duplicateValues" dxfId="57" priority="29"/>
  </conditionalFormatting>
  <conditionalFormatting sqref="D75">
    <cfRule type="duplicateValues" dxfId="56" priority="28"/>
  </conditionalFormatting>
  <conditionalFormatting sqref="D76">
    <cfRule type="duplicateValues" dxfId="55" priority="27"/>
  </conditionalFormatting>
  <conditionalFormatting sqref="J88:J89">
    <cfRule type="containsText" dxfId="54" priority="26" operator="containsText" text="IT">
      <formula>NOT(ISERROR(SEARCH("IT",J88)))</formula>
    </cfRule>
  </conditionalFormatting>
  <conditionalFormatting sqref="J16:K39">
    <cfRule type="containsText" dxfId="53" priority="62" operator="containsText" text="IT">
      <formula>NOT(ISERROR(SEARCH("IT",J16)))</formula>
    </cfRule>
  </conditionalFormatting>
  <conditionalFormatting sqref="J41:K47">
    <cfRule type="containsText" dxfId="52" priority="83" operator="containsText" text="IT">
      <formula>NOT(ISERROR(SEARCH("IT",J41)))</formula>
    </cfRule>
  </conditionalFormatting>
  <conditionalFormatting sqref="J49:K49 J50:J52">
    <cfRule type="containsText" dxfId="51" priority="65" operator="containsText" text="IT">
      <formula>NOT(ISERROR(SEARCH("IT",J49)))</formula>
    </cfRule>
  </conditionalFormatting>
  <conditionalFormatting sqref="J58:K78">
    <cfRule type="containsText" dxfId="50" priority="5" operator="containsText" text="IT">
      <formula>NOT(ISERROR(SEARCH("IT",J58)))</formula>
    </cfRule>
  </conditionalFormatting>
  <conditionalFormatting sqref="J80:K86">
    <cfRule type="containsText" dxfId="49" priority="41" operator="containsText" text="IT">
      <formula>NOT(ISERROR(SEARCH("IT",J80)))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72167-C9FB-4763-9DF9-88EDB12F70A2}">
  <sheetPr>
    <tabColor rgb="FFCC9900"/>
  </sheetPr>
  <dimension ref="A2:M63"/>
  <sheetViews>
    <sheetView topLeftCell="B39" zoomScale="70" zoomScaleNormal="70" workbookViewId="0">
      <selection activeCell="D55" sqref="D55"/>
    </sheetView>
  </sheetViews>
  <sheetFormatPr defaultRowHeight="14.5" x14ac:dyDescent="0.35"/>
  <cols>
    <col min="1" max="1" width="7.7265625" bestFit="1" customWidth="1"/>
    <col min="2" max="2" width="58.26953125" bestFit="1" customWidth="1"/>
    <col min="3" max="3" width="37.26953125" bestFit="1" customWidth="1"/>
    <col min="4" max="4" width="18.08984375" customWidth="1"/>
    <col min="5" max="5" width="19" bestFit="1" customWidth="1"/>
    <col min="6" max="6" width="16.90625" bestFit="1" customWidth="1"/>
    <col min="7" max="7" width="16.90625" style="63" bestFit="1" customWidth="1"/>
    <col min="8" max="8" width="23.6328125" bestFit="1" customWidth="1"/>
    <col min="10" max="10" width="11.90625" bestFit="1" customWidth="1"/>
    <col min="11" max="11" width="38.90625" bestFit="1" customWidth="1"/>
    <col min="12" max="12" width="45.6328125" bestFit="1" customWidth="1"/>
    <col min="13" max="13" width="19.7265625" style="13" bestFit="1" customWidth="1"/>
  </cols>
  <sheetData>
    <row r="2" spans="1:13" ht="28.5" x14ac:dyDescent="0.35">
      <c r="B2" s="10" t="s">
        <v>61</v>
      </c>
    </row>
    <row r="4" spans="1:13" x14ac:dyDescent="0.35">
      <c r="A4" s="9"/>
      <c r="B4" s="12"/>
      <c r="C4" s="12"/>
      <c r="D4" s="12"/>
      <c r="E4" s="11"/>
      <c r="F4" s="28"/>
      <c r="G4" s="64"/>
      <c r="H4" s="65"/>
      <c r="I4" s="12"/>
      <c r="J4" s="12"/>
      <c r="K4" s="12"/>
      <c r="L4" s="12"/>
    </row>
    <row r="5" spans="1:13" ht="15" thickBot="1" x14ac:dyDescent="0.4">
      <c r="A5" s="9"/>
      <c r="B5" s="31" t="s">
        <v>62</v>
      </c>
      <c r="C5" s="32">
        <v>1</v>
      </c>
      <c r="D5" s="32"/>
      <c r="E5" s="105"/>
      <c r="F5" s="29"/>
      <c r="G5" s="64"/>
      <c r="H5" s="65"/>
      <c r="I5" s="12"/>
      <c r="J5" s="12"/>
      <c r="K5" s="12"/>
      <c r="L5" s="12"/>
    </row>
    <row r="6" spans="1:13" ht="15" thickBot="1" x14ac:dyDescent="0.4">
      <c r="A6" s="9"/>
      <c r="B6" s="31" t="s">
        <v>63</v>
      </c>
      <c r="C6" s="33">
        <v>1.2</v>
      </c>
      <c r="D6" s="32"/>
      <c r="E6" s="105"/>
      <c r="F6" s="29"/>
      <c r="G6" s="64"/>
      <c r="H6" s="65"/>
      <c r="I6" s="12"/>
      <c r="J6" s="12"/>
      <c r="K6" s="12"/>
      <c r="L6" s="12"/>
    </row>
    <row r="7" spans="1:13" x14ac:dyDescent="0.35">
      <c r="A7" s="9"/>
      <c r="B7" s="31" t="s">
        <v>64</v>
      </c>
      <c r="C7" s="62">
        <f ca="1">NOW()</f>
        <v>45756.081753819446</v>
      </c>
      <c r="D7" s="62"/>
      <c r="E7" s="106"/>
      <c r="F7" s="81"/>
      <c r="G7" s="64"/>
      <c r="H7" s="65"/>
      <c r="I7" s="12"/>
      <c r="J7" s="12"/>
      <c r="K7" s="12"/>
      <c r="L7" s="12"/>
    </row>
    <row r="8" spans="1:13" x14ac:dyDescent="0.35">
      <c r="A8" s="9"/>
      <c r="B8" s="31" t="s">
        <v>65</v>
      </c>
      <c r="C8" s="30" t="s">
        <v>66</v>
      </c>
      <c r="D8" s="30"/>
      <c r="E8" s="107"/>
      <c r="F8" s="29"/>
      <c r="G8" s="64"/>
      <c r="H8" s="65"/>
      <c r="I8" s="12"/>
      <c r="J8" s="12"/>
      <c r="K8" s="12"/>
      <c r="L8" s="12"/>
    </row>
    <row r="9" spans="1:13" x14ac:dyDescent="0.35">
      <c r="A9" s="9"/>
      <c r="B9" s="31" t="s">
        <v>67</v>
      </c>
      <c r="C9" s="124" t="s">
        <v>194</v>
      </c>
      <c r="D9" s="125"/>
      <c r="E9" s="126"/>
      <c r="F9" s="125"/>
      <c r="G9" s="127"/>
      <c r="H9" s="65"/>
      <c r="I9" s="12"/>
      <c r="J9" s="12"/>
      <c r="K9" s="12"/>
      <c r="L9" s="12"/>
    </row>
    <row r="10" spans="1:13" x14ac:dyDescent="0.35">
      <c r="A10" s="9"/>
      <c r="B10" s="31" t="s">
        <v>69</v>
      </c>
      <c r="C10" s="30" t="str">
        <f ca="1">MID(CELL("filename"),SEARCH("[",CELL("filename"))+1, SEARCH("]",CELL("filename"))-SEARCH("[",CELL("filename"))-1)</f>
        <v>AV BOM.xlsx</v>
      </c>
      <c r="D10" s="30"/>
      <c r="E10" s="107"/>
      <c r="F10" s="29"/>
      <c r="G10" s="64"/>
      <c r="H10" s="65"/>
      <c r="I10" s="12"/>
      <c r="J10" s="12"/>
      <c r="K10" s="12"/>
      <c r="L10" s="12"/>
    </row>
    <row r="11" spans="1:13" x14ac:dyDescent="0.35">
      <c r="A11" s="9"/>
      <c r="B11" s="31" t="s">
        <v>70</v>
      </c>
      <c r="C11" s="31"/>
      <c r="D11" s="31"/>
      <c r="E11" s="108"/>
      <c r="F11" s="28"/>
      <c r="G11" s="64"/>
      <c r="H11" s="65"/>
      <c r="I11" s="12"/>
      <c r="J11" s="12"/>
      <c r="K11" s="12"/>
      <c r="L11" s="12"/>
    </row>
    <row r="12" spans="1:13" x14ac:dyDescent="0.35">
      <c r="A12" s="9"/>
      <c r="B12" s="31"/>
      <c r="C12" s="31"/>
      <c r="D12" s="31"/>
      <c r="E12" s="108"/>
      <c r="F12" s="64" t="s">
        <v>112</v>
      </c>
      <c r="G12" s="64"/>
      <c r="H12" s="67"/>
      <c r="I12" s="12"/>
      <c r="J12" s="12"/>
      <c r="K12" s="12"/>
      <c r="L12" s="12"/>
    </row>
    <row r="13" spans="1:13" x14ac:dyDescent="0.35">
      <c r="A13" s="9"/>
      <c r="B13" s="31"/>
      <c r="C13" s="31"/>
      <c r="D13" s="31"/>
      <c r="E13" s="108"/>
      <c r="F13" s="28"/>
      <c r="G13" s="64"/>
      <c r="H13" s="67"/>
      <c r="I13" s="12"/>
      <c r="J13" s="12"/>
      <c r="K13" s="12"/>
      <c r="L13" s="12"/>
    </row>
    <row r="14" spans="1:13" x14ac:dyDescent="0.35">
      <c r="A14" s="22"/>
      <c r="B14" s="23"/>
      <c r="C14" s="23"/>
      <c r="D14" s="23"/>
      <c r="E14" s="36"/>
      <c r="F14" s="35"/>
      <c r="G14" s="68" t="s">
        <v>114</v>
      </c>
      <c r="H14" s="69">
        <v>0</v>
      </c>
      <c r="I14" s="23"/>
      <c r="J14" s="23"/>
      <c r="K14" s="23"/>
      <c r="L14" s="23"/>
      <c r="M14" s="20"/>
    </row>
    <row r="15" spans="1:13" x14ac:dyDescent="0.35">
      <c r="A15" s="98" t="s">
        <v>71</v>
      </c>
      <c r="B15" s="40" t="s">
        <v>52</v>
      </c>
      <c r="C15" s="40" t="s">
        <v>72</v>
      </c>
      <c r="D15" s="40" t="s">
        <v>73</v>
      </c>
      <c r="E15" s="41" t="s">
        <v>74</v>
      </c>
      <c r="F15" s="39" t="s">
        <v>75</v>
      </c>
      <c r="G15" s="68" t="s">
        <v>56</v>
      </c>
      <c r="H15" s="69" t="s">
        <v>76</v>
      </c>
      <c r="I15" s="40"/>
      <c r="J15" s="40" t="s">
        <v>77</v>
      </c>
      <c r="K15" s="40" t="s">
        <v>124</v>
      </c>
      <c r="L15" s="40" t="s">
        <v>125</v>
      </c>
      <c r="M15" s="40" t="s">
        <v>331</v>
      </c>
    </row>
    <row r="16" spans="1:13" x14ac:dyDescent="0.35">
      <c r="A16" s="17">
        <v>1</v>
      </c>
      <c r="B16" s="19" t="s">
        <v>151</v>
      </c>
      <c r="C16" s="19" t="s">
        <v>78</v>
      </c>
      <c r="D16" s="86" t="s">
        <v>318</v>
      </c>
      <c r="E16" s="100" t="s">
        <v>318</v>
      </c>
      <c r="F16" s="45">
        <v>1</v>
      </c>
      <c r="G16" s="70">
        <v>699200</v>
      </c>
      <c r="H16" s="87">
        <f>SUM(F16*G16)</f>
        <v>699200</v>
      </c>
      <c r="I16" s="19"/>
      <c r="J16" s="46" t="s">
        <v>79</v>
      </c>
      <c r="K16" s="46"/>
      <c r="L16" s="20"/>
      <c r="M16" s="20" t="s">
        <v>332</v>
      </c>
    </row>
    <row r="17" spans="1:13" ht="29" x14ac:dyDescent="0.35">
      <c r="A17" s="17">
        <v>1.1000000000000001</v>
      </c>
      <c r="B17" s="27" t="s">
        <v>210</v>
      </c>
      <c r="C17" s="57" t="s">
        <v>345</v>
      </c>
      <c r="D17" s="147" t="s">
        <v>346</v>
      </c>
      <c r="E17" s="57" t="s">
        <v>346</v>
      </c>
      <c r="F17" s="45">
        <v>1</v>
      </c>
      <c r="G17" s="70">
        <v>135000</v>
      </c>
      <c r="H17" s="87">
        <f t="shared" ref="H17:H33" si="0">SUM(F17*G17)</f>
        <v>135000</v>
      </c>
      <c r="I17" s="19"/>
      <c r="J17" s="46" t="s">
        <v>79</v>
      </c>
      <c r="K17" s="25" t="s">
        <v>211</v>
      </c>
      <c r="L17" s="20"/>
      <c r="M17" s="20" t="s">
        <v>333</v>
      </c>
    </row>
    <row r="18" spans="1:13" ht="29" x14ac:dyDescent="0.35">
      <c r="A18" s="17">
        <v>3.1</v>
      </c>
      <c r="B18" s="25" t="s">
        <v>132</v>
      </c>
      <c r="C18" s="50" t="s">
        <v>130</v>
      </c>
      <c r="D18" s="50" t="s">
        <v>133</v>
      </c>
      <c r="E18" s="100">
        <v>6511924</v>
      </c>
      <c r="F18" s="45">
        <v>1</v>
      </c>
      <c r="G18" s="70">
        <v>266760</v>
      </c>
      <c r="H18" s="87">
        <f t="shared" si="0"/>
        <v>266760</v>
      </c>
      <c r="I18" s="19"/>
      <c r="J18" s="46" t="s">
        <v>79</v>
      </c>
      <c r="K18" s="46"/>
      <c r="L18" s="20"/>
      <c r="M18" s="20" t="s">
        <v>333</v>
      </c>
    </row>
    <row r="19" spans="1:13" ht="29" x14ac:dyDescent="0.35">
      <c r="A19" s="17">
        <v>3.1</v>
      </c>
      <c r="B19" s="25" t="s">
        <v>129</v>
      </c>
      <c r="C19" s="50" t="s">
        <v>130</v>
      </c>
      <c r="D19" s="50" t="s">
        <v>131</v>
      </c>
      <c r="E19" s="100">
        <v>6511923</v>
      </c>
      <c r="F19" s="45">
        <v>1</v>
      </c>
      <c r="G19" s="70">
        <v>266760</v>
      </c>
      <c r="H19" s="87">
        <f t="shared" si="0"/>
        <v>266760</v>
      </c>
      <c r="I19" s="19"/>
      <c r="J19" s="46" t="s">
        <v>79</v>
      </c>
      <c r="K19" s="46"/>
      <c r="L19" s="20"/>
      <c r="M19" s="20" t="s">
        <v>333</v>
      </c>
    </row>
    <row r="20" spans="1:13" ht="29" x14ac:dyDescent="0.35">
      <c r="A20" s="17">
        <v>7.1</v>
      </c>
      <c r="B20" s="27" t="s">
        <v>195</v>
      </c>
      <c r="C20" s="50" t="s">
        <v>157</v>
      </c>
      <c r="D20" s="50" t="s">
        <v>196</v>
      </c>
      <c r="E20" s="100" t="s">
        <v>196</v>
      </c>
      <c r="F20" s="45">
        <v>1</v>
      </c>
      <c r="G20" s="70">
        <v>220020</v>
      </c>
      <c r="H20" s="87">
        <f t="shared" si="0"/>
        <v>220020</v>
      </c>
      <c r="I20" s="19"/>
      <c r="J20" s="46" t="s">
        <v>79</v>
      </c>
      <c r="K20" s="46"/>
      <c r="L20" s="20"/>
      <c r="M20" s="20" t="s">
        <v>333</v>
      </c>
    </row>
    <row r="21" spans="1:13" x14ac:dyDescent="0.35">
      <c r="A21" s="17">
        <v>7.5</v>
      </c>
      <c r="B21" s="27" t="s">
        <v>169</v>
      </c>
      <c r="C21" s="50" t="s">
        <v>157</v>
      </c>
      <c r="D21" s="50" t="s">
        <v>170</v>
      </c>
      <c r="E21" s="100" t="s">
        <v>171</v>
      </c>
      <c r="F21" s="45">
        <v>10</v>
      </c>
      <c r="G21" s="70">
        <v>111150</v>
      </c>
      <c r="H21" s="87">
        <f t="shared" si="0"/>
        <v>1111500</v>
      </c>
      <c r="I21" s="19"/>
      <c r="J21" s="46" t="s">
        <v>79</v>
      </c>
      <c r="K21" s="46"/>
      <c r="L21" s="20"/>
      <c r="M21" s="20" t="s">
        <v>333</v>
      </c>
    </row>
    <row r="22" spans="1:13" x14ac:dyDescent="0.35">
      <c r="A22" s="119">
        <v>8.4600000000000009</v>
      </c>
      <c r="B22" s="25" t="s">
        <v>272</v>
      </c>
      <c r="C22" s="50" t="s">
        <v>60</v>
      </c>
      <c r="D22" s="50" t="s">
        <v>175</v>
      </c>
      <c r="E22" s="100" t="s">
        <v>176</v>
      </c>
      <c r="F22" s="101">
        <v>1</v>
      </c>
      <c r="G22" s="70">
        <v>421648</v>
      </c>
      <c r="H22" s="87">
        <f t="shared" si="0"/>
        <v>421648</v>
      </c>
      <c r="I22" s="19"/>
      <c r="J22" s="46" t="s">
        <v>79</v>
      </c>
      <c r="K22" s="46"/>
      <c r="L22" s="20"/>
      <c r="M22" s="20" t="s">
        <v>333</v>
      </c>
    </row>
    <row r="23" spans="1:13" ht="41.25" customHeight="1" thickBot="1" x14ac:dyDescent="0.4">
      <c r="A23" s="119">
        <v>8.4600000000000009</v>
      </c>
      <c r="B23" s="25" t="s">
        <v>177</v>
      </c>
      <c r="C23" s="50" t="s">
        <v>60</v>
      </c>
      <c r="D23" s="50" t="s">
        <v>178</v>
      </c>
      <c r="E23" s="100" t="s">
        <v>178</v>
      </c>
      <c r="F23" s="101">
        <v>1</v>
      </c>
      <c r="G23" s="70">
        <v>240160</v>
      </c>
      <c r="H23" s="87">
        <f t="shared" si="0"/>
        <v>240160</v>
      </c>
      <c r="I23" s="19"/>
      <c r="J23" s="46" t="s">
        <v>79</v>
      </c>
      <c r="K23" s="46"/>
      <c r="L23" s="77"/>
      <c r="M23" s="20" t="s">
        <v>333</v>
      </c>
    </row>
    <row r="24" spans="1:13" ht="15" thickBot="1" x14ac:dyDescent="0.4">
      <c r="A24" s="17">
        <v>17</v>
      </c>
      <c r="B24" s="19" t="s">
        <v>94</v>
      </c>
      <c r="C24" s="43"/>
      <c r="D24" s="86"/>
      <c r="E24" s="100">
        <v>0</v>
      </c>
      <c r="F24" s="52">
        <v>1</v>
      </c>
      <c r="G24" s="78">
        <v>50000</v>
      </c>
      <c r="H24" s="87">
        <f t="shared" si="0"/>
        <v>50000</v>
      </c>
      <c r="I24" s="19"/>
      <c r="J24" s="46" t="s">
        <v>79</v>
      </c>
      <c r="K24" s="46"/>
      <c r="L24" s="20"/>
      <c r="M24" s="20" t="s">
        <v>333</v>
      </c>
    </row>
    <row r="25" spans="1:13" ht="15" thickBot="1" x14ac:dyDescent="0.4">
      <c r="A25" s="17">
        <v>18</v>
      </c>
      <c r="B25" s="19" t="s">
        <v>95</v>
      </c>
      <c r="C25" s="43"/>
      <c r="D25" s="86"/>
      <c r="E25" s="100">
        <v>0</v>
      </c>
      <c r="F25" s="52">
        <v>1</v>
      </c>
      <c r="G25" s="78">
        <v>50000</v>
      </c>
      <c r="H25" s="87">
        <f t="shared" si="0"/>
        <v>50000</v>
      </c>
      <c r="I25" s="19"/>
      <c r="J25" s="46" t="s">
        <v>79</v>
      </c>
      <c r="K25" s="46"/>
      <c r="L25" s="20"/>
      <c r="M25" s="20" t="s">
        <v>333</v>
      </c>
    </row>
    <row r="26" spans="1:13" x14ac:dyDescent="0.35">
      <c r="A26" s="58"/>
      <c r="B26" s="59" t="s">
        <v>306</v>
      </c>
      <c r="C26" s="59"/>
      <c r="D26" s="59"/>
      <c r="E26" s="59"/>
      <c r="F26" s="59"/>
      <c r="G26" s="79"/>
      <c r="H26" s="80">
        <f>SUM(H16:H25)</f>
        <v>3461048</v>
      </c>
      <c r="I26" s="59"/>
      <c r="J26" s="60"/>
      <c r="K26" s="60"/>
      <c r="L26" s="60"/>
      <c r="M26" s="161"/>
    </row>
    <row r="27" spans="1:13" x14ac:dyDescent="0.35">
      <c r="A27" s="17">
        <v>20</v>
      </c>
      <c r="B27" s="53" t="s">
        <v>96</v>
      </c>
      <c r="C27" s="44"/>
      <c r="D27" s="85"/>
      <c r="E27" s="100"/>
      <c r="F27" s="45">
        <v>1</v>
      </c>
      <c r="G27" s="70">
        <v>150000</v>
      </c>
      <c r="H27" s="87">
        <f t="shared" si="0"/>
        <v>150000</v>
      </c>
      <c r="I27" s="19"/>
      <c r="J27" s="46" t="s">
        <v>97</v>
      </c>
      <c r="K27" s="46"/>
      <c r="L27" s="20"/>
      <c r="M27" s="20"/>
    </row>
    <row r="28" spans="1:13" x14ac:dyDescent="0.35">
      <c r="A28" s="17">
        <v>21</v>
      </c>
      <c r="B28" s="53" t="s">
        <v>193</v>
      </c>
      <c r="C28" s="53"/>
      <c r="D28" s="102"/>
      <c r="E28" s="103"/>
      <c r="F28" s="45">
        <v>1</v>
      </c>
      <c r="G28" s="70">
        <v>70000</v>
      </c>
      <c r="H28" s="87">
        <f t="shared" si="0"/>
        <v>70000</v>
      </c>
      <c r="I28" s="19"/>
      <c r="J28" s="46" t="s">
        <v>97</v>
      </c>
      <c r="K28" s="46"/>
      <c r="L28" s="20"/>
      <c r="M28" s="20"/>
    </row>
    <row r="29" spans="1:13" x14ac:dyDescent="0.35">
      <c r="A29" s="17">
        <v>23</v>
      </c>
      <c r="B29" s="53" t="s">
        <v>99</v>
      </c>
      <c r="C29" s="53"/>
      <c r="D29" s="102"/>
      <c r="E29" s="103"/>
      <c r="F29" s="45">
        <v>1</v>
      </c>
      <c r="G29" s="70">
        <v>50000</v>
      </c>
      <c r="H29" s="87">
        <f t="shared" si="0"/>
        <v>50000</v>
      </c>
      <c r="I29" s="19"/>
      <c r="J29" s="46" t="s">
        <v>97</v>
      </c>
      <c r="K29" s="46"/>
      <c r="L29" s="20"/>
      <c r="M29" s="20"/>
    </row>
    <row r="30" spans="1:13" x14ac:dyDescent="0.35">
      <c r="A30" s="17">
        <v>25</v>
      </c>
      <c r="B30" s="53" t="s">
        <v>36</v>
      </c>
      <c r="C30" s="53"/>
      <c r="D30" s="102"/>
      <c r="E30" s="103"/>
      <c r="F30" s="45">
        <v>1</v>
      </c>
      <c r="G30" s="70">
        <v>20000</v>
      </c>
      <c r="H30" s="87">
        <f t="shared" si="0"/>
        <v>20000</v>
      </c>
      <c r="I30" s="19"/>
      <c r="J30" s="46" t="s">
        <v>97</v>
      </c>
      <c r="K30" s="46"/>
      <c r="L30" s="20"/>
      <c r="M30" s="20"/>
    </row>
    <row r="31" spans="1:13" x14ac:dyDescent="0.35">
      <c r="A31" s="55">
        <v>28</v>
      </c>
      <c r="B31" s="56" t="s">
        <v>35</v>
      </c>
      <c r="C31" s="56"/>
      <c r="D31" s="109"/>
      <c r="E31" s="110"/>
      <c r="F31" s="45">
        <v>1</v>
      </c>
      <c r="G31" s="70">
        <v>20000</v>
      </c>
      <c r="H31" s="87">
        <f t="shared" si="0"/>
        <v>20000</v>
      </c>
      <c r="I31" s="19"/>
      <c r="J31" s="46" t="s">
        <v>97</v>
      </c>
      <c r="K31" s="46"/>
      <c r="L31" s="20"/>
      <c r="M31" s="20"/>
    </row>
    <row r="32" spans="1:13" x14ac:dyDescent="0.35">
      <c r="A32" s="17">
        <v>32</v>
      </c>
      <c r="B32" s="53" t="s">
        <v>100</v>
      </c>
      <c r="C32" s="53"/>
      <c r="D32" s="102"/>
      <c r="E32" s="103"/>
      <c r="F32" s="45">
        <v>1</v>
      </c>
      <c r="G32" s="70">
        <v>20000</v>
      </c>
      <c r="H32" s="87">
        <f t="shared" si="0"/>
        <v>20000</v>
      </c>
      <c r="I32" s="19"/>
      <c r="J32" s="46" t="s">
        <v>97</v>
      </c>
      <c r="K32" s="46"/>
      <c r="L32" s="20"/>
      <c r="M32" s="20"/>
    </row>
    <row r="33" spans="1:13" x14ac:dyDescent="0.35">
      <c r="A33" s="17">
        <v>33</v>
      </c>
      <c r="B33" s="53" t="s">
        <v>101</v>
      </c>
      <c r="C33" s="53"/>
      <c r="D33" s="102"/>
      <c r="E33" s="103"/>
      <c r="F33" s="45">
        <v>1</v>
      </c>
      <c r="G33" s="70">
        <v>20000</v>
      </c>
      <c r="H33" s="87">
        <f t="shared" si="0"/>
        <v>20000</v>
      </c>
      <c r="I33" s="19"/>
      <c r="J33" s="46" t="s">
        <v>97</v>
      </c>
      <c r="K33" s="46"/>
      <c r="L33" s="20"/>
      <c r="M33" s="20"/>
    </row>
    <row r="34" spans="1:13" x14ac:dyDescent="0.35">
      <c r="A34" s="58"/>
      <c r="B34" s="59" t="s">
        <v>307</v>
      </c>
      <c r="C34" s="59"/>
      <c r="D34" s="59"/>
      <c r="E34" s="104"/>
      <c r="F34" s="59"/>
      <c r="G34" s="79"/>
      <c r="H34" s="80">
        <f>SUM(H27:H33)</f>
        <v>350000</v>
      </c>
      <c r="I34" s="59"/>
      <c r="J34" s="60"/>
      <c r="K34" s="60"/>
      <c r="L34" s="60"/>
      <c r="M34" s="161"/>
    </row>
    <row r="35" spans="1:13" x14ac:dyDescent="0.35">
      <c r="A35" s="17">
        <v>50</v>
      </c>
      <c r="B35" s="57" t="s">
        <v>321</v>
      </c>
      <c r="C35" s="57" t="s">
        <v>301</v>
      </c>
      <c r="D35" s="158" t="s">
        <v>310</v>
      </c>
      <c r="E35" s="147">
        <v>60820</v>
      </c>
      <c r="F35" s="159">
        <v>1</v>
      </c>
      <c r="G35" s="70">
        <v>2960</v>
      </c>
      <c r="H35" s="87">
        <f t="shared" ref="H35:H36" si="1">SUM(F35*G35)</f>
        <v>2960</v>
      </c>
      <c r="I35" s="19"/>
      <c r="J35" s="46" t="s">
        <v>79</v>
      </c>
      <c r="K35" s="46"/>
      <c r="L35" s="50" t="s">
        <v>328</v>
      </c>
      <c r="M35" s="20" t="s">
        <v>333</v>
      </c>
    </row>
    <row r="36" spans="1:13" x14ac:dyDescent="0.35">
      <c r="A36" s="17">
        <v>50</v>
      </c>
      <c r="B36" s="57" t="s">
        <v>340</v>
      </c>
      <c r="C36" s="57" t="s">
        <v>335</v>
      </c>
      <c r="D36" s="158" t="s">
        <v>341</v>
      </c>
      <c r="E36" s="147" t="s">
        <v>341</v>
      </c>
      <c r="F36" s="159">
        <v>1</v>
      </c>
      <c r="G36" s="70">
        <v>180000</v>
      </c>
      <c r="H36" s="87">
        <f t="shared" si="1"/>
        <v>180000</v>
      </c>
      <c r="I36" s="160"/>
      <c r="J36" s="46" t="s">
        <v>79</v>
      </c>
      <c r="K36" s="160"/>
      <c r="L36" s="61" t="s">
        <v>344</v>
      </c>
      <c r="M36" s="20" t="s">
        <v>333</v>
      </c>
    </row>
    <row r="37" spans="1:13" x14ac:dyDescent="0.35">
      <c r="A37" s="58"/>
      <c r="B37" s="59" t="s">
        <v>324</v>
      </c>
      <c r="C37" s="59"/>
      <c r="D37" s="59"/>
      <c r="E37" s="104"/>
      <c r="F37" s="59"/>
      <c r="G37" s="79"/>
      <c r="H37" s="80">
        <f>SUM(H35:H36)</f>
        <v>182960</v>
      </c>
      <c r="I37" s="59"/>
      <c r="J37" s="60"/>
      <c r="K37" s="60"/>
      <c r="L37" s="60"/>
      <c r="M37" s="161"/>
    </row>
    <row r="38" spans="1:13" x14ac:dyDescent="0.35">
      <c r="M38"/>
    </row>
    <row r="39" spans="1:13" ht="16" x14ac:dyDescent="0.4">
      <c r="A39" s="214" t="s">
        <v>354</v>
      </c>
      <c r="B39" s="214"/>
      <c r="C39" s="214"/>
      <c r="D39" s="214"/>
      <c r="E39" s="214"/>
      <c r="F39" s="214"/>
      <c r="G39" s="214"/>
      <c r="H39" s="214"/>
      <c r="I39" s="214"/>
      <c r="J39" s="214"/>
      <c r="K39" s="214"/>
      <c r="L39" s="214"/>
      <c r="M39" s="214"/>
    </row>
    <row r="40" spans="1:13" x14ac:dyDescent="0.35">
      <c r="A40" s="22"/>
      <c r="B40" s="23"/>
      <c r="C40" s="23"/>
      <c r="D40" s="23"/>
      <c r="E40" s="36"/>
      <c r="F40" s="35"/>
      <c r="G40" s="68" t="s">
        <v>114</v>
      </c>
      <c r="H40" s="69">
        <v>0</v>
      </c>
      <c r="I40" s="23"/>
      <c r="J40" s="23"/>
      <c r="K40" s="23"/>
      <c r="L40" s="23"/>
      <c r="M40" s="20"/>
    </row>
    <row r="41" spans="1:13" x14ac:dyDescent="0.35">
      <c r="A41" s="98" t="s">
        <v>71</v>
      </c>
      <c r="B41" s="40" t="s">
        <v>52</v>
      </c>
      <c r="C41" s="40" t="s">
        <v>72</v>
      </c>
      <c r="D41" s="40" t="s">
        <v>73</v>
      </c>
      <c r="E41" s="41" t="s">
        <v>74</v>
      </c>
      <c r="F41" s="39" t="s">
        <v>75</v>
      </c>
      <c r="G41" s="68" t="s">
        <v>56</v>
      </c>
      <c r="H41" s="69" t="s">
        <v>76</v>
      </c>
      <c r="I41" s="40"/>
      <c r="J41" s="40" t="s">
        <v>77</v>
      </c>
      <c r="K41" s="40" t="s">
        <v>124</v>
      </c>
      <c r="L41" s="40" t="s">
        <v>125</v>
      </c>
      <c r="M41" s="40" t="s">
        <v>331</v>
      </c>
    </row>
    <row r="42" spans="1:13" x14ac:dyDescent="0.35">
      <c r="A42" s="17">
        <v>1</v>
      </c>
      <c r="B42" s="19" t="s">
        <v>374</v>
      </c>
      <c r="C42" s="19" t="s">
        <v>78</v>
      </c>
      <c r="D42" s="86" t="s">
        <v>373</v>
      </c>
      <c r="E42" s="100" t="s">
        <v>373</v>
      </c>
      <c r="F42" s="45">
        <v>1</v>
      </c>
      <c r="G42" s="70">
        <v>550000</v>
      </c>
      <c r="H42" s="87">
        <f t="shared" ref="H42" si="2">SUM(F42*G42)</f>
        <v>550000</v>
      </c>
      <c r="I42" s="19"/>
      <c r="J42" s="46" t="s">
        <v>79</v>
      </c>
      <c r="K42" s="46"/>
      <c r="L42" s="20"/>
      <c r="M42" s="20" t="s">
        <v>332</v>
      </c>
    </row>
    <row r="43" spans="1:13" ht="29" x14ac:dyDescent="0.35">
      <c r="A43" s="17">
        <v>1.1000000000000001</v>
      </c>
      <c r="B43" s="27" t="s">
        <v>210</v>
      </c>
      <c r="C43" s="57" t="s">
        <v>345</v>
      </c>
      <c r="D43" s="147" t="s">
        <v>346</v>
      </c>
      <c r="E43" s="57" t="s">
        <v>346</v>
      </c>
      <c r="F43" s="45">
        <v>1</v>
      </c>
      <c r="G43" s="70">
        <v>120000</v>
      </c>
      <c r="H43" s="87">
        <f t="shared" ref="H43:H51" si="3">SUM(F43*G43)</f>
        <v>120000</v>
      </c>
      <c r="I43" s="19"/>
      <c r="J43" s="46" t="s">
        <v>79</v>
      </c>
      <c r="K43" s="25" t="s">
        <v>211</v>
      </c>
      <c r="L43" s="20"/>
      <c r="M43" s="20" t="s">
        <v>333</v>
      </c>
    </row>
    <row r="44" spans="1:13" ht="29" x14ac:dyDescent="0.35">
      <c r="A44" s="17">
        <v>3.1</v>
      </c>
      <c r="B44" s="27" t="s">
        <v>413</v>
      </c>
      <c r="C44" s="50" t="s">
        <v>130</v>
      </c>
      <c r="D44" s="50" t="s">
        <v>414</v>
      </c>
      <c r="E44" s="26">
        <v>6511815</v>
      </c>
      <c r="F44" s="45">
        <v>1</v>
      </c>
      <c r="G44" s="70">
        <v>110000</v>
      </c>
      <c r="H44" s="87">
        <f>SUM(F44*G44)</f>
        <v>110000</v>
      </c>
      <c r="I44" s="19"/>
      <c r="J44" s="46" t="s">
        <v>79</v>
      </c>
      <c r="K44" s="46"/>
      <c r="L44" s="197" t="s">
        <v>415</v>
      </c>
      <c r="M44" s="20" t="s">
        <v>333</v>
      </c>
    </row>
    <row r="45" spans="1:13" ht="29" x14ac:dyDescent="0.35">
      <c r="A45" s="17">
        <v>3.1</v>
      </c>
      <c r="B45" s="27" t="s">
        <v>416</v>
      </c>
      <c r="C45" s="50" t="s">
        <v>130</v>
      </c>
      <c r="D45" s="50" t="s">
        <v>417</v>
      </c>
      <c r="E45" s="26">
        <v>6511920</v>
      </c>
      <c r="F45" s="45">
        <v>1</v>
      </c>
      <c r="G45" s="70">
        <v>110000</v>
      </c>
      <c r="H45" s="87">
        <f>SUM(F45*G45)</f>
        <v>110000</v>
      </c>
      <c r="I45" s="19"/>
      <c r="J45" s="46" t="s">
        <v>79</v>
      </c>
      <c r="K45" s="46"/>
      <c r="L45" s="50" t="s">
        <v>418</v>
      </c>
      <c r="M45" s="20" t="s">
        <v>333</v>
      </c>
    </row>
    <row r="46" spans="1:13" ht="29" x14ac:dyDescent="0.35">
      <c r="A46" s="17">
        <v>7.1</v>
      </c>
      <c r="B46" s="27" t="s">
        <v>382</v>
      </c>
      <c r="C46" s="50" t="s">
        <v>383</v>
      </c>
      <c r="D46" s="50" t="s">
        <v>384</v>
      </c>
      <c r="E46" s="100" t="s">
        <v>385</v>
      </c>
      <c r="F46" s="45">
        <v>1</v>
      </c>
      <c r="G46" s="70">
        <v>250000</v>
      </c>
      <c r="H46" s="87">
        <f t="shared" ref="H46:H47" si="4">G46*F46</f>
        <v>250000</v>
      </c>
      <c r="I46" s="19"/>
      <c r="J46" s="46" t="s">
        <v>79</v>
      </c>
      <c r="K46" s="46"/>
      <c r="L46" s="50" t="s">
        <v>386</v>
      </c>
      <c r="M46" s="20" t="s">
        <v>333</v>
      </c>
    </row>
    <row r="47" spans="1:13" x14ac:dyDescent="0.35">
      <c r="A47" s="17">
        <v>7.5</v>
      </c>
      <c r="B47" s="27" t="s">
        <v>387</v>
      </c>
      <c r="C47" s="50" t="s">
        <v>383</v>
      </c>
      <c r="D47" s="50" t="s">
        <v>388</v>
      </c>
      <c r="E47" s="100" t="s">
        <v>389</v>
      </c>
      <c r="F47" s="45">
        <v>10</v>
      </c>
      <c r="G47" s="70">
        <v>40000</v>
      </c>
      <c r="H47" s="87">
        <f t="shared" si="4"/>
        <v>400000</v>
      </c>
      <c r="I47" s="19"/>
      <c r="J47" s="46" t="s">
        <v>79</v>
      </c>
      <c r="K47" s="46"/>
      <c r="L47" s="50" t="s">
        <v>390</v>
      </c>
      <c r="M47" s="20" t="s">
        <v>333</v>
      </c>
    </row>
    <row r="48" spans="1:13" x14ac:dyDescent="0.35">
      <c r="A48" s="119">
        <v>8.4600000000000009</v>
      </c>
      <c r="B48" s="25" t="s">
        <v>411</v>
      </c>
      <c r="C48" s="50" t="s">
        <v>402</v>
      </c>
      <c r="D48" s="50" t="s">
        <v>403</v>
      </c>
      <c r="E48" s="100" t="s">
        <v>403</v>
      </c>
      <c r="F48" s="101">
        <v>1</v>
      </c>
      <c r="G48" s="70">
        <v>0</v>
      </c>
      <c r="H48" s="87">
        <f t="shared" ref="H48:H49" si="5">SUM(F48*G48)</f>
        <v>0</v>
      </c>
      <c r="I48" s="19"/>
      <c r="J48" s="46" t="s">
        <v>79</v>
      </c>
      <c r="K48" s="46"/>
      <c r="L48" s="50" t="s">
        <v>404</v>
      </c>
      <c r="M48" s="20" t="s">
        <v>333</v>
      </c>
    </row>
    <row r="49" spans="1:13" ht="15" thickBot="1" x14ac:dyDescent="0.4">
      <c r="A49" s="119">
        <v>8.4600000000000009</v>
      </c>
      <c r="B49" s="25" t="s">
        <v>412</v>
      </c>
      <c r="C49" s="50" t="s">
        <v>402</v>
      </c>
      <c r="D49" s="50" t="s">
        <v>406</v>
      </c>
      <c r="E49" s="100" t="s">
        <v>406</v>
      </c>
      <c r="F49" s="101">
        <v>1</v>
      </c>
      <c r="G49" s="70">
        <v>180000</v>
      </c>
      <c r="H49" s="87">
        <f t="shared" si="5"/>
        <v>180000</v>
      </c>
      <c r="I49" s="19"/>
      <c r="J49" s="46" t="s">
        <v>79</v>
      </c>
      <c r="K49" s="46"/>
      <c r="L49" s="50" t="s">
        <v>404</v>
      </c>
      <c r="M49" s="20" t="s">
        <v>333</v>
      </c>
    </row>
    <row r="50" spans="1:13" ht="15" thickBot="1" x14ac:dyDescent="0.4">
      <c r="A50" s="17">
        <v>17</v>
      </c>
      <c r="B50" s="19" t="s">
        <v>94</v>
      </c>
      <c r="C50" s="43"/>
      <c r="D50" s="86"/>
      <c r="E50" s="100">
        <v>0</v>
      </c>
      <c r="F50" s="52">
        <v>1</v>
      </c>
      <c r="G50" s="78">
        <v>30000</v>
      </c>
      <c r="H50" s="87">
        <f t="shared" si="3"/>
        <v>30000</v>
      </c>
      <c r="I50" s="19"/>
      <c r="J50" s="46" t="s">
        <v>79</v>
      </c>
      <c r="K50" s="46"/>
      <c r="L50" s="20"/>
      <c r="M50" s="20" t="s">
        <v>333</v>
      </c>
    </row>
    <row r="51" spans="1:13" ht="15" thickBot="1" x14ac:dyDescent="0.4">
      <c r="A51" s="17">
        <v>18</v>
      </c>
      <c r="B51" s="19" t="s">
        <v>95</v>
      </c>
      <c r="C51" s="43"/>
      <c r="D51" s="86"/>
      <c r="E51" s="100">
        <v>0</v>
      </c>
      <c r="F51" s="52">
        <v>1</v>
      </c>
      <c r="G51" s="78">
        <v>30000</v>
      </c>
      <c r="H51" s="87">
        <f t="shared" si="3"/>
        <v>30000</v>
      </c>
      <c r="I51" s="19"/>
      <c r="J51" s="46" t="s">
        <v>79</v>
      </c>
      <c r="K51" s="46"/>
      <c r="L51" s="20"/>
      <c r="M51" s="20" t="s">
        <v>333</v>
      </c>
    </row>
    <row r="52" spans="1:13" x14ac:dyDescent="0.35">
      <c r="A52" s="58"/>
      <c r="B52" s="59" t="s">
        <v>306</v>
      </c>
      <c r="C52" s="59"/>
      <c r="D52" s="59"/>
      <c r="E52" s="59"/>
      <c r="F52" s="59"/>
      <c r="G52" s="79"/>
      <c r="H52" s="80">
        <f>SUM(H42:H51)</f>
        <v>1780000</v>
      </c>
      <c r="I52" s="59"/>
      <c r="J52" s="60"/>
      <c r="K52" s="60"/>
      <c r="L52" s="60"/>
      <c r="M52" s="161"/>
    </row>
    <row r="53" spans="1:13" x14ac:dyDescent="0.35">
      <c r="A53" s="17">
        <v>20</v>
      </c>
      <c r="B53" s="53" t="s">
        <v>96</v>
      </c>
      <c r="C53" s="44"/>
      <c r="D53" s="85"/>
      <c r="E53" s="100"/>
      <c r="F53" s="45">
        <v>1</v>
      </c>
      <c r="G53" s="70">
        <v>100000</v>
      </c>
      <c r="H53" s="87">
        <f t="shared" ref="H53:H59" si="6">SUM(F53*G53)</f>
        <v>100000</v>
      </c>
      <c r="I53" s="19"/>
      <c r="J53" s="46" t="s">
        <v>97</v>
      </c>
      <c r="K53" s="46"/>
      <c r="L53" s="20"/>
      <c r="M53" s="20"/>
    </row>
    <row r="54" spans="1:13" x14ac:dyDescent="0.35">
      <c r="A54" s="17">
        <v>21</v>
      </c>
      <c r="B54" s="53" t="s">
        <v>193</v>
      </c>
      <c r="C54" s="53"/>
      <c r="D54" s="102"/>
      <c r="E54" s="103"/>
      <c r="F54" s="45">
        <v>1</v>
      </c>
      <c r="G54" s="70">
        <v>30000</v>
      </c>
      <c r="H54" s="87">
        <f t="shared" si="6"/>
        <v>30000</v>
      </c>
      <c r="I54" s="19"/>
      <c r="J54" s="46" t="s">
        <v>97</v>
      </c>
      <c r="K54" s="46"/>
      <c r="L54" s="20"/>
      <c r="M54" s="20"/>
    </row>
    <row r="55" spans="1:13" x14ac:dyDescent="0.35">
      <c r="A55" s="17">
        <v>23</v>
      </c>
      <c r="B55" s="53" t="s">
        <v>99</v>
      </c>
      <c r="C55" s="53"/>
      <c r="D55" s="102"/>
      <c r="E55" s="103"/>
      <c r="F55" s="45">
        <v>1</v>
      </c>
      <c r="G55" s="70">
        <v>20000</v>
      </c>
      <c r="H55" s="87">
        <f t="shared" si="6"/>
        <v>20000</v>
      </c>
      <c r="I55" s="19"/>
      <c r="J55" s="46" t="s">
        <v>97</v>
      </c>
      <c r="K55" s="46"/>
      <c r="L55" s="20"/>
      <c r="M55" s="20"/>
    </row>
    <row r="56" spans="1:13" x14ac:dyDescent="0.35">
      <c r="A56" s="17">
        <v>25</v>
      </c>
      <c r="B56" s="53" t="s">
        <v>36</v>
      </c>
      <c r="C56" s="53"/>
      <c r="D56" s="102"/>
      <c r="E56" s="103"/>
      <c r="F56" s="45">
        <v>1</v>
      </c>
      <c r="G56" s="70">
        <v>10000</v>
      </c>
      <c r="H56" s="87">
        <f t="shared" si="6"/>
        <v>10000</v>
      </c>
      <c r="I56" s="19"/>
      <c r="J56" s="46" t="s">
        <v>97</v>
      </c>
      <c r="K56" s="46"/>
      <c r="L56" s="20"/>
      <c r="M56" s="20"/>
    </row>
    <row r="57" spans="1:13" x14ac:dyDescent="0.35">
      <c r="A57" s="55">
        <v>28</v>
      </c>
      <c r="B57" s="56" t="s">
        <v>35</v>
      </c>
      <c r="C57" s="56"/>
      <c r="D57" s="109"/>
      <c r="E57" s="110"/>
      <c r="F57" s="45">
        <v>1</v>
      </c>
      <c r="G57" s="70">
        <v>10000</v>
      </c>
      <c r="H57" s="87">
        <f t="shared" si="6"/>
        <v>10000</v>
      </c>
      <c r="I57" s="19"/>
      <c r="J57" s="46" t="s">
        <v>97</v>
      </c>
      <c r="K57" s="46"/>
      <c r="L57" s="20"/>
      <c r="M57" s="20"/>
    </row>
    <row r="58" spans="1:13" x14ac:dyDescent="0.35">
      <c r="A58" s="17">
        <v>32</v>
      </c>
      <c r="B58" s="53" t="s">
        <v>100</v>
      </c>
      <c r="C58" s="53"/>
      <c r="D58" s="102"/>
      <c r="E58" s="103"/>
      <c r="F58" s="45">
        <v>1</v>
      </c>
      <c r="G58" s="70">
        <v>10000</v>
      </c>
      <c r="H58" s="87">
        <f t="shared" si="6"/>
        <v>10000</v>
      </c>
      <c r="I58" s="19"/>
      <c r="J58" s="46" t="s">
        <v>97</v>
      </c>
      <c r="K58" s="46"/>
      <c r="L58" s="20"/>
      <c r="M58" s="20"/>
    </row>
    <row r="59" spans="1:13" x14ac:dyDescent="0.35">
      <c r="A59" s="17">
        <v>33</v>
      </c>
      <c r="B59" s="53" t="s">
        <v>101</v>
      </c>
      <c r="C59" s="53"/>
      <c r="D59" s="102"/>
      <c r="E59" s="103"/>
      <c r="F59" s="45">
        <v>1</v>
      </c>
      <c r="G59" s="70">
        <v>10000</v>
      </c>
      <c r="H59" s="87">
        <f t="shared" si="6"/>
        <v>10000</v>
      </c>
      <c r="I59" s="19"/>
      <c r="J59" s="46" t="s">
        <v>97</v>
      </c>
      <c r="K59" s="46"/>
      <c r="L59" s="20"/>
      <c r="M59" s="20"/>
    </row>
    <row r="60" spans="1:13" x14ac:dyDescent="0.35">
      <c r="A60" s="58"/>
      <c r="B60" s="59" t="s">
        <v>307</v>
      </c>
      <c r="C60" s="59"/>
      <c r="D60" s="59"/>
      <c r="E60" s="104"/>
      <c r="F60" s="59"/>
      <c r="G60" s="79"/>
      <c r="H60" s="80">
        <f>SUM(H53:H59)</f>
        <v>190000</v>
      </c>
      <c r="I60" s="59"/>
      <c r="J60" s="60"/>
      <c r="K60" s="60"/>
      <c r="L60" s="60"/>
      <c r="M60" s="161"/>
    </row>
    <row r="61" spans="1:13" x14ac:dyDescent="0.35">
      <c r="A61" s="17">
        <v>50</v>
      </c>
      <c r="B61" s="57" t="s">
        <v>321</v>
      </c>
      <c r="C61" s="57" t="s">
        <v>301</v>
      </c>
      <c r="D61" s="158" t="s">
        <v>310</v>
      </c>
      <c r="E61" s="147">
        <v>60820</v>
      </c>
      <c r="F61" s="159">
        <v>1</v>
      </c>
      <c r="G61" s="70">
        <v>2960</v>
      </c>
      <c r="H61" s="87">
        <f t="shared" ref="H61:H62" si="7">SUM(F61*G61)</f>
        <v>2960</v>
      </c>
      <c r="I61" s="19"/>
      <c r="J61" s="46" t="s">
        <v>79</v>
      </c>
      <c r="K61" s="46"/>
      <c r="L61" s="50" t="s">
        <v>328</v>
      </c>
      <c r="M61" s="20" t="s">
        <v>333</v>
      </c>
    </row>
    <row r="62" spans="1:13" x14ac:dyDescent="0.35">
      <c r="A62" s="17">
        <v>50</v>
      </c>
      <c r="B62" s="57" t="s">
        <v>340</v>
      </c>
      <c r="C62" s="57" t="s">
        <v>397</v>
      </c>
      <c r="D62" s="57" t="s">
        <v>397</v>
      </c>
      <c r="E62" s="57" t="s">
        <v>397</v>
      </c>
      <c r="F62" s="159">
        <v>1</v>
      </c>
      <c r="G62" s="70">
        <v>50000</v>
      </c>
      <c r="H62" s="87">
        <f t="shared" si="7"/>
        <v>50000</v>
      </c>
      <c r="I62" s="160"/>
      <c r="J62" s="46" t="s">
        <v>79</v>
      </c>
      <c r="K62" s="160"/>
      <c r="L62" s="61" t="s">
        <v>327</v>
      </c>
      <c r="M62" s="20" t="s">
        <v>333</v>
      </c>
    </row>
    <row r="63" spans="1:13" x14ac:dyDescent="0.35">
      <c r="A63" s="58"/>
      <c r="B63" s="59" t="s">
        <v>324</v>
      </c>
      <c r="C63" s="59"/>
      <c r="D63" s="59"/>
      <c r="E63" s="104"/>
      <c r="F63" s="59"/>
      <c r="G63" s="79"/>
      <c r="H63" s="80">
        <f>SUM(H61:H62)</f>
        <v>52960</v>
      </c>
      <c r="I63" s="59"/>
      <c r="J63" s="60"/>
      <c r="K63" s="60"/>
      <c r="L63" s="60"/>
      <c r="M63" s="161"/>
    </row>
  </sheetData>
  <mergeCells count="1">
    <mergeCell ref="A39:M39"/>
  </mergeCells>
  <conditionalFormatting sqref="D18">
    <cfRule type="duplicateValues" dxfId="48" priority="39"/>
  </conditionalFormatting>
  <conditionalFormatting sqref="D19">
    <cfRule type="duplicateValues" dxfId="47" priority="38"/>
  </conditionalFormatting>
  <conditionalFormatting sqref="D20">
    <cfRule type="duplicateValues" dxfId="46" priority="37"/>
  </conditionalFormatting>
  <conditionalFormatting sqref="D21">
    <cfRule type="duplicateValues" dxfId="45" priority="42"/>
  </conditionalFormatting>
  <conditionalFormatting sqref="D22">
    <cfRule type="duplicateValues" dxfId="44" priority="41"/>
  </conditionalFormatting>
  <conditionalFormatting sqref="D23">
    <cfRule type="duplicateValues" dxfId="43" priority="40"/>
  </conditionalFormatting>
  <conditionalFormatting sqref="D44">
    <cfRule type="duplicateValues" dxfId="42" priority="2"/>
  </conditionalFormatting>
  <conditionalFormatting sqref="D45">
    <cfRule type="duplicateValues" dxfId="41" priority="1"/>
  </conditionalFormatting>
  <conditionalFormatting sqref="D46">
    <cfRule type="duplicateValues" dxfId="40" priority="13"/>
  </conditionalFormatting>
  <conditionalFormatting sqref="D47">
    <cfRule type="duplicateValues" dxfId="39" priority="14"/>
  </conditionalFormatting>
  <conditionalFormatting sqref="D48">
    <cfRule type="duplicateValues" dxfId="38" priority="5"/>
  </conditionalFormatting>
  <conditionalFormatting sqref="D49">
    <cfRule type="duplicateValues" dxfId="37" priority="4"/>
  </conditionalFormatting>
  <conditionalFormatting sqref="J36">
    <cfRule type="containsText" dxfId="36" priority="34" operator="containsText" text="IT">
      <formula>NOT(ISERROR(SEARCH("IT",J36)))</formula>
    </cfRule>
  </conditionalFormatting>
  <conditionalFormatting sqref="J62">
    <cfRule type="containsText" dxfId="35" priority="7" operator="containsText" text="IT">
      <formula>NOT(ISERROR(SEARCH("IT",J62)))</formula>
    </cfRule>
  </conditionalFormatting>
  <conditionalFormatting sqref="J16:K25 J27:K33">
    <cfRule type="containsText" dxfId="34" priority="43" operator="containsText" text="IT">
      <formula>NOT(ISERROR(SEARCH("IT",J16)))</formula>
    </cfRule>
  </conditionalFormatting>
  <conditionalFormatting sqref="J35:K35">
    <cfRule type="containsText" dxfId="33" priority="35" operator="containsText" text="IT">
      <formula>NOT(ISERROR(SEARCH("IT",J35)))</formula>
    </cfRule>
  </conditionalFormatting>
  <conditionalFormatting sqref="J42:K51">
    <cfRule type="containsText" dxfId="32" priority="3" operator="containsText" text="IT">
      <formula>NOT(ISERROR(SEARCH("IT",J42)))</formula>
    </cfRule>
  </conditionalFormatting>
  <conditionalFormatting sqref="J53:K59">
    <cfRule type="containsText" dxfId="31" priority="24" operator="containsText" text="IT">
      <formula>NOT(ISERROR(SEARCH("IT",J53)))</formula>
    </cfRule>
  </conditionalFormatting>
  <conditionalFormatting sqref="J61:K61">
    <cfRule type="containsText" dxfId="30" priority="17" operator="containsText" text="IT">
      <formula>NOT(ISERROR(SEARCH("IT",J61)))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3BF7-A36F-47CE-A29D-46FCF1E4C764}">
  <sheetPr>
    <tabColor theme="2" tint="-0.499984740745262"/>
  </sheetPr>
  <dimension ref="A2:M48"/>
  <sheetViews>
    <sheetView topLeftCell="A25" zoomScale="70" zoomScaleNormal="70" workbookViewId="0">
      <selection activeCell="E48" sqref="E48"/>
    </sheetView>
  </sheetViews>
  <sheetFormatPr defaultRowHeight="14.5" x14ac:dyDescent="0.35"/>
  <cols>
    <col min="1" max="1" width="6.7265625" bestFit="1" customWidth="1"/>
    <col min="2" max="2" width="58.26953125" bestFit="1" customWidth="1"/>
    <col min="3" max="3" width="30.08984375" bestFit="1" customWidth="1"/>
    <col min="4" max="4" width="11.90625" bestFit="1" customWidth="1"/>
    <col min="5" max="5" width="19" bestFit="1" customWidth="1"/>
    <col min="6" max="6" width="16.90625" bestFit="1" customWidth="1"/>
    <col min="7" max="7" width="19.26953125" bestFit="1" customWidth="1"/>
    <col min="8" max="8" width="23.08984375" bestFit="1" customWidth="1"/>
    <col min="9" max="9" width="9" customWidth="1"/>
    <col min="10" max="10" width="11.36328125" bestFit="1" customWidth="1"/>
    <col min="11" max="11" width="38.90625" bestFit="1" customWidth="1"/>
    <col min="12" max="12" width="19.7265625" bestFit="1" customWidth="1"/>
    <col min="13" max="13" width="19.7265625" customWidth="1"/>
  </cols>
  <sheetData>
    <row r="2" spans="1:13" ht="28.5" x14ac:dyDescent="0.35">
      <c r="B2" s="10" t="s">
        <v>61</v>
      </c>
      <c r="G2" s="63"/>
    </row>
    <row r="3" spans="1:13" x14ac:dyDescent="0.35">
      <c r="G3" s="63"/>
    </row>
    <row r="4" spans="1:13" ht="15" thickBot="1" x14ac:dyDescent="0.4">
      <c r="A4" s="9"/>
      <c r="B4" s="31" t="s">
        <v>62</v>
      </c>
      <c r="C4" s="32">
        <v>1</v>
      </c>
      <c r="D4" s="32"/>
      <c r="E4" s="91"/>
      <c r="F4" s="91"/>
      <c r="G4" s="65"/>
      <c r="H4" s="64"/>
      <c r="I4" s="12"/>
      <c r="J4" s="12"/>
      <c r="K4" s="12"/>
    </row>
    <row r="5" spans="1:13" ht="15" thickBot="1" x14ac:dyDescent="0.4">
      <c r="A5" s="9"/>
      <c r="B5" s="31" t="s">
        <v>63</v>
      </c>
      <c r="C5" s="33">
        <v>1.2</v>
      </c>
      <c r="D5" s="32"/>
      <c r="E5" s="91"/>
      <c r="F5" s="91"/>
      <c r="G5" s="65"/>
      <c r="H5" s="64"/>
      <c r="I5" s="12"/>
      <c r="J5" s="12"/>
      <c r="K5" s="12"/>
    </row>
    <row r="6" spans="1:13" x14ac:dyDescent="0.35">
      <c r="A6" s="9"/>
      <c r="B6" s="31" t="s">
        <v>64</v>
      </c>
      <c r="C6" s="62">
        <f ca="1">NOW()</f>
        <v>45756.0817537037</v>
      </c>
      <c r="D6" s="62"/>
      <c r="E6" s="91"/>
      <c r="F6" s="91"/>
      <c r="G6" s="65"/>
      <c r="H6" s="64"/>
      <c r="I6" s="12"/>
      <c r="J6" s="12"/>
      <c r="K6" s="12"/>
    </row>
    <row r="7" spans="1:13" ht="15" thickBot="1" x14ac:dyDescent="0.4">
      <c r="A7" s="9"/>
      <c r="B7" s="31" t="s">
        <v>65</v>
      </c>
      <c r="C7" s="30" t="s">
        <v>66</v>
      </c>
      <c r="D7" s="30"/>
      <c r="E7" s="91"/>
      <c r="F7" s="91"/>
      <c r="G7" s="65"/>
      <c r="H7" s="64"/>
      <c r="I7" s="12"/>
      <c r="J7" s="12"/>
      <c r="K7" s="12"/>
    </row>
    <row r="8" spans="1:13" ht="15" thickBot="1" x14ac:dyDescent="0.4">
      <c r="A8" s="9"/>
      <c r="B8" s="31" t="s">
        <v>67</v>
      </c>
      <c r="C8" s="132" t="s">
        <v>212</v>
      </c>
      <c r="D8" s="133"/>
      <c r="E8" s="133"/>
      <c r="F8" s="133"/>
      <c r="G8" s="65"/>
      <c r="H8" s="64"/>
      <c r="I8" s="12"/>
      <c r="J8" s="12"/>
      <c r="K8" s="12"/>
    </row>
    <row r="9" spans="1:13" x14ac:dyDescent="0.35">
      <c r="A9" s="9"/>
      <c r="B9" s="31" t="s">
        <v>69</v>
      </c>
      <c r="C9" s="30" t="str">
        <f ca="1">MID(CELL("filename"),SEARCH("[",CELL("filename"))+1, SEARCH("]",CELL("filename"))-SEARCH("[",CELL("filename"))-1)</f>
        <v>AV BOM.xlsx</v>
      </c>
      <c r="D9" s="30"/>
      <c r="E9" s="91"/>
      <c r="F9" s="91"/>
      <c r="G9" s="65"/>
      <c r="H9" s="64"/>
      <c r="I9" s="12"/>
      <c r="J9" s="12"/>
      <c r="K9" s="12"/>
    </row>
    <row r="10" spans="1:13" x14ac:dyDescent="0.35">
      <c r="A10" s="9"/>
      <c r="B10" s="134" t="s">
        <v>70</v>
      </c>
      <c r="C10" s="31" t="s">
        <v>213</v>
      </c>
      <c r="D10" s="31"/>
      <c r="E10" s="30"/>
      <c r="F10" s="29"/>
      <c r="G10" s="65"/>
      <c r="H10" s="64"/>
      <c r="I10" s="12"/>
      <c r="J10" s="12"/>
      <c r="K10" s="12"/>
    </row>
    <row r="11" spans="1:13" x14ac:dyDescent="0.35">
      <c r="A11" s="9"/>
      <c r="B11" s="31"/>
      <c r="C11" s="31"/>
      <c r="D11" s="31"/>
      <c r="E11" s="30"/>
      <c r="F11" s="91" t="s">
        <v>112</v>
      </c>
      <c r="G11" s="67"/>
      <c r="H11" s="64"/>
      <c r="I11" s="12"/>
      <c r="J11" s="12"/>
      <c r="K11" s="12"/>
    </row>
    <row r="12" spans="1:13" x14ac:dyDescent="0.35">
      <c r="A12" s="9"/>
      <c r="B12" s="31"/>
      <c r="C12" s="31"/>
      <c r="D12" s="31"/>
      <c r="E12" s="30"/>
      <c r="F12" s="29"/>
      <c r="G12" s="67"/>
      <c r="H12" s="64"/>
      <c r="I12" s="12"/>
      <c r="J12" s="12"/>
      <c r="K12" s="12"/>
    </row>
    <row r="13" spans="1:13" x14ac:dyDescent="0.35">
      <c r="A13" s="22"/>
      <c r="B13" s="23"/>
      <c r="C13" s="23"/>
      <c r="D13" s="23"/>
      <c r="E13" s="23"/>
      <c r="F13" s="35"/>
      <c r="G13" s="68" t="s">
        <v>114</v>
      </c>
      <c r="H13" s="69" t="s">
        <v>114</v>
      </c>
      <c r="I13" s="23"/>
      <c r="J13" s="23"/>
      <c r="K13" s="23"/>
      <c r="L13" s="23"/>
      <c r="M13" s="160"/>
    </row>
    <row r="14" spans="1:13" x14ac:dyDescent="0.35">
      <c r="A14" s="37" t="s">
        <v>71</v>
      </c>
      <c r="B14" s="38" t="s">
        <v>52</v>
      </c>
      <c r="C14" s="38" t="s">
        <v>72</v>
      </c>
      <c r="D14" s="38" t="s">
        <v>73</v>
      </c>
      <c r="E14" s="38" t="s">
        <v>74</v>
      </c>
      <c r="F14" s="39" t="s">
        <v>75</v>
      </c>
      <c r="G14" s="68" t="s">
        <v>56</v>
      </c>
      <c r="H14" s="69" t="s">
        <v>76</v>
      </c>
      <c r="I14" s="40"/>
      <c r="J14" s="40" t="s">
        <v>77</v>
      </c>
      <c r="K14" s="40" t="s">
        <v>124</v>
      </c>
      <c r="L14" s="40" t="s">
        <v>125</v>
      </c>
      <c r="M14" s="40" t="s">
        <v>331</v>
      </c>
    </row>
    <row r="15" spans="1:13" x14ac:dyDescent="0.35">
      <c r="A15" s="17">
        <v>1</v>
      </c>
      <c r="B15" s="19" t="s">
        <v>115</v>
      </c>
      <c r="C15" s="19" t="s">
        <v>78</v>
      </c>
      <c r="D15" s="86" t="s">
        <v>299</v>
      </c>
      <c r="E15" s="26" t="s">
        <v>299</v>
      </c>
      <c r="F15" s="45">
        <v>1</v>
      </c>
      <c r="G15" s="70">
        <v>348800</v>
      </c>
      <c r="H15" s="87">
        <f>SUM(F15*G15)</f>
        <v>348800</v>
      </c>
      <c r="I15" s="19"/>
      <c r="J15" s="46" t="s">
        <v>79</v>
      </c>
      <c r="K15" s="46"/>
      <c r="L15" s="20"/>
      <c r="M15" s="20" t="s">
        <v>332</v>
      </c>
    </row>
    <row r="16" spans="1:13" ht="29" x14ac:dyDescent="0.35">
      <c r="A16" s="17">
        <v>1.1000000000000001</v>
      </c>
      <c r="B16" s="27" t="s">
        <v>210</v>
      </c>
      <c r="C16" s="57" t="s">
        <v>345</v>
      </c>
      <c r="D16" s="147" t="s">
        <v>346</v>
      </c>
      <c r="E16" s="57" t="s">
        <v>346</v>
      </c>
      <c r="F16" s="45">
        <v>1</v>
      </c>
      <c r="G16" s="70">
        <v>135000</v>
      </c>
      <c r="H16" s="87">
        <f t="shared" ref="H16:H29" si="0">SUM(F16*G16)</f>
        <v>135000</v>
      </c>
      <c r="I16" s="19"/>
      <c r="J16" s="46" t="s">
        <v>79</v>
      </c>
      <c r="K16" s="25" t="s">
        <v>211</v>
      </c>
      <c r="L16" s="20"/>
      <c r="M16" s="20" t="s">
        <v>332</v>
      </c>
    </row>
    <row r="17" spans="1:13" x14ac:dyDescent="0.35">
      <c r="A17" s="17">
        <v>1.1000000000000001</v>
      </c>
      <c r="B17" s="27" t="s">
        <v>330</v>
      </c>
      <c r="C17" s="50" t="s">
        <v>301</v>
      </c>
      <c r="D17" s="50" t="s">
        <v>329</v>
      </c>
      <c r="E17" s="26">
        <v>10109</v>
      </c>
      <c r="F17" s="45">
        <v>1</v>
      </c>
      <c r="G17" s="70">
        <v>8000</v>
      </c>
      <c r="H17" s="87">
        <f t="shared" si="0"/>
        <v>8000</v>
      </c>
      <c r="I17" s="19"/>
      <c r="J17" s="46" t="s">
        <v>79</v>
      </c>
      <c r="K17" s="46"/>
      <c r="L17" s="20"/>
      <c r="M17" s="20" t="s">
        <v>333</v>
      </c>
    </row>
    <row r="18" spans="1:13" x14ac:dyDescent="0.35">
      <c r="A18" s="17">
        <v>17</v>
      </c>
      <c r="B18" s="27" t="s">
        <v>94</v>
      </c>
      <c r="C18" s="50"/>
      <c r="D18" s="50"/>
      <c r="E18" s="26"/>
      <c r="F18" s="45">
        <v>1</v>
      </c>
      <c r="G18" s="70">
        <v>15000</v>
      </c>
      <c r="H18" s="87">
        <f t="shared" si="0"/>
        <v>15000</v>
      </c>
      <c r="I18" s="19"/>
      <c r="J18" s="46" t="s">
        <v>79</v>
      </c>
      <c r="K18" s="46"/>
      <c r="L18" s="20"/>
      <c r="M18" s="20" t="s">
        <v>333</v>
      </c>
    </row>
    <row r="19" spans="1:13" x14ac:dyDescent="0.35">
      <c r="A19" s="17">
        <v>18</v>
      </c>
      <c r="B19" s="27" t="s">
        <v>95</v>
      </c>
      <c r="C19" s="50"/>
      <c r="D19" s="50"/>
      <c r="E19" s="26"/>
      <c r="F19" s="45">
        <v>1</v>
      </c>
      <c r="G19" s="70">
        <v>15000</v>
      </c>
      <c r="H19" s="87">
        <f t="shared" si="0"/>
        <v>15000</v>
      </c>
      <c r="I19" s="19"/>
      <c r="J19" s="46" t="s">
        <v>79</v>
      </c>
      <c r="K19" s="46"/>
      <c r="L19" s="20"/>
      <c r="M19" s="160"/>
    </row>
    <row r="20" spans="1:13" x14ac:dyDescent="0.35">
      <c r="A20" s="58"/>
      <c r="B20" s="59" t="s">
        <v>306</v>
      </c>
      <c r="C20" s="59"/>
      <c r="D20" s="59"/>
      <c r="E20" s="59"/>
      <c r="F20" s="59"/>
      <c r="G20" s="79"/>
      <c r="H20" s="80">
        <f>SUM(H15:H19)</f>
        <v>521800</v>
      </c>
      <c r="I20" s="59"/>
      <c r="J20" s="60"/>
      <c r="K20" s="60"/>
      <c r="L20" s="60"/>
      <c r="M20" s="162"/>
    </row>
    <row r="21" spans="1:13" x14ac:dyDescent="0.35">
      <c r="A21" s="17">
        <v>20</v>
      </c>
      <c r="B21" s="53" t="s">
        <v>96</v>
      </c>
      <c r="C21" s="53"/>
      <c r="D21" s="53"/>
      <c r="E21" s="53"/>
      <c r="F21" s="45">
        <v>1</v>
      </c>
      <c r="G21" s="70">
        <v>10000</v>
      </c>
      <c r="H21" s="87">
        <f t="shared" si="0"/>
        <v>10000</v>
      </c>
      <c r="I21" s="19"/>
      <c r="J21" s="46" t="s">
        <v>97</v>
      </c>
      <c r="K21" s="46"/>
      <c r="L21" s="20"/>
      <c r="M21" s="160"/>
    </row>
    <row r="22" spans="1:13" x14ac:dyDescent="0.35">
      <c r="A22" s="17">
        <v>21</v>
      </c>
      <c r="B22" s="53" t="s">
        <v>98</v>
      </c>
      <c r="C22" s="53"/>
      <c r="D22" s="53"/>
      <c r="E22" s="53"/>
      <c r="F22" s="45">
        <v>1</v>
      </c>
      <c r="G22" s="70">
        <v>10000</v>
      </c>
      <c r="H22" s="87">
        <f t="shared" si="0"/>
        <v>10000</v>
      </c>
      <c r="I22" s="19"/>
      <c r="J22" s="46" t="s">
        <v>97</v>
      </c>
      <c r="K22" s="46"/>
      <c r="L22" s="20"/>
      <c r="M22" s="160"/>
    </row>
    <row r="23" spans="1:13" x14ac:dyDescent="0.35">
      <c r="A23" s="17">
        <v>23</v>
      </c>
      <c r="B23" s="53" t="s">
        <v>99</v>
      </c>
      <c r="C23" s="53"/>
      <c r="D23" s="53"/>
      <c r="E23" s="53"/>
      <c r="F23" s="45">
        <v>1</v>
      </c>
      <c r="G23" s="70">
        <v>10000</v>
      </c>
      <c r="H23" s="87">
        <f t="shared" si="0"/>
        <v>10000</v>
      </c>
      <c r="I23" s="19"/>
      <c r="J23" s="46" t="s">
        <v>97</v>
      </c>
      <c r="K23" s="46"/>
      <c r="L23" s="20"/>
      <c r="M23" s="20"/>
    </row>
    <row r="24" spans="1:13" x14ac:dyDescent="0.35">
      <c r="A24" s="17">
        <v>25</v>
      </c>
      <c r="B24" s="53" t="s">
        <v>36</v>
      </c>
      <c r="C24" s="53"/>
      <c r="D24" s="53"/>
      <c r="E24" s="53"/>
      <c r="F24" s="45">
        <v>1</v>
      </c>
      <c r="G24" s="70">
        <v>5000</v>
      </c>
      <c r="H24" s="87">
        <f t="shared" si="0"/>
        <v>5000</v>
      </c>
      <c r="I24" s="19"/>
      <c r="J24" s="46" t="s">
        <v>97</v>
      </c>
      <c r="K24" s="46"/>
      <c r="L24" s="20"/>
      <c r="M24" s="160"/>
    </row>
    <row r="25" spans="1:13" x14ac:dyDescent="0.35">
      <c r="A25" s="55">
        <v>28</v>
      </c>
      <c r="B25" s="56" t="s">
        <v>35</v>
      </c>
      <c r="C25" s="56"/>
      <c r="D25" s="56"/>
      <c r="E25" s="56"/>
      <c r="F25" s="45">
        <v>1</v>
      </c>
      <c r="G25" s="70">
        <v>5000</v>
      </c>
      <c r="H25" s="87">
        <f t="shared" si="0"/>
        <v>5000</v>
      </c>
      <c r="I25" s="19"/>
      <c r="J25" s="46" t="s">
        <v>97</v>
      </c>
      <c r="K25" s="46"/>
      <c r="L25" s="20"/>
      <c r="M25" s="160"/>
    </row>
    <row r="26" spans="1:13" x14ac:dyDescent="0.35">
      <c r="A26" s="17">
        <v>32</v>
      </c>
      <c r="B26" s="53" t="s">
        <v>100</v>
      </c>
      <c r="C26" s="53"/>
      <c r="D26" s="53"/>
      <c r="E26" s="53"/>
      <c r="F26" s="45">
        <v>1</v>
      </c>
      <c r="G26" s="70">
        <v>5000</v>
      </c>
      <c r="H26" s="87">
        <f t="shared" si="0"/>
        <v>5000</v>
      </c>
      <c r="I26" s="19"/>
      <c r="J26" s="46" t="s">
        <v>97</v>
      </c>
      <c r="K26" s="46"/>
      <c r="L26" s="20"/>
      <c r="M26" s="160"/>
    </row>
    <row r="27" spans="1:13" x14ac:dyDescent="0.35">
      <c r="A27" s="17">
        <v>33</v>
      </c>
      <c r="B27" s="53" t="s">
        <v>101</v>
      </c>
      <c r="C27" s="53"/>
      <c r="D27" s="53"/>
      <c r="E27" s="53"/>
      <c r="F27" s="45">
        <v>1</v>
      </c>
      <c r="G27" s="70">
        <v>5000</v>
      </c>
      <c r="H27" s="87">
        <f t="shared" si="0"/>
        <v>5000</v>
      </c>
      <c r="I27" s="19"/>
      <c r="J27" s="46" t="s">
        <v>97</v>
      </c>
      <c r="K27" s="46"/>
      <c r="L27" s="20"/>
      <c r="M27" s="160"/>
    </row>
    <row r="28" spans="1:13" x14ac:dyDescent="0.35">
      <c r="A28" s="58"/>
      <c r="B28" s="59" t="s">
        <v>307</v>
      </c>
      <c r="C28" s="59"/>
      <c r="D28" s="59"/>
      <c r="E28" s="104"/>
      <c r="F28" s="59"/>
      <c r="G28" s="79"/>
      <c r="H28" s="80">
        <f>SUM(H21:H27)</f>
        <v>50000</v>
      </c>
      <c r="I28" s="59"/>
      <c r="J28" s="60"/>
      <c r="K28" s="60"/>
      <c r="L28" s="60"/>
      <c r="M28" s="162"/>
    </row>
    <row r="29" spans="1:13" x14ac:dyDescent="0.35">
      <c r="A29" s="17">
        <v>50</v>
      </c>
      <c r="B29" s="57" t="s">
        <v>22</v>
      </c>
      <c r="C29" s="53"/>
      <c r="D29" s="53"/>
      <c r="E29" s="53"/>
      <c r="F29" s="45">
        <v>1</v>
      </c>
      <c r="G29" s="70">
        <v>0</v>
      </c>
      <c r="H29" s="87">
        <f t="shared" si="0"/>
        <v>0</v>
      </c>
      <c r="I29" s="19"/>
      <c r="J29" s="46" t="s">
        <v>22</v>
      </c>
      <c r="K29" s="46"/>
      <c r="L29" s="77"/>
      <c r="M29" s="160"/>
    </row>
    <row r="31" spans="1:13" ht="16" x14ac:dyDescent="0.4">
      <c r="A31" s="214" t="s">
        <v>354</v>
      </c>
      <c r="B31" s="214"/>
      <c r="C31" s="214"/>
      <c r="D31" s="214"/>
      <c r="E31" s="214"/>
      <c r="F31" s="214"/>
      <c r="G31" s="214"/>
      <c r="H31" s="214"/>
      <c r="I31" s="214"/>
      <c r="J31" s="214"/>
      <c r="K31" s="214"/>
      <c r="L31" s="214"/>
      <c r="M31" s="214"/>
    </row>
    <row r="32" spans="1:13" x14ac:dyDescent="0.35">
      <c r="A32" s="22"/>
      <c r="B32" s="23"/>
      <c r="C32" s="23"/>
      <c r="D32" s="23"/>
      <c r="E32" s="23"/>
      <c r="F32" s="35"/>
      <c r="G32" s="68" t="s">
        <v>114</v>
      </c>
      <c r="H32" s="69" t="s">
        <v>114</v>
      </c>
      <c r="I32" s="23"/>
      <c r="J32" s="23"/>
      <c r="K32" s="23"/>
      <c r="L32" s="23"/>
      <c r="M32" s="160"/>
    </row>
    <row r="33" spans="1:13" x14ac:dyDescent="0.35">
      <c r="A33" s="37" t="s">
        <v>71</v>
      </c>
      <c r="B33" s="38" t="s">
        <v>52</v>
      </c>
      <c r="C33" s="38" t="s">
        <v>72</v>
      </c>
      <c r="D33" s="38" t="s">
        <v>73</v>
      </c>
      <c r="E33" s="38" t="s">
        <v>74</v>
      </c>
      <c r="F33" s="39" t="s">
        <v>75</v>
      </c>
      <c r="G33" s="68" t="s">
        <v>56</v>
      </c>
      <c r="H33" s="69" t="s">
        <v>76</v>
      </c>
      <c r="I33" s="40"/>
      <c r="J33" s="40" t="s">
        <v>77</v>
      </c>
      <c r="K33" s="40" t="s">
        <v>124</v>
      </c>
      <c r="L33" s="40" t="s">
        <v>125</v>
      </c>
      <c r="M33" s="40" t="s">
        <v>331</v>
      </c>
    </row>
    <row r="34" spans="1:13" x14ac:dyDescent="0.35">
      <c r="A34" s="17">
        <v>1</v>
      </c>
      <c r="B34" s="19" t="s">
        <v>115</v>
      </c>
      <c r="C34" s="19" t="s">
        <v>78</v>
      </c>
      <c r="D34" s="86" t="s">
        <v>355</v>
      </c>
      <c r="E34" s="26" t="s">
        <v>355</v>
      </c>
      <c r="F34" s="45">
        <v>1</v>
      </c>
      <c r="G34" s="70">
        <v>250000</v>
      </c>
      <c r="H34" s="87">
        <f>SUM(F34*G34)</f>
        <v>250000</v>
      </c>
      <c r="I34" s="19"/>
      <c r="J34" s="46" t="s">
        <v>79</v>
      </c>
      <c r="K34" s="46"/>
      <c r="L34" s="20"/>
      <c r="M34" s="20" t="s">
        <v>332</v>
      </c>
    </row>
    <row r="35" spans="1:13" ht="29" x14ac:dyDescent="0.35">
      <c r="A35" s="17">
        <v>1.1000000000000001</v>
      </c>
      <c r="B35" s="27" t="s">
        <v>210</v>
      </c>
      <c r="C35" s="57" t="s">
        <v>345</v>
      </c>
      <c r="D35" s="147" t="s">
        <v>346</v>
      </c>
      <c r="E35" s="57" t="s">
        <v>346</v>
      </c>
      <c r="F35" s="45">
        <v>1</v>
      </c>
      <c r="G35" s="70">
        <v>120000</v>
      </c>
      <c r="H35" s="87">
        <f t="shared" ref="H35:H38" si="1">SUM(F35*G35)</f>
        <v>120000</v>
      </c>
      <c r="I35" s="19"/>
      <c r="J35" s="46" t="s">
        <v>79</v>
      </c>
      <c r="K35" s="25" t="s">
        <v>211</v>
      </c>
      <c r="L35" s="20"/>
      <c r="M35" s="20" t="s">
        <v>332</v>
      </c>
    </row>
    <row r="36" spans="1:13" x14ac:dyDescent="0.35">
      <c r="A36" s="17">
        <v>1.1000000000000001</v>
      </c>
      <c r="B36" s="27" t="s">
        <v>330</v>
      </c>
      <c r="C36" s="50" t="s">
        <v>301</v>
      </c>
      <c r="D36" s="50" t="s">
        <v>329</v>
      </c>
      <c r="E36" s="26">
        <v>10109</v>
      </c>
      <c r="F36" s="45">
        <v>1</v>
      </c>
      <c r="G36" s="70">
        <v>8000</v>
      </c>
      <c r="H36" s="87">
        <f t="shared" si="1"/>
        <v>8000</v>
      </c>
      <c r="I36" s="19"/>
      <c r="J36" s="46" t="s">
        <v>79</v>
      </c>
      <c r="K36" s="46"/>
      <c r="L36" s="20"/>
      <c r="M36" s="20" t="s">
        <v>333</v>
      </c>
    </row>
    <row r="37" spans="1:13" x14ac:dyDescent="0.35">
      <c r="A37" s="17">
        <v>17</v>
      </c>
      <c r="B37" s="27" t="s">
        <v>94</v>
      </c>
      <c r="C37" s="50"/>
      <c r="D37" s="50"/>
      <c r="E37" s="26"/>
      <c r="F37" s="45">
        <v>1</v>
      </c>
      <c r="G37" s="70">
        <v>10000</v>
      </c>
      <c r="H37" s="87">
        <f t="shared" si="1"/>
        <v>10000</v>
      </c>
      <c r="I37" s="19"/>
      <c r="J37" s="46" t="s">
        <v>79</v>
      </c>
      <c r="K37" s="46"/>
      <c r="L37" s="20"/>
      <c r="M37" s="20"/>
    </row>
    <row r="38" spans="1:13" x14ac:dyDescent="0.35">
      <c r="A38" s="17">
        <v>18</v>
      </c>
      <c r="B38" s="27" t="s">
        <v>95</v>
      </c>
      <c r="C38" s="50"/>
      <c r="D38" s="50"/>
      <c r="E38" s="26"/>
      <c r="F38" s="45">
        <v>1</v>
      </c>
      <c r="G38" s="70">
        <v>10000</v>
      </c>
      <c r="H38" s="87">
        <f t="shared" si="1"/>
        <v>10000</v>
      </c>
      <c r="I38" s="19"/>
      <c r="J38" s="46" t="s">
        <v>79</v>
      </c>
      <c r="K38" s="46"/>
      <c r="L38" s="20"/>
      <c r="M38" s="160"/>
    </row>
    <row r="39" spans="1:13" x14ac:dyDescent="0.35">
      <c r="A39" s="58"/>
      <c r="B39" s="59" t="s">
        <v>306</v>
      </c>
      <c r="C39" s="59"/>
      <c r="D39" s="59"/>
      <c r="E39" s="59"/>
      <c r="F39" s="59"/>
      <c r="G39" s="79"/>
      <c r="H39" s="80">
        <f>SUM(H34:H38)</f>
        <v>398000</v>
      </c>
      <c r="I39" s="59"/>
      <c r="J39" s="60"/>
      <c r="K39" s="60"/>
      <c r="L39" s="60"/>
      <c r="M39" s="162"/>
    </row>
    <row r="40" spans="1:13" x14ac:dyDescent="0.35">
      <c r="A40" s="17">
        <v>20</v>
      </c>
      <c r="B40" s="53" t="s">
        <v>96</v>
      </c>
      <c r="C40" s="53"/>
      <c r="D40" s="53"/>
      <c r="E40" s="53"/>
      <c r="F40" s="45">
        <v>1</v>
      </c>
      <c r="G40" s="70">
        <v>10000</v>
      </c>
      <c r="H40" s="87">
        <f>G40*F40</f>
        <v>10000</v>
      </c>
      <c r="I40" s="19"/>
      <c r="J40" s="46" t="s">
        <v>97</v>
      </c>
      <c r="K40" s="46"/>
      <c r="L40" s="20"/>
      <c r="M40" s="160"/>
    </row>
    <row r="41" spans="1:13" x14ac:dyDescent="0.35">
      <c r="A41" s="17">
        <v>21</v>
      </c>
      <c r="B41" s="53" t="s">
        <v>98</v>
      </c>
      <c r="C41" s="53"/>
      <c r="D41" s="53"/>
      <c r="E41" s="53"/>
      <c r="F41" s="45">
        <v>1</v>
      </c>
      <c r="G41" s="70">
        <v>10000</v>
      </c>
      <c r="H41" s="87">
        <f t="shared" ref="H41:H46" si="2">G41*F41</f>
        <v>10000</v>
      </c>
      <c r="I41" s="19"/>
      <c r="J41" s="46" t="s">
        <v>97</v>
      </c>
      <c r="K41" s="46"/>
      <c r="L41" s="20"/>
      <c r="M41" s="160"/>
    </row>
    <row r="42" spans="1:13" x14ac:dyDescent="0.35">
      <c r="A42" s="17">
        <v>23</v>
      </c>
      <c r="B42" s="53" t="s">
        <v>99</v>
      </c>
      <c r="C42" s="53"/>
      <c r="D42" s="53"/>
      <c r="E42" s="53"/>
      <c r="F42" s="45">
        <v>1</v>
      </c>
      <c r="G42" s="70">
        <v>5000</v>
      </c>
      <c r="H42" s="87">
        <f t="shared" si="2"/>
        <v>5000</v>
      </c>
      <c r="I42" s="19"/>
      <c r="J42" s="46" t="s">
        <v>97</v>
      </c>
      <c r="K42" s="46"/>
      <c r="L42" s="20"/>
      <c r="M42" s="20"/>
    </row>
    <row r="43" spans="1:13" x14ac:dyDescent="0.35">
      <c r="A43" s="17">
        <v>25</v>
      </c>
      <c r="B43" s="53" t="s">
        <v>36</v>
      </c>
      <c r="C43" s="53"/>
      <c r="D43" s="53"/>
      <c r="E43" s="53"/>
      <c r="F43" s="45">
        <v>1</v>
      </c>
      <c r="G43" s="70">
        <v>3000</v>
      </c>
      <c r="H43" s="87">
        <f t="shared" si="2"/>
        <v>3000</v>
      </c>
      <c r="I43" s="19"/>
      <c r="J43" s="46" t="s">
        <v>97</v>
      </c>
      <c r="K43" s="46"/>
      <c r="L43" s="20"/>
      <c r="M43" s="160"/>
    </row>
    <row r="44" spans="1:13" x14ac:dyDescent="0.35">
      <c r="A44" s="55">
        <v>28</v>
      </c>
      <c r="B44" s="56" t="s">
        <v>35</v>
      </c>
      <c r="C44" s="56"/>
      <c r="D44" s="56"/>
      <c r="E44" s="56"/>
      <c r="F44" s="45">
        <v>1</v>
      </c>
      <c r="G44" s="70">
        <v>3000</v>
      </c>
      <c r="H44" s="87">
        <f t="shared" si="2"/>
        <v>3000</v>
      </c>
      <c r="I44" s="19"/>
      <c r="J44" s="46" t="s">
        <v>97</v>
      </c>
      <c r="K44" s="46"/>
      <c r="L44" s="20"/>
      <c r="M44" s="160"/>
    </row>
    <row r="45" spans="1:13" x14ac:dyDescent="0.35">
      <c r="A45" s="17">
        <v>32</v>
      </c>
      <c r="B45" s="53" t="s">
        <v>100</v>
      </c>
      <c r="C45" s="53"/>
      <c r="D45" s="53"/>
      <c r="E45" s="53"/>
      <c r="F45" s="45">
        <v>1</v>
      </c>
      <c r="G45" s="70">
        <v>3000</v>
      </c>
      <c r="H45" s="87">
        <f t="shared" si="2"/>
        <v>3000</v>
      </c>
      <c r="I45" s="19"/>
      <c r="J45" s="46" t="s">
        <v>97</v>
      </c>
      <c r="K45" s="46"/>
      <c r="L45" s="20"/>
      <c r="M45" s="160"/>
    </row>
    <row r="46" spans="1:13" x14ac:dyDescent="0.35">
      <c r="A46" s="17">
        <v>33</v>
      </c>
      <c r="B46" s="53" t="s">
        <v>101</v>
      </c>
      <c r="C46" s="53"/>
      <c r="D46" s="53"/>
      <c r="E46" s="53"/>
      <c r="F46" s="45">
        <v>1</v>
      </c>
      <c r="G46" s="70">
        <v>3000</v>
      </c>
      <c r="H46" s="87">
        <f t="shared" si="2"/>
        <v>3000</v>
      </c>
      <c r="I46" s="19"/>
      <c r="J46" s="46" t="s">
        <v>97</v>
      </c>
      <c r="K46" s="46"/>
      <c r="L46" s="20"/>
      <c r="M46" s="160"/>
    </row>
    <row r="47" spans="1:13" x14ac:dyDescent="0.35">
      <c r="A47" s="58"/>
      <c r="B47" s="59" t="s">
        <v>307</v>
      </c>
      <c r="C47" s="59"/>
      <c r="D47" s="59"/>
      <c r="E47" s="104"/>
      <c r="F47" s="59"/>
      <c r="G47" s="79"/>
      <c r="H47" s="80">
        <f>SUM(H40:H46)</f>
        <v>37000</v>
      </c>
      <c r="I47" s="59"/>
      <c r="J47" s="60"/>
      <c r="K47" s="60"/>
      <c r="L47" s="60"/>
      <c r="M47" s="162"/>
    </row>
    <row r="48" spans="1:13" x14ac:dyDescent="0.35">
      <c r="A48" s="17">
        <v>50</v>
      </c>
      <c r="B48" s="57" t="s">
        <v>22</v>
      </c>
      <c r="C48" s="53"/>
      <c r="D48" s="53"/>
      <c r="E48" s="53"/>
      <c r="F48" s="45">
        <v>1</v>
      </c>
      <c r="G48" s="70"/>
      <c r="H48" s="87"/>
      <c r="I48" s="19"/>
      <c r="J48" s="46" t="s">
        <v>22</v>
      </c>
      <c r="K48" s="46"/>
      <c r="L48" s="77"/>
      <c r="M48" s="160"/>
    </row>
  </sheetData>
  <mergeCells count="1">
    <mergeCell ref="A31:M31"/>
  </mergeCells>
  <conditionalFormatting sqref="D17:D19">
    <cfRule type="duplicateValues" dxfId="29" priority="8"/>
  </conditionalFormatting>
  <conditionalFormatting sqref="D36">
    <cfRule type="duplicateValues" dxfId="28" priority="2"/>
  </conditionalFormatting>
  <conditionalFormatting sqref="D37:D38">
    <cfRule type="duplicateValues" dxfId="27" priority="4"/>
  </conditionalFormatting>
  <conditionalFormatting sqref="J15:K19 J21:K27 J29:K29">
    <cfRule type="containsText" dxfId="26" priority="5" operator="containsText" text="IT">
      <formula>NOT(ISERROR(SEARCH("IT",J15)))</formula>
    </cfRule>
  </conditionalFormatting>
  <conditionalFormatting sqref="J34:K38">
    <cfRule type="containsText" dxfId="25" priority="1" operator="containsText" text="IT">
      <formula>NOT(ISERROR(SEARCH("IT",J34)))</formula>
    </cfRule>
  </conditionalFormatting>
  <conditionalFormatting sqref="J40:K46 J48:K48">
    <cfRule type="containsText" dxfId="24" priority="3" operator="containsText" text="IT">
      <formula>NOT(ISERROR(SEARCH("IT",J40)))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0CFB1A-31AB-413D-9AA1-EBDE5274A688}">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D37DF322-5905-433C-8521-015BD0DAE4DF}">
  <ds:schemaRefs>
    <ds:schemaRef ds:uri="http://schemas.microsoft.com/sharepoint/v3/contenttype/forms"/>
  </ds:schemaRefs>
</ds:datastoreItem>
</file>

<file path=customXml/itemProps3.xml><?xml version="1.0" encoding="utf-8"?>
<ds:datastoreItem xmlns:ds="http://schemas.openxmlformats.org/officeDocument/2006/customXml" ds:itemID="{7A63B90B-6225-44E9-95B3-C9E9B0BB7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Summary</vt:lpstr>
      <vt:lpstr>Room Type B1</vt:lpstr>
      <vt:lpstr>Room Type C1</vt:lpstr>
      <vt:lpstr>Room Type C2</vt:lpstr>
      <vt:lpstr>Room Type E1A </vt:lpstr>
      <vt:lpstr>Room Type T2</vt:lpstr>
      <vt:lpstr>Room Type Large Hub</vt:lpstr>
      <vt:lpstr>Mobile Display</vt:lpstr>
      <vt:lpstr>IT Room Teams Booking Panels</vt:lpstr>
      <vt:lpstr>Room Type VCI - L 55</vt:lpstr>
      <vt:lpstr>Video Conferencing Monitor</vt:lpstr>
      <vt:lpstr>Options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Lex Strauss</dc:creator>
  <cp:lastModifiedBy>Zain Makhdumi</cp:lastModifiedBy>
  <cp:lastPrinted>2025-02-01T07:24:12Z</cp:lastPrinted>
  <dcterms:created xsi:type="dcterms:W3CDTF">2024-09-05T23:39:39Z</dcterms:created>
  <dcterms:modified xsi:type="dcterms:W3CDTF">2025-04-08T20:57:48Z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