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2D1F4710-7508-428B-B50D-DD003CCEC55E}" xr6:coauthVersionLast="36" xr6:coauthVersionMax="47" xr10:uidLastSave="{00000000-0000-0000-0000-000000000000}"/>
  <bookViews>
    <workbookView xWindow="-120" yWindow="-120" windowWidth="29040" windowHeight="15840" tabRatio="602" activeTab="1" xr2:uid="{00000000-000D-0000-FFFF-FFFF00000000}"/>
  </bookViews>
  <sheets>
    <sheet name="Summary" sheetId="53" r:id="rId1"/>
    <sheet name="HVAC" sheetId="51" r:id="rId2"/>
    <sheet name="Sheet1" sheetId="52" r:id="rId3"/>
  </sheets>
  <externalReferences>
    <externalReference r:id="rId4"/>
    <externalReference r:id="rId5"/>
    <externalReference r:id="rId6"/>
  </externalReferences>
  <definedNames>
    <definedName name="_xlnm._FilterDatabase" localSheetId="1" hidden="1">HVAC!$C$59:$G$70</definedName>
    <definedName name="dlist" localSheetId="1">#REF!</definedName>
    <definedName name="dlist">#REF!</definedName>
    <definedName name="List">[1]Sheet4!$G$4:$G$10</definedName>
    <definedName name="_xlnm.Print_Area" localSheetId="1">HVAC!$A$1:$K$81</definedName>
    <definedName name="_xlnm.Print_Area" localSheetId="0">Summary!$A$1:$E$37</definedName>
    <definedName name="_xlnm.Print_Titles" localSheetId="1">HVAC!$1:$9</definedName>
    <definedName name="TO" localSheetId="1">#REF!</definedName>
    <definedName name="TO">#REF!</definedName>
  </definedNames>
  <calcPr calcId="191029" iterate="1"/>
</workbook>
</file>

<file path=xl/calcChain.xml><?xml version="1.0" encoding="utf-8"?>
<calcChain xmlns="http://schemas.openxmlformats.org/spreadsheetml/2006/main">
  <c r="D19" i="53" l="1"/>
  <c r="C19" i="53"/>
  <c r="E19" i="53" l="1"/>
  <c r="E35" i="53" l="1"/>
  <c r="D17" i="53" l="1"/>
  <c r="C17" i="53"/>
  <c r="E17" i="53" l="1"/>
  <c r="E29" i="53" s="1"/>
  <c r="E32" i="53" s="1"/>
  <c r="E33" i="53" s="1"/>
  <c r="E37" i="53" s="1"/>
  <c r="H26" i="51" l="1"/>
  <c r="H29" i="51"/>
  <c r="H30" i="51"/>
  <c r="H28" i="51"/>
  <c r="D12" i="52" l="1"/>
  <c r="F25" i="52" l="1"/>
  <c r="F23" i="52"/>
  <c r="F19" i="52"/>
  <c r="F18" i="52"/>
  <c r="F17" i="52"/>
  <c r="F16" i="52"/>
  <c r="F15" i="52"/>
  <c r="F14" i="52"/>
  <c r="F13" i="52"/>
  <c r="F12" i="52"/>
  <c r="F22" i="52" s="1"/>
  <c r="F26" i="52" s="1"/>
  <c r="F11" i="52"/>
  <c r="F10" i="52"/>
  <c r="F9" i="52"/>
  <c r="F8" i="52"/>
  <c r="F7" i="52"/>
  <c r="F6" i="52"/>
  <c r="D15" i="52"/>
  <c r="D18" i="52"/>
  <c r="D14" i="52"/>
  <c r="D16" i="52"/>
  <c r="D19" i="52"/>
  <c r="D6" i="52"/>
  <c r="E18" i="52"/>
  <c r="E17" i="52"/>
  <c r="E16" i="52"/>
  <c r="E15" i="52"/>
  <c r="E14" i="52"/>
  <c r="L16" i="52" l="1"/>
  <c r="J38" i="52"/>
  <c r="H64" i="51" l="1"/>
  <c r="H41" i="51"/>
  <c r="H33" i="51"/>
  <c r="H31" i="51"/>
  <c r="J80" i="51" l="1"/>
  <c r="I80" i="51"/>
  <c r="J79" i="51"/>
  <c r="K79" i="51" s="1"/>
  <c r="I79" i="51"/>
  <c r="J78" i="51"/>
  <c r="K78" i="51" s="1"/>
  <c r="I78" i="51"/>
  <c r="J77" i="51"/>
  <c r="K77" i="51" s="1"/>
  <c r="I77" i="51"/>
  <c r="J76" i="51"/>
  <c r="K76" i="51" s="1"/>
  <c r="I76" i="51"/>
  <c r="J75" i="51"/>
  <c r="K75" i="51" s="1"/>
  <c r="I75" i="51"/>
  <c r="J73" i="51"/>
  <c r="K73" i="51" s="1"/>
  <c r="I73" i="51"/>
  <c r="J72" i="51"/>
  <c r="K72" i="51" s="1"/>
  <c r="I72" i="51"/>
  <c r="J71" i="51"/>
  <c r="K71" i="51" s="1"/>
  <c r="I71" i="51"/>
  <c r="J70" i="51"/>
  <c r="K70" i="51" s="1"/>
  <c r="I70" i="51"/>
  <c r="J69" i="51"/>
  <c r="K69" i="51" s="1"/>
  <c r="I69" i="51"/>
  <c r="J68" i="51"/>
  <c r="I68" i="51"/>
  <c r="J67" i="51"/>
  <c r="I67" i="51"/>
  <c r="J66" i="51"/>
  <c r="I66" i="51"/>
  <c r="J65" i="51"/>
  <c r="K65" i="51" s="1"/>
  <c r="I65" i="51"/>
  <c r="J64" i="51"/>
  <c r="I64" i="51"/>
  <c r="J62" i="51"/>
  <c r="K62" i="51" s="1"/>
  <c r="I62" i="51"/>
  <c r="J61" i="51"/>
  <c r="I61" i="51"/>
  <c r="J60" i="51"/>
  <c r="K60" i="51" s="1"/>
  <c r="I60" i="51"/>
  <c r="J59" i="51"/>
  <c r="I59" i="51"/>
  <c r="J58" i="51"/>
  <c r="I58" i="51"/>
  <c r="J57" i="51"/>
  <c r="I57" i="51"/>
  <c r="J56" i="51"/>
  <c r="I56" i="51"/>
  <c r="J55" i="51"/>
  <c r="K55" i="51" s="1"/>
  <c r="I55" i="51"/>
  <c r="J54" i="51"/>
  <c r="K54" i="51" s="1"/>
  <c r="I54" i="51"/>
  <c r="J53" i="51"/>
  <c r="K53" i="51" s="1"/>
  <c r="I53" i="51"/>
  <c r="J52" i="51"/>
  <c r="K52" i="51" s="1"/>
  <c r="I52" i="51"/>
  <c r="J51" i="51"/>
  <c r="K51" i="51" s="1"/>
  <c r="I51" i="51"/>
  <c r="J50" i="51"/>
  <c r="K50" i="51" s="1"/>
  <c r="I50" i="51"/>
  <c r="J49" i="51"/>
  <c r="K49" i="51" s="1"/>
  <c r="I49" i="51"/>
  <c r="J48" i="51"/>
  <c r="I48" i="51"/>
  <c r="J46" i="51"/>
  <c r="K46" i="51" s="1"/>
  <c r="I46" i="51"/>
  <c r="J44" i="51"/>
  <c r="I44" i="51"/>
  <c r="J43" i="51"/>
  <c r="K43" i="51" s="1"/>
  <c r="I43" i="51"/>
  <c r="J42" i="51"/>
  <c r="I42" i="51"/>
  <c r="J41" i="51"/>
  <c r="I41" i="51"/>
  <c r="J39" i="51"/>
  <c r="K39" i="51" s="1"/>
  <c r="I39" i="51"/>
  <c r="J38" i="51"/>
  <c r="I38" i="51"/>
  <c r="J37" i="51"/>
  <c r="K37" i="51" s="1"/>
  <c r="I37" i="51"/>
  <c r="J36" i="51"/>
  <c r="K36" i="51" s="1"/>
  <c r="I36" i="51"/>
  <c r="J34" i="51"/>
  <c r="K34" i="51" s="1"/>
  <c r="I34" i="51"/>
  <c r="J33" i="51"/>
  <c r="K33" i="51" s="1"/>
  <c r="I33" i="51"/>
  <c r="J32" i="51"/>
  <c r="K32" i="51" s="1"/>
  <c r="I32" i="51"/>
  <c r="J31" i="51"/>
  <c r="K31" i="51" s="1"/>
  <c r="I31" i="51"/>
  <c r="J30" i="51"/>
  <c r="K30" i="51" s="1"/>
  <c r="I30" i="51"/>
  <c r="J29" i="51"/>
  <c r="K29" i="51" s="1"/>
  <c r="I29" i="51"/>
  <c r="J28" i="51"/>
  <c r="K28" i="51" s="1"/>
  <c r="I28" i="51"/>
  <c r="J27" i="51"/>
  <c r="K27" i="51" s="1"/>
  <c r="I27" i="51"/>
  <c r="J26" i="51"/>
  <c r="K26" i="51" s="1"/>
  <c r="I26" i="51"/>
  <c r="J25" i="51"/>
  <c r="K25" i="51" s="1"/>
  <c r="I25" i="51"/>
  <c r="K22" i="51"/>
  <c r="J22" i="51"/>
  <c r="I22" i="51"/>
  <c r="J21" i="51"/>
  <c r="I21" i="51"/>
  <c r="J19" i="51"/>
  <c r="K19" i="51" s="1"/>
  <c r="I19" i="51"/>
  <c r="J18" i="51"/>
  <c r="K18" i="51" s="1"/>
  <c r="I18" i="51"/>
  <c r="J17" i="51"/>
  <c r="I17" i="51"/>
  <c r="J16" i="51"/>
  <c r="I16" i="51"/>
  <c r="J15" i="51"/>
  <c r="K15" i="51" s="1"/>
  <c r="I15" i="51"/>
  <c r="J14" i="51"/>
  <c r="K14" i="51" s="1"/>
  <c r="I14" i="51"/>
  <c r="J13" i="51"/>
  <c r="K13" i="51" s="1"/>
  <c r="I13" i="51"/>
  <c r="K59" i="51" l="1"/>
  <c r="K17" i="51"/>
  <c r="K16" i="51"/>
  <c r="K80" i="51"/>
  <c r="K68" i="51"/>
  <c r="K67" i="51"/>
  <c r="K66" i="51"/>
  <c r="K64" i="51"/>
  <c r="K61" i="51"/>
  <c r="K58" i="51"/>
  <c r="K57" i="51"/>
  <c r="K56" i="51"/>
  <c r="K48" i="51"/>
  <c r="K44" i="51"/>
  <c r="K42" i="51"/>
  <c r="K41" i="51"/>
  <c r="K38" i="51"/>
  <c r="I81" i="51"/>
  <c r="K21" i="51"/>
  <c r="J81" i="51"/>
  <c r="K81" i="51" l="1"/>
  <c r="E60" i="51"/>
  <c r="E64" i="51" l="1"/>
  <c r="E30" i="51" l="1"/>
  <c r="E26" i="51"/>
  <c r="A20" i="51" l="1"/>
  <c r="B21" i="51" s="1"/>
  <c r="B22" i="51" s="1"/>
  <c r="A23" i="51" l="1"/>
  <c r="A38" i="51" s="1"/>
  <c r="A39" i="51" s="1"/>
  <c r="A40" i="51" l="1"/>
  <c r="B41" i="51" s="1"/>
  <c r="B42" i="51" s="1"/>
  <c r="B43" i="51" s="1"/>
  <c r="B44" i="51" s="1"/>
  <c r="B13" i="51"/>
  <c r="B14" i="51" s="1"/>
  <c r="B15" i="51" s="1"/>
  <c r="B16" i="51" s="1"/>
  <c r="B17" i="51" s="1"/>
  <c r="B18" i="51" s="1"/>
  <c r="B19" i="51" s="1"/>
  <c r="A45" i="51" l="1"/>
  <c r="B25" i="51"/>
  <c r="B26" i="51" s="1"/>
  <c r="B27" i="51" s="1"/>
  <c r="B28" i="51" s="1"/>
  <c r="B29" i="51" s="1"/>
  <c r="B30" i="51" s="1"/>
  <c r="B31" i="51" s="1"/>
  <c r="B32" i="51" s="1"/>
  <c r="B33" i="51" s="1"/>
  <c r="B34" i="51" s="1"/>
  <c r="B36" i="51" s="1"/>
  <c r="B37" i="51" s="1"/>
  <c r="A47" i="51" l="1"/>
  <c r="A55" i="51" s="1"/>
  <c r="A56" i="51" s="1"/>
  <c r="A57" i="51" s="1"/>
  <c r="A58" i="51" s="1"/>
  <c r="B46" i="51"/>
  <c r="A59" i="51" l="1"/>
  <c r="A60" i="51" s="1"/>
  <c r="A61" i="51" s="1"/>
  <c r="A62" i="51" s="1"/>
  <c r="B48" i="51"/>
  <c r="B49" i="51" s="1"/>
  <c r="B50" i="51" s="1"/>
  <c r="B51" i="51" s="1"/>
  <c r="B52" i="51" s="1"/>
  <c r="B53" i="51" s="1"/>
  <c r="B54" i="51" s="1"/>
  <c r="A63" i="51" l="1"/>
  <c r="A68" i="51" s="1"/>
  <c r="B64" i="51" l="1"/>
  <c r="B65" i="51" s="1"/>
  <c r="B66" i="51" s="1"/>
  <c r="B67" i="51" s="1"/>
  <c r="A69" i="51"/>
  <c r="A70" i="51" s="1"/>
  <c r="A71" i="51" s="1"/>
  <c r="A72" i="51" l="1"/>
  <c r="A73" i="51" s="1"/>
  <c r="A74" i="51" s="1"/>
  <c r="B75" i="51" l="1"/>
  <c r="B76" i="51" s="1"/>
  <c r="A77" i="51"/>
  <c r="A78" i="51" s="1"/>
  <c r="A79" i="51" s="1"/>
  <c r="A80" i="51" s="1"/>
</calcChain>
</file>

<file path=xl/sharedStrings.xml><?xml version="1.0" encoding="utf-8"?>
<sst xmlns="http://schemas.openxmlformats.org/spreadsheetml/2006/main" count="211" uniqueCount="131">
  <si>
    <t>DESCRIPTION</t>
  </si>
  <si>
    <t>UNIT</t>
  </si>
  <si>
    <t>QTY</t>
  </si>
  <si>
    <t>RATE</t>
  </si>
  <si>
    <t>Job.</t>
  </si>
  <si>
    <t>Nos.</t>
  </si>
  <si>
    <t>MATERIAL</t>
  </si>
  <si>
    <t>LABOUR</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</si>
  <si>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</si>
  <si>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</si>
  <si>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</si>
  <si>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</si>
  <si>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</si>
  <si>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Supply &amp; installation of aluminum fabricated powder coated exhaust &amp; fresh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</si>
  <si>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</si>
  <si>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</si>
  <si>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</si>
  <si>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</si>
  <si>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</si>
  <si>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</si>
  <si>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</si>
  <si>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</si>
  <si>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</si>
  <si>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</si>
  <si>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</si>
  <si>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</si>
  <si>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</si>
  <si>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</si>
  <si>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</si>
  <si>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</si>
  <si>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</si>
  <si>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</si>
  <si>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</si>
  <si>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</si>
  <si>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</si>
  <si>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</si>
  <si>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</si>
  <si>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</si>
  <si>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</si>
  <si>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</si>
  <si>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</si>
  <si>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</si>
  <si>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</si>
  <si>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</si>
  <si>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</si>
  <si>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</si>
  <si>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</si>
  <si>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</si>
  <si>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</si>
  <si>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</si>
  <si>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</si>
  <si>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</si>
  <si>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</si>
  <si>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</si>
  <si>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</si>
  <si>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</si>
  <si>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</si>
  <si>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</si>
  <si>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</si>
  <si>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</si>
  <si>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</si>
  <si>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</si>
  <si>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</si>
  <si>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</si>
  <si>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</si>
  <si>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</si>
  <si>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</si>
  <si>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</si>
  <si>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</si>
  <si>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</si>
  <si>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</si>
  <si>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</si>
  <si>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</si>
  <si>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</si>
  <si>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</si>
  <si>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</si>
  <si>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</si>
  <si>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</si>
  <si>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</si>
  <si>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</si>
  <si>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</si>
  <si>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</si>
  <si>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</si>
  <si>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</si>
  <si>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</si>
  <si>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</si>
  <si>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</si>
  <si>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</si>
  <si>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</si>
  <si>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</si>
  <si>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</si>
  <si>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</si>
  <si>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</si>
  <si>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Running Bill</t>
  </si>
  <si>
    <t>Billed Qty</t>
  </si>
  <si>
    <t>Material Amount</t>
  </si>
  <si>
    <t>Labour Amount</t>
  </si>
  <si>
    <t>Total Amount</t>
  </si>
  <si>
    <t>Ducting</t>
  </si>
  <si>
    <t xml:space="preserve">Copper Tube </t>
  </si>
  <si>
    <t>1/4"</t>
  </si>
  <si>
    <t>Coil</t>
  </si>
  <si>
    <t>3/8"</t>
  </si>
  <si>
    <t>1/2"</t>
  </si>
  <si>
    <t>Copper pipe L type</t>
  </si>
  <si>
    <t>5/8"</t>
  </si>
  <si>
    <t>3/4"</t>
  </si>
  <si>
    <t>1-1/8"</t>
  </si>
  <si>
    <t>1-3/8"</t>
  </si>
  <si>
    <t>1-5/8"</t>
  </si>
  <si>
    <t>7/8"</t>
  </si>
  <si>
    <t>S.No</t>
  </si>
  <si>
    <t>Description</t>
  </si>
  <si>
    <t xml:space="preserve">Material </t>
  </si>
  <si>
    <t>Labour</t>
  </si>
  <si>
    <t>Amount</t>
  </si>
  <si>
    <t xml:space="preserve">Grand Total Amount </t>
  </si>
  <si>
    <t>Add</t>
  </si>
  <si>
    <t>Total receivalbes</t>
  </si>
  <si>
    <t>Received</t>
  </si>
  <si>
    <t>Net receivables</t>
  </si>
  <si>
    <t>Variation order of Valves for cold room</t>
  </si>
  <si>
    <t>Variation order of Lifting &amp; shifitng of VRF units</t>
  </si>
  <si>
    <t>Variation order of Refregrent gas</t>
  </si>
  <si>
    <t>Variation order of HDPE Pipe, Wire &amp; conduits</t>
  </si>
  <si>
    <t>Spar Supermarket</t>
  </si>
  <si>
    <t>HVAC Works</t>
  </si>
  <si>
    <t>RUNNING BILL (IPC 1 &amp; IPC 2)</t>
  </si>
  <si>
    <t xml:space="preserve">HVAC Work (IPC 1) </t>
  </si>
  <si>
    <t xml:space="preserve">2
</t>
  </si>
  <si>
    <t xml:space="preserve">HVAC Work (IPC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</si>
</sst>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0.0%"/>
  </numFmts>
  <fonts count="26"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1"/>
      <name val="Arial"/>
      <family val="2"/>
    </font>
    <font>
      <sz val="11"/>
      <name val="Arial"/>
      <family val="2"/>
    </font>
    <font>
      <b/>
      <sz val="14"/>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62">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double">
        <color indexed="64"/>
      </top>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double">
        <color indexed="64"/>
      </bottom>
      <diagonal/>
    </border>
    <border>
      <left style="thin">
        <color indexed="64"/>
      </left>
      <right style="thin">
        <color indexed="64"/>
      </right>
      <top/>
      <bottom style="thin">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164" fontId="2" fillId="0" borderId="0" applyFont="0" applyFill="0" applyBorder="0" applyAlignment="0" applyProtection="0"/>
    <xf numFmtId="9" fontId="11" fillId="0" borderId="0" applyFont="0" applyFill="0" applyBorder="0" applyAlignment="0" applyProtection="0"/>
    <xf numFmtId="164" fontId="12" fillId="0" borderId="0" applyFont="0" applyFill="0" applyBorder="0" applyAlignment="0" applyProtection="0"/>
    <xf numFmtId="0" fontId="3" fillId="0" borderId="0">
      <alignment vertical="center"/>
    </xf>
    <xf numFmtId="43" fontId="14" fillId="0" borderId="0" applyFont="0" applyFill="0" applyBorder="0" applyAlignment="0" applyProtection="0"/>
    <xf numFmtId="0" fontId="16" fillId="0" borderId="0"/>
    <xf numFmtId="0" fontId="1" fillId="0" borderId="0"/>
    <xf numFmtId="164" fontId="16" fillId="0" borderId="0" applyFont="0" applyFill="0" applyBorder="0" applyAlignment="0" applyProtection="0"/>
    <xf numFmtId="9" fontId="1" fillId="0" borderId="0" applyFont="0" applyFill="0" applyBorder="0" applyAlignment="0" applyProtection="0"/>
  </cellStyleXfs>
  <cellXfs count="260">
    <xf numFmtId="0" fontId="0" fillId="0" borderId="0" xfId="0"/>
    <xf numFmtId="0" fontId="2" fillId="0" borderId="1" xfId="3" applyFont="1" applyBorder="1" applyAlignment="1">
      <alignment horizontal="center"/>
    </xf>
    <xf numFmtId="0" fontId="2" fillId="0" borderId="0" xfId="3" applyFont="1"/>
    <xf numFmtId="0" fontId="2" fillId="0" borderId="0" xfId="3" applyFont="1" applyAlignment="1">
      <alignment vertical="center"/>
    </xf>
    <xf numFmtId="165" fontId="2" fillId="0" borderId="2" xfId="3" applyNumberFormat="1" applyFont="1" applyBorder="1" applyAlignment="1">
      <alignment horizontal="center" vertical="center"/>
    </xf>
    <xf numFmtId="165" fontId="3" fillId="0" borderId="0" xfId="3" applyNumberFormat="1" applyFont="1" applyAlignment="1">
      <alignment horizontal="left" vertical="center"/>
    </xf>
    <xf numFmtId="0" fontId="2" fillId="0" borderId="2" xfId="3" applyFont="1" applyBorder="1" applyAlignment="1">
      <alignment horizontal="center" vertical="center"/>
    </xf>
    <xf numFmtId="0" fontId="2" fillId="0" borderId="5" xfId="3" applyFont="1" applyBorder="1" applyAlignment="1">
      <alignment horizontal="justify" vertical="top"/>
    </xf>
    <xf numFmtId="3" fontId="4" fillId="0" borderId="0" xfId="3" applyNumberFormat="1" applyFont="1" applyAlignment="1">
      <alignment horizontal="center" vertical="center"/>
    </xf>
    <xf numFmtId="3" fontId="5" fillId="0" borderId="0" xfId="3" applyNumberFormat="1" applyAlignment="1">
      <alignment horizontal="center"/>
    </xf>
    <xf numFmtId="0" fontId="2" fillId="0" borderId="16" xfId="3" applyFont="1" applyBorder="1" applyAlignment="1">
      <alignment horizontal="center" vertical="center"/>
    </xf>
    <xf numFmtId="0" fontId="2" fillId="0" borderId="16" xfId="3" quotePrefix="1" applyFont="1" applyBorder="1" applyAlignment="1">
      <alignment horizontal="center" vertical="top"/>
    </xf>
    <xf numFmtId="165" fontId="2" fillId="0" borderId="16" xfId="3" applyNumberFormat="1" applyFont="1" applyBorder="1" applyAlignment="1">
      <alignment horizontal="center" vertical="top"/>
    </xf>
    <xf numFmtId="0" fontId="2" fillId="0" borderId="4" xfId="3" applyFont="1" applyBorder="1" applyAlignment="1">
      <alignment horizontal="center"/>
    </xf>
    <xf numFmtId="3" fontId="2" fillId="0" borderId="11" xfId="3" applyNumberFormat="1" applyFont="1" applyBorder="1"/>
    <xf numFmtId="3" fontId="2" fillId="0" borderId="8" xfId="3" applyNumberFormat="1" applyFont="1" applyBorder="1"/>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xf>
    <xf numFmtId="165" fontId="7" fillId="0" borderId="0" xfId="3" applyNumberFormat="1" applyFont="1" applyAlignment="1">
      <alignment horizontal="left" vertical="center"/>
    </xf>
    <xf numFmtId="0" fontId="3" fillId="0" borderId="0" xfId="3" applyFont="1" applyAlignment="1">
      <alignment vertical="center"/>
    </xf>
    <xf numFmtId="0" fontId="4" fillId="0" borderId="0" xfId="3" applyFont="1" applyAlignment="1">
      <alignment horizontal="center" vertical="center"/>
    </xf>
    <xf numFmtId="3" fontId="5" fillId="0" borderId="0" xfId="3" applyNumberFormat="1" applyAlignment="1">
      <alignment vertical="center"/>
    </xf>
    <xf numFmtId="3" fontId="2" fillId="0" borderId="0" xfId="3" applyNumberFormat="1" applyFont="1" applyAlignment="1">
      <alignment vertical="center"/>
    </xf>
    <xf numFmtId="0" fontId="5" fillId="0" borderId="0" xfId="3" applyAlignment="1">
      <alignment vertical="center"/>
    </xf>
    <xf numFmtId="0" fontId="6" fillId="0" borderId="0" xfId="3" applyFont="1" applyAlignment="1">
      <alignment vertical="center"/>
    </xf>
    <xf numFmtId="0" fontId="2" fillId="0" borderId="16" xfId="3" applyFont="1" applyBorder="1" applyAlignment="1">
      <alignment horizontal="center"/>
    </xf>
    <xf numFmtId="0" fontId="5" fillId="0" borderId="0" xfId="3"/>
    <xf numFmtId="0" fontId="5" fillId="0" borderId="0" xfId="3" applyAlignment="1">
      <alignment horizontal="center"/>
    </xf>
    <xf numFmtId="3" fontId="5" fillId="0" borderId="0" xfId="3" applyNumberFormat="1"/>
    <xf numFmtId="0" fontId="9" fillId="0" borderId="15" xfId="3" applyFont="1" applyBorder="1" applyAlignment="1">
      <alignment horizontal="left" vertical="center"/>
    </xf>
    <xf numFmtId="0" fontId="2" fillId="0" borderId="16" xfId="3" quotePrefix="1" applyFont="1" applyBorder="1" applyAlignment="1">
      <alignment horizontal="center" vertical="center"/>
    </xf>
    <xf numFmtId="165" fontId="2" fillId="0" borderId="2" xfId="3" applyNumberFormat="1" applyFont="1" applyBorder="1" applyAlignment="1">
      <alignment horizontal="left" vertical="center"/>
    </xf>
    <xf numFmtId="0" fontId="5" fillId="0" borderId="0" xfId="0" applyFont="1" applyAlignment="1">
      <alignment horizontal="right"/>
    </xf>
    <xf numFmtId="0" fontId="2" fillId="0" borderId="16" xfId="3" applyFont="1" applyBorder="1" applyAlignment="1">
      <alignment vertical="center"/>
    </xf>
    <xf numFmtId="0" fontId="2" fillId="0" borderId="0" xfId="3" quotePrefix="1" applyFont="1" applyAlignment="1">
      <alignment horizontal="left" vertical="top"/>
    </xf>
    <xf numFmtId="165" fontId="2" fillId="0" borderId="15" xfId="3" applyNumberFormat="1" applyFont="1" applyBorder="1" applyAlignment="1">
      <alignment horizontal="left" vertical="center"/>
    </xf>
    <xf numFmtId="0" fontId="5" fillId="0" borderId="0" xfId="3" applyAlignment="1">
      <alignment horizontal="left"/>
    </xf>
    <xf numFmtId="166" fontId="2" fillId="0" borderId="15" xfId="3" applyNumberFormat="1" applyFont="1" applyBorder="1" applyAlignment="1">
      <alignment horizontal="left" vertical="center"/>
    </xf>
    <xf numFmtId="12" fontId="2" fillId="0" borderId="16" xfId="3" quotePrefix="1" applyNumberFormat="1" applyFont="1" applyBorder="1" applyAlignment="1">
      <alignment horizontal="center" vertical="center"/>
    </xf>
    <xf numFmtId="0" fontId="2" fillId="0" borderId="2" xfId="3" applyFont="1" applyBorder="1" applyAlignment="1">
      <alignment horizontal="justify" vertical="top"/>
    </xf>
    <xf numFmtId="0" fontId="2" fillId="0" borderId="1" xfId="3" applyFont="1" applyBorder="1" applyAlignment="1">
      <alignment horizontal="center" vertical="center"/>
    </xf>
    <xf numFmtId="0" fontId="2" fillId="0" borderId="3" xfId="3" applyFont="1" applyBorder="1" applyAlignment="1">
      <alignment horizontal="center" vertical="center"/>
    </xf>
    <xf numFmtId="165" fontId="6" fillId="0" borderId="16"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0" xfId="3" applyFont="1" applyAlignment="1">
      <alignment horizontal="left"/>
    </xf>
    <xf numFmtId="0" fontId="2" fillId="0" borderId="12" xfId="3" applyFont="1" applyBorder="1" applyAlignment="1">
      <alignment horizontal="center" vertical="center"/>
    </xf>
    <xf numFmtId="0" fontId="2" fillId="0" borderId="14" xfId="3" applyFont="1" applyBorder="1" applyAlignment="1">
      <alignment horizontal="left" vertical="center"/>
    </xf>
    <xf numFmtId="0" fontId="2" fillId="0" borderId="20" xfId="3" applyFont="1" applyBorder="1" applyAlignment="1">
      <alignment vertical="center"/>
    </xf>
    <xf numFmtId="12" fontId="2" fillId="0" borderId="8" xfId="3" applyNumberFormat="1" applyFont="1" applyBorder="1" applyAlignment="1">
      <alignment vertical="center"/>
    </xf>
    <xf numFmtId="0" fontId="10" fillId="0" borderId="15" xfId="3" quotePrefix="1" applyFont="1" applyBorder="1" applyAlignment="1">
      <alignment horizontal="left" vertical="center"/>
    </xf>
    <xf numFmtId="9" fontId="2" fillId="0" borderId="6" xfId="10" applyFont="1" applyFill="1" applyBorder="1" applyAlignment="1">
      <alignment horizontal="left" vertical="center"/>
    </xf>
    <xf numFmtId="9" fontId="2" fillId="0" borderId="7" xfId="10" applyFont="1" applyFill="1" applyBorder="1" applyAlignment="1">
      <alignment horizontal="left" vertical="center"/>
    </xf>
    <xf numFmtId="165" fontId="2" fillId="0" borderId="15" xfId="3" applyNumberFormat="1" applyFont="1" applyBorder="1" applyAlignment="1">
      <alignment horizontal="left" vertical="top"/>
    </xf>
    <xf numFmtId="3" fontId="10" fillId="0" borderId="17" xfId="3" applyNumberFormat="1" applyFont="1" applyBorder="1" applyAlignment="1">
      <alignment horizontal="right" vertical="center"/>
    </xf>
    <xf numFmtId="165" fontId="10" fillId="0" borderId="17" xfId="3" applyNumberFormat="1" applyFont="1" applyBorder="1" applyAlignment="1">
      <alignment horizontal="right" vertical="center"/>
    </xf>
    <xf numFmtId="165" fontId="2" fillId="0" borderId="21" xfId="3" applyNumberFormat="1" applyFont="1" applyBorder="1" applyAlignment="1">
      <alignment horizontal="center" vertical="top"/>
    </xf>
    <xf numFmtId="165" fontId="2" fillId="0" borderId="22" xfId="3" quotePrefix="1" applyNumberFormat="1" applyFont="1" applyBorder="1" applyAlignment="1">
      <alignment horizontal="left" vertical="top"/>
    </xf>
    <xf numFmtId="3" fontId="2" fillId="0" borderId="7" xfId="3" applyNumberFormat="1" applyFont="1" applyBorder="1" applyAlignment="1">
      <alignment horizontal="center"/>
    </xf>
    <xf numFmtId="165" fontId="2" fillId="0" borderId="18" xfId="3" applyNumberFormat="1" applyFont="1" applyBorder="1" applyAlignment="1">
      <alignment horizontal="justify" vertical="top"/>
    </xf>
    <xf numFmtId="165" fontId="2" fillId="0" borderId="19" xfId="3" applyNumberFormat="1" applyFont="1" applyBorder="1" applyAlignment="1">
      <alignment horizontal="center"/>
    </xf>
    <xf numFmtId="3" fontId="2" fillId="0" borderId="18" xfId="3" applyNumberFormat="1" applyFont="1" applyBorder="1" applyAlignment="1">
      <alignment horizontal="center"/>
    </xf>
    <xf numFmtId="165" fontId="2" fillId="0" borderId="7" xfId="3" quotePrefix="1" applyNumberFormat="1" applyFont="1" applyBorder="1" applyAlignment="1">
      <alignment horizontal="justify" vertical="top"/>
    </xf>
    <xf numFmtId="0" fontId="2" fillId="0" borderId="3" xfId="3" applyFont="1" applyBorder="1" applyAlignment="1">
      <alignment horizontal="center"/>
    </xf>
    <xf numFmtId="0" fontId="2" fillId="0" borderId="2" xfId="3" applyFont="1" applyBorder="1" applyAlignment="1">
      <alignment vertical="top" wrapText="1"/>
    </xf>
    <xf numFmtId="0" fontId="2" fillId="0" borderId="15" xfId="3" quotePrefix="1" applyFont="1" applyBorder="1" applyAlignment="1">
      <alignment horizontal="left" vertical="top"/>
    </xf>
    <xf numFmtId="0" fontId="2" fillId="0" borderId="9" xfId="3" quotePrefix="1" applyFont="1" applyBorder="1" applyAlignment="1">
      <alignment horizontal="justify" vertical="top"/>
    </xf>
    <xf numFmtId="3" fontId="10" fillId="0" borderId="0" xfId="3" applyNumberFormat="1" applyFont="1" applyAlignment="1">
      <alignment horizontal="center" vertical="center"/>
    </xf>
    <xf numFmtId="0" fontId="2" fillId="0" borderId="7" xfId="3" applyFont="1" applyBorder="1" applyAlignment="1">
      <alignment horizontal="justify" vertical="top"/>
    </xf>
    <xf numFmtId="165" fontId="2" fillId="0" borderId="16" xfId="3" quotePrefix="1" applyNumberFormat="1" applyFont="1" applyBorder="1" applyAlignment="1">
      <alignment horizontal="center" vertical="top"/>
    </xf>
    <xf numFmtId="165" fontId="2" fillId="0" borderId="15" xfId="3" quotePrefix="1" applyNumberFormat="1" applyFont="1" applyBorder="1" applyAlignment="1">
      <alignment horizontal="left" vertical="top"/>
    </xf>
    <xf numFmtId="165" fontId="2" fillId="0" borderId="4" xfId="3" quotePrefix="1" applyNumberFormat="1" applyFont="1" applyBorder="1" applyAlignment="1">
      <alignment horizontal="justify" vertical="top"/>
    </xf>
    <xf numFmtId="165" fontId="2" fillId="0" borderId="3" xfId="3" applyNumberFormat="1" applyFont="1" applyBorder="1" applyAlignment="1">
      <alignment horizontal="center"/>
    </xf>
    <xf numFmtId="0" fontId="2" fillId="0" borderId="23" xfId="3" applyFont="1" applyBorder="1" applyAlignment="1">
      <alignment horizontal="center" vertical="center"/>
    </xf>
    <xf numFmtId="0" fontId="2" fillId="0" borderId="23" xfId="3" applyFont="1" applyBorder="1" applyAlignment="1">
      <alignment horizontal="left" vertical="center"/>
    </xf>
    <xf numFmtId="165" fontId="2" fillId="0" borderId="23" xfId="3" applyNumberFormat="1" applyFont="1" applyBorder="1" applyAlignment="1">
      <alignment horizontal="justify" vertical="center"/>
    </xf>
    <xf numFmtId="3" fontId="10" fillId="0" borderId="23" xfId="3" applyNumberFormat="1" applyFont="1" applyBorder="1" applyAlignment="1">
      <alignment horizontal="right" vertical="center"/>
    </xf>
    <xf numFmtId="0" fontId="2" fillId="0" borderId="23" xfId="3" applyFont="1" applyBorder="1" applyAlignment="1">
      <alignment vertical="center"/>
    </xf>
    <xf numFmtId="3" fontId="10" fillId="0" borderId="23" xfId="3" applyNumberFormat="1" applyFont="1" applyBorder="1" applyAlignment="1">
      <alignment vertical="center"/>
    </xf>
    <xf numFmtId="0" fontId="2" fillId="0" borderId="0" xfId="3" applyFont="1" applyAlignment="1">
      <alignment horizontal="center"/>
    </xf>
    <xf numFmtId="3" fontId="6" fillId="0" borderId="24" xfId="3" applyNumberFormat="1" applyFont="1" applyBorder="1" applyAlignment="1">
      <alignment horizontal="center" vertical="center"/>
    </xf>
    <xf numFmtId="3" fontId="2" fillId="0" borderId="25" xfId="3" applyNumberFormat="1" applyFont="1" applyBorder="1"/>
    <xf numFmtId="3" fontId="8" fillId="0" borderId="25" xfId="3" applyNumberFormat="1" applyFont="1" applyBorder="1" applyAlignment="1">
      <alignment horizontal="center"/>
    </xf>
    <xf numFmtId="3" fontId="2" fillId="0" borderId="27" xfId="3" applyNumberFormat="1" applyFont="1" applyBorder="1" applyAlignment="1">
      <alignment horizontal="center" wrapText="1"/>
    </xf>
    <xf numFmtId="3" fontId="2" fillId="0" borderId="25" xfId="3" applyNumberFormat="1" applyFont="1" applyBorder="1" applyAlignment="1">
      <alignment vertical="center"/>
    </xf>
    <xf numFmtId="3" fontId="8" fillId="0" borderId="25" xfId="3" applyNumberFormat="1" applyFont="1" applyBorder="1" applyAlignment="1">
      <alignment horizontal="center" vertical="center"/>
    </xf>
    <xf numFmtId="3" fontId="2" fillId="0" borderId="27" xfId="3" applyNumberFormat="1" applyFont="1" applyBorder="1" applyAlignment="1">
      <alignment horizontal="right"/>
    </xf>
    <xf numFmtId="3" fontId="10" fillId="0" borderId="28" xfId="3" applyNumberFormat="1" applyFont="1" applyBorder="1" applyAlignment="1">
      <alignment vertical="center"/>
    </xf>
    <xf numFmtId="3" fontId="6" fillId="0" borderId="30" xfId="3" applyNumberFormat="1" applyFont="1" applyBorder="1" applyAlignment="1">
      <alignment horizontal="center" vertical="center"/>
    </xf>
    <xf numFmtId="3" fontId="2" fillId="0" borderId="30" xfId="3" applyNumberFormat="1" applyFont="1" applyBorder="1"/>
    <xf numFmtId="3" fontId="8" fillId="0" borderId="30" xfId="3" applyNumberFormat="1" applyFont="1" applyBorder="1"/>
    <xf numFmtId="3" fontId="2" fillId="0" borderId="32" xfId="3" applyNumberFormat="1" applyFont="1" applyBorder="1"/>
    <xf numFmtId="3" fontId="2" fillId="0" borderId="30" xfId="3" applyNumberFormat="1" applyFont="1" applyBorder="1" applyAlignment="1">
      <alignment vertical="center"/>
    </xf>
    <xf numFmtId="3" fontId="2" fillId="0" borderId="32" xfId="3" applyNumberFormat="1" applyFont="1" applyBorder="1" applyAlignment="1">
      <alignment horizontal="right"/>
    </xf>
    <xf numFmtId="3" fontId="10" fillId="0" borderId="33" xfId="3" applyNumberFormat="1" applyFont="1" applyBorder="1" applyAlignment="1">
      <alignment vertical="center"/>
    </xf>
    <xf numFmtId="0" fontId="5" fillId="0" borderId="0" xfId="3" applyAlignment="1">
      <alignment horizontal="right" vertical="center"/>
    </xf>
    <xf numFmtId="2" fontId="9" fillId="0" borderId="15" xfId="3" applyNumberFormat="1" applyFont="1" applyBorder="1" applyAlignment="1">
      <alignment horizontal="left" vertical="center"/>
    </xf>
    <xf numFmtId="3" fontId="10" fillId="0" borderId="29" xfId="3" applyNumberFormat="1" applyFont="1" applyBorder="1" applyAlignment="1">
      <alignment horizontal="center" vertical="center"/>
    </xf>
    <xf numFmtId="0" fontId="10" fillId="0" borderId="0" xfId="3" applyFont="1" applyAlignment="1">
      <alignment vertical="center"/>
    </xf>
    <xf numFmtId="0" fontId="2" fillId="0" borderId="15" xfId="3" applyFont="1" applyBorder="1" applyAlignment="1">
      <alignment horizontal="left" vertical="center"/>
    </xf>
    <xf numFmtId="0" fontId="2" fillId="0" borderId="2" xfId="3" applyFont="1" applyBorder="1" applyAlignment="1">
      <alignment vertical="center" wrapText="1"/>
    </xf>
    <xf numFmtId="0" fontId="2" fillId="0" borderId="15" xfId="3" applyFont="1" applyBorder="1" applyAlignment="1">
      <alignment horizontal="left" vertical="top"/>
    </xf>
    <xf numFmtId="0" fontId="2" fillId="0" borderId="5" xfId="3" quotePrefix="1" applyFont="1" applyBorder="1" applyAlignment="1">
      <alignment horizontal="justify" vertical="top"/>
    </xf>
    <xf numFmtId="3" fontId="2" fillId="0" borderId="6" xfId="3" applyNumberFormat="1" applyFont="1" applyBorder="1" applyAlignment="1">
      <alignment horizontal="center"/>
    </xf>
    <xf numFmtId="165" fontId="2" fillId="0" borderId="2" xfId="3" applyNumberFormat="1" applyFont="1" applyBorder="1" applyAlignment="1">
      <alignment horizontal="center"/>
    </xf>
    <xf numFmtId="0" fontId="2" fillId="0" borderId="0" xfId="3" applyFont="1" applyAlignment="1">
      <alignment horizontal="center" wrapText="1"/>
    </xf>
    <xf numFmtId="0" fontId="2" fillId="0" borderId="36" xfId="3" quotePrefix="1" applyFont="1" applyBorder="1" applyAlignment="1">
      <alignment horizontal="center" vertical="top"/>
    </xf>
    <xf numFmtId="0" fontId="2" fillId="0" borderId="23" xfId="3" quotePrefix="1" applyFont="1" applyBorder="1" applyAlignment="1">
      <alignment horizontal="left" vertical="top"/>
    </xf>
    <xf numFmtId="0" fontId="2" fillId="0" borderId="37" xfId="3" applyFont="1" applyBorder="1" applyAlignment="1">
      <alignment horizontal="justify" vertical="top"/>
    </xf>
    <xf numFmtId="0" fontId="2" fillId="0" borderId="38" xfId="3" applyFont="1" applyBorder="1" applyAlignment="1">
      <alignment horizontal="center"/>
    </xf>
    <xf numFmtId="3" fontId="2" fillId="0" borderId="37" xfId="3" applyNumberFormat="1" applyFont="1" applyBorder="1" applyAlignment="1">
      <alignment horizontal="center"/>
    </xf>
    <xf numFmtId="3" fontId="8" fillId="0" borderId="39" xfId="3" applyNumberFormat="1" applyFont="1" applyBorder="1" applyAlignment="1">
      <alignment horizontal="center"/>
    </xf>
    <xf numFmtId="3" fontId="8" fillId="0" borderId="40" xfId="3" applyNumberFormat="1" applyFont="1" applyBorder="1"/>
    <xf numFmtId="3" fontId="2" fillId="0" borderId="41" xfId="3" applyNumberFormat="1" applyFont="1" applyBorder="1"/>
    <xf numFmtId="12" fontId="2" fillId="0" borderId="34" xfId="3" quotePrefix="1" applyNumberFormat="1" applyFont="1" applyBorder="1" applyAlignment="1">
      <alignment horizontal="center" vertical="center"/>
    </xf>
    <xf numFmtId="0" fontId="9" fillId="0" borderId="35" xfId="3" applyFont="1" applyBorder="1" applyAlignment="1">
      <alignment horizontal="left" vertical="center"/>
    </xf>
    <xf numFmtId="9" fontId="2" fillId="0" borderId="42" xfId="10" applyFont="1" applyFill="1" applyBorder="1" applyAlignment="1">
      <alignment horizontal="left" vertical="center"/>
    </xf>
    <xf numFmtId="0" fontId="2" fillId="0" borderId="43" xfId="3" applyFont="1" applyBorder="1" applyAlignment="1">
      <alignment horizontal="center" vertical="center"/>
    </xf>
    <xf numFmtId="12" fontId="2" fillId="0" borderId="36" xfId="3" quotePrefix="1" applyNumberFormat="1" applyFont="1" applyBorder="1" applyAlignment="1">
      <alignment horizontal="center" vertical="center"/>
    </xf>
    <xf numFmtId="0" fontId="9" fillId="0" borderId="44" xfId="3" applyFont="1" applyBorder="1" applyAlignment="1">
      <alignment horizontal="left" vertical="center"/>
    </xf>
    <xf numFmtId="9" fontId="2" fillId="0" borderId="45" xfId="10" applyFont="1" applyFill="1" applyBorder="1" applyAlignment="1">
      <alignment horizontal="left" vertical="center"/>
    </xf>
    <xf numFmtId="0" fontId="2" fillId="0" borderId="46" xfId="3" applyFont="1" applyBorder="1" applyAlignment="1">
      <alignment horizontal="center" vertical="center"/>
    </xf>
    <xf numFmtId="0" fontId="2" fillId="0" borderId="0" xfId="3" applyFont="1" applyAlignment="1">
      <alignment horizontal="center" vertical="center"/>
    </xf>
    <xf numFmtId="3" fontId="9" fillId="0" borderId="11" xfId="3" applyNumberFormat="1" applyFont="1" applyBorder="1" applyAlignment="1">
      <alignment horizontal="center" vertical="center" wrapText="1"/>
    </xf>
    <xf numFmtId="3" fontId="9" fillId="0" borderId="5" xfId="3" applyNumberFormat="1" applyFont="1" applyBorder="1" applyAlignment="1">
      <alignment horizontal="center" vertical="center" wrapText="1"/>
    </xf>
    <xf numFmtId="0" fontId="2" fillId="0" borderId="5" xfId="3" applyFont="1" applyBorder="1" applyAlignment="1">
      <alignment horizontal="justify" vertical="top" wrapText="1"/>
    </xf>
    <xf numFmtId="2" fontId="2" fillId="0" borderId="7" xfId="3" applyNumberFormat="1" applyFont="1" applyBorder="1" applyAlignment="1">
      <alignment horizontal="justify" vertical="top"/>
    </xf>
    <xf numFmtId="0" fontId="5" fillId="0" borderId="0" xfId="3" applyAlignment="1">
      <alignment horizontal="center" vertical="center"/>
    </xf>
    <xf numFmtId="0" fontId="10" fillId="0" borderId="0" xfId="3" applyFont="1" applyAlignment="1">
      <alignment horizontal="center" vertical="center"/>
    </xf>
    <xf numFmtId="0" fontId="6" fillId="0" borderId="0" xfId="3" applyFont="1" applyAlignment="1">
      <alignment horizontal="center" vertical="center"/>
    </xf>
    <xf numFmtId="3" fontId="2" fillId="0" borderId="0" xfId="3" applyNumberFormat="1" applyFont="1" applyAlignment="1">
      <alignment horizontal="center" vertical="center"/>
    </xf>
    <xf numFmtId="0" fontId="2" fillId="0" borderId="6" xfId="3" quotePrefix="1" applyFont="1" applyBorder="1" applyAlignment="1">
      <alignment horizontal="justify" vertical="top"/>
    </xf>
    <xf numFmtId="0" fontId="10" fillId="0" borderId="5" xfId="3" applyFont="1" applyBorder="1" applyAlignment="1">
      <alignment horizontal="justify" vertical="center"/>
    </xf>
    <xf numFmtId="3" fontId="2" fillId="0" borderId="42" xfId="3" applyNumberFormat="1" applyFont="1" applyBorder="1" applyAlignment="1">
      <alignment horizontal="center" vertical="center"/>
    </xf>
    <xf numFmtId="3" fontId="2" fillId="0" borderId="45" xfId="3" applyNumberFormat="1" applyFont="1" applyBorder="1" applyAlignment="1">
      <alignment horizontal="center" vertical="center"/>
    </xf>
    <xf numFmtId="0" fontId="2" fillId="0" borderId="3" xfId="3" applyFont="1" applyBorder="1" applyAlignment="1">
      <alignment horizontal="justify" vertical="top"/>
    </xf>
    <xf numFmtId="0" fontId="2" fillId="0" borderId="7" xfId="3" quotePrefix="1" applyFont="1" applyBorder="1" applyAlignment="1">
      <alignment horizontal="justify" vertical="top"/>
    </xf>
    <xf numFmtId="165" fontId="13" fillId="0" borderId="7" xfId="3" quotePrefix="1" applyNumberFormat="1" applyFont="1" applyBorder="1" applyAlignment="1">
      <alignment horizontal="justify" vertical="top"/>
    </xf>
    <xf numFmtId="165" fontId="2" fillId="0" borderId="4" xfId="3" applyNumberFormat="1" applyFont="1" applyBorder="1" applyAlignment="1">
      <alignment horizontal="center"/>
    </xf>
    <xf numFmtId="165" fontId="2" fillId="0" borderId="3" xfId="3" quotePrefix="1" applyNumberFormat="1" applyFont="1" applyBorder="1" applyAlignment="1">
      <alignment horizontal="justify" vertical="top"/>
    </xf>
    <xf numFmtId="0" fontId="2" fillId="0" borderId="34" xfId="3" applyFont="1" applyBorder="1" applyAlignment="1">
      <alignment horizontal="center" vertical="center"/>
    </xf>
    <xf numFmtId="0" fontId="2" fillId="0" borderId="35" xfId="3" applyFont="1" applyBorder="1" applyAlignment="1">
      <alignment horizontal="left" vertical="top"/>
    </xf>
    <xf numFmtId="0" fontId="2" fillId="0" borderId="47" xfId="3" applyFont="1" applyBorder="1" applyAlignment="1">
      <alignment vertical="center" wrapText="1"/>
    </xf>
    <xf numFmtId="0" fontId="2" fillId="0" borderId="47" xfId="3" applyFont="1" applyBorder="1" applyAlignment="1">
      <alignment horizontal="center" vertical="center"/>
    </xf>
    <xf numFmtId="3" fontId="2" fillId="0" borderId="48" xfId="3" applyNumberFormat="1" applyFont="1" applyBorder="1" applyAlignment="1">
      <alignment horizontal="center" vertical="center"/>
    </xf>
    <xf numFmtId="0" fontId="2" fillId="0" borderId="34" xfId="3" quotePrefix="1" applyFont="1" applyBorder="1" applyAlignment="1">
      <alignment horizontal="center" vertical="top"/>
    </xf>
    <xf numFmtId="0" fontId="2" fillId="0" borderId="48" xfId="3" applyFont="1" applyBorder="1" applyAlignment="1">
      <alignment horizontal="justify" vertical="top"/>
    </xf>
    <xf numFmtId="0" fontId="2" fillId="0" borderId="47" xfId="3" applyFont="1" applyBorder="1" applyAlignment="1">
      <alignment horizontal="center"/>
    </xf>
    <xf numFmtId="3" fontId="2" fillId="0" borderId="48" xfId="3" applyNumberFormat="1" applyFont="1" applyBorder="1" applyAlignment="1">
      <alignment horizontal="center"/>
    </xf>
    <xf numFmtId="0" fontId="2" fillId="0" borderId="37" xfId="3" quotePrefix="1" applyFont="1" applyBorder="1" applyAlignment="1">
      <alignment horizontal="justify" vertical="top"/>
    </xf>
    <xf numFmtId="3" fontId="2" fillId="0" borderId="39" xfId="3" applyNumberFormat="1" applyFont="1" applyBorder="1" applyAlignment="1">
      <alignment horizontal="right"/>
    </xf>
    <xf numFmtId="3" fontId="2" fillId="0" borderId="40" xfId="3" applyNumberFormat="1" applyFont="1" applyBorder="1" applyAlignment="1">
      <alignment horizontal="right"/>
    </xf>
    <xf numFmtId="0" fontId="2" fillId="0" borderId="34" xfId="3" applyFont="1" applyBorder="1" applyAlignment="1">
      <alignment vertical="center"/>
    </xf>
    <xf numFmtId="165" fontId="2" fillId="0" borderId="35" xfId="3" applyNumberFormat="1" applyFont="1" applyBorder="1" applyAlignment="1">
      <alignment horizontal="left" vertical="center"/>
    </xf>
    <xf numFmtId="165" fontId="2" fillId="0" borderId="47" xfId="3" applyNumberFormat="1" applyFont="1" applyBorder="1" applyAlignment="1">
      <alignment horizontal="left" vertical="center"/>
    </xf>
    <xf numFmtId="165" fontId="2" fillId="0" borderId="47" xfId="3" applyNumberFormat="1" applyFont="1" applyBorder="1" applyAlignment="1">
      <alignment horizontal="center" vertical="center"/>
    </xf>
    <xf numFmtId="0" fontId="2" fillId="0" borderId="36" xfId="3" applyFont="1" applyBorder="1" applyAlignment="1">
      <alignment vertical="center"/>
    </xf>
    <xf numFmtId="165" fontId="2" fillId="0" borderId="44" xfId="3" applyNumberFormat="1" applyFont="1" applyBorder="1" applyAlignment="1">
      <alignment horizontal="left" vertical="center"/>
    </xf>
    <xf numFmtId="165" fontId="2" fillId="0" borderId="46" xfId="3" applyNumberFormat="1" applyFont="1" applyBorder="1" applyAlignment="1">
      <alignment horizontal="left" vertical="center"/>
    </xf>
    <xf numFmtId="165" fontId="2" fillId="0" borderId="46" xfId="3" applyNumberFormat="1" applyFont="1" applyBorder="1" applyAlignment="1">
      <alignment horizontal="center" vertical="center"/>
    </xf>
    <xf numFmtId="165" fontId="2" fillId="0" borderId="34" xfId="3" applyNumberFormat="1" applyFont="1" applyBorder="1" applyAlignment="1">
      <alignment horizontal="center" vertical="top"/>
    </xf>
    <xf numFmtId="165" fontId="2" fillId="0" borderId="35" xfId="3" applyNumberFormat="1" applyFont="1" applyBorder="1" applyAlignment="1">
      <alignment horizontal="left" vertical="top"/>
    </xf>
    <xf numFmtId="165" fontId="2" fillId="0" borderId="42" xfId="3" quotePrefix="1" applyNumberFormat="1" applyFont="1" applyBorder="1" applyAlignment="1">
      <alignment horizontal="justify" vertical="top"/>
    </xf>
    <xf numFmtId="0" fontId="2" fillId="0" borderId="43" xfId="3" applyFont="1" applyBorder="1" applyAlignment="1">
      <alignment horizontal="center"/>
    </xf>
    <xf numFmtId="3" fontId="2" fillId="0" borderId="42" xfId="3" applyNumberFormat="1" applyFont="1" applyBorder="1" applyAlignment="1">
      <alignment horizontal="center"/>
    </xf>
    <xf numFmtId="165" fontId="2" fillId="0" borderId="36" xfId="3" applyNumberFormat="1" applyFont="1" applyBorder="1" applyAlignment="1">
      <alignment horizontal="center" vertical="top"/>
    </xf>
    <xf numFmtId="165" fontId="2" fillId="0" borderId="44" xfId="3" applyNumberFormat="1" applyFont="1" applyBorder="1" applyAlignment="1">
      <alignment horizontal="left" vertical="top"/>
    </xf>
    <xf numFmtId="165" fontId="2" fillId="0" borderId="45" xfId="3" quotePrefix="1" applyNumberFormat="1" applyFont="1" applyBorder="1" applyAlignment="1">
      <alignment horizontal="justify" vertical="top"/>
    </xf>
    <xf numFmtId="0" fontId="2" fillId="0" borderId="46" xfId="3" applyFont="1" applyBorder="1" applyAlignment="1">
      <alignment horizontal="center"/>
    </xf>
    <xf numFmtId="3" fontId="2" fillId="0" borderId="45" xfId="3" applyNumberFormat="1" applyFont="1" applyBorder="1" applyAlignment="1">
      <alignment horizontal="center"/>
    </xf>
    <xf numFmtId="165" fontId="2" fillId="0" borderId="34" xfId="3" quotePrefix="1" applyNumberFormat="1" applyFont="1" applyBorder="1" applyAlignment="1">
      <alignment horizontal="center" vertical="top"/>
    </xf>
    <xf numFmtId="166" fontId="2" fillId="0" borderId="35" xfId="3" applyNumberFormat="1" applyFont="1" applyBorder="1" applyAlignment="1">
      <alignment horizontal="left" vertical="center"/>
    </xf>
    <xf numFmtId="0" fontId="2" fillId="0" borderId="48" xfId="3" quotePrefix="1" applyFont="1" applyBorder="1" applyAlignment="1">
      <alignment horizontal="justify" vertical="top"/>
    </xf>
    <xf numFmtId="0" fontId="2" fillId="0" borderId="45" xfId="3" quotePrefix="1" applyFont="1" applyBorder="1" applyAlignment="1">
      <alignment horizontal="justify" vertical="top"/>
    </xf>
    <xf numFmtId="165" fontId="2" fillId="0" borderId="46" xfId="3" applyNumberFormat="1" applyFont="1" applyBorder="1" applyAlignment="1">
      <alignment horizontal="center"/>
    </xf>
    <xf numFmtId="165" fontId="2" fillId="0" borderId="47" xfId="3" applyNumberFormat="1" applyFont="1" applyBorder="1" applyAlignment="1">
      <alignment horizontal="center"/>
    </xf>
    <xf numFmtId="167" fontId="2" fillId="0" borderId="26" xfId="13" applyNumberFormat="1" applyFont="1" applyBorder="1" applyAlignment="1">
      <alignment vertical="center"/>
    </xf>
    <xf numFmtId="167" fontId="2" fillId="0" borderId="31" xfId="13" applyNumberFormat="1" applyFont="1" applyBorder="1" applyAlignment="1">
      <alignment vertical="center"/>
    </xf>
    <xf numFmtId="167" fontId="2" fillId="0" borderId="10" xfId="13" applyNumberFormat="1" applyFont="1" applyBorder="1" applyAlignment="1">
      <alignment vertical="center"/>
    </xf>
    <xf numFmtId="167" fontId="10" fillId="0" borderId="13" xfId="13" applyNumberFormat="1" applyFont="1" applyBorder="1" applyAlignment="1">
      <alignment vertical="center"/>
    </xf>
    <xf numFmtId="167" fontId="2" fillId="0" borderId="26" xfId="13" applyNumberFormat="1" applyFont="1" applyBorder="1" applyAlignment="1"/>
    <xf numFmtId="167" fontId="2" fillId="0" borderId="31" xfId="13" applyNumberFormat="1" applyFont="1" applyBorder="1" applyAlignment="1"/>
    <xf numFmtId="167" fontId="2" fillId="0" borderId="10" xfId="13" applyNumberFormat="1" applyFont="1" applyBorder="1" applyAlignment="1"/>
    <xf numFmtId="167" fontId="2" fillId="0" borderId="49" xfId="13" applyNumberFormat="1" applyFont="1" applyBorder="1" applyAlignment="1">
      <alignment vertical="center"/>
    </xf>
    <xf numFmtId="167" fontId="2" fillId="0" borderId="50" xfId="13" applyNumberFormat="1" applyFont="1" applyBorder="1" applyAlignment="1">
      <alignment vertical="center"/>
    </xf>
    <xf numFmtId="167" fontId="2" fillId="0" borderId="51" xfId="13" applyNumberFormat="1" applyFont="1" applyBorder="1" applyAlignment="1">
      <alignment vertical="center"/>
    </xf>
    <xf numFmtId="167" fontId="2" fillId="0" borderId="49" xfId="13" applyNumberFormat="1" applyFont="1" applyBorder="1" applyAlignment="1"/>
    <xf numFmtId="167" fontId="2" fillId="0" borderId="50" xfId="13" applyNumberFormat="1" applyFont="1" applyBorder="1" applyAlignment="1"/>
    <xf numFmtId="167" fontId="2" fillId="0" borderId="51" xfId="13" applyNumberFormat="1" applyFont="1" applyBorder="1" applyAlignment="1"/>
    <xf numFmtId="43" fontId="2" fillId="0" borderId="0" xfId="3" applyNumberFormat="1" applyFont="1" applyAlignment="1">
      <alignment horizontal="center" vertical="center"/>
    </xf>
    <xf numFmtId="167" fontId="10" fillId="0" borderId="0" xfId="3" applyNumberFormat="1" applyFont="1" applyAlignment="1">
      <alignment horizontal="center" vertical="center"/>
    </xf>
    <xf numFmtId="43" fontId="2" fillId="0" borderId="0" xfId="3" applyNumberFormat="1" applyFont="1" applyAlignment="1">
      <alignment horizontal="center"/>
    </xf>
    <xf numFmtId="3" fontId="6" fillId="0" borderId="5" xfId="3" applyNumberFormat="1" applyFont="1" applyBorder="1" applyAlignment="1">
      <alignment horizontal="center" vertical="center"/>
    </xf>
    <xf numFmtId="3" fontId="2" fillId="0" borderId="5" xfId="3" applyNumberFormat="1" applyFont="1" applyBorder="1"/>
    <xf numFmtId="3" fontId="8" fillId="0" borderId="5" xfId="3" applyNumberFormat="1" applyFont="1" applyBorder="1"/>
    <xf numFmtId="167" fontId="2" fillId="0" borderId="6" xfId="13" applyNumberFormat="1" applyFont="1" applyBorder="1" applyAlignment="1">
      <alignment vertical="center"/>
    </xf>
    <xf numFmtId="3" fontId="8" fillId="0" borderId="37" xfId="3" applyNumberFormat="1" applyFont="1" applyBorder="1"/>
    <xf numFmtId="3" fontId="2" fillId="0" borderId="9" xfId="3" applyNumberFormat="1" applyFont="1" applyBorder="1"/>
    <xf numFmtId="3" fontId="2" fillId="0" borderId="5" xfId="3" applyNumberFormat="1" applyFont="1" applyBorder="1" applyAlignment="1">
      <alignment vertical="center"/>
    </xf>
    <xf numFmtId="167" fontId="2" fillId="0" borderId="42" xfId="13" applyNumberFormat="1" applyFont="1" applyBorder="1" applyAlignment="1">
      <alignment vertical="center"/>
    </xf>
    <xf numFmtId="167" fontId="2" fillId="0" borderId="6" xfId="13" applyNumberFormat="1" applyFont="1" applyBorder="1" applyAlignment="1"/>
    <xf numFmtId="3" fontId="2" fillId="0" borderId="37" xfId="3" applyNumberFormat="1" applyFont="1" applyBorder="1" applyAlignment="1">
      <alignment horizontal="right"/>
    </xf>
    <xf numFmtId="167" fontId="2" fillId="0" borderId="42" xfId="13" applyNumberFormat="1" applyFont="1" applyBorder="1" applyAlignment="1"/>
    <xf numFmtId="3" fontId="10" fillId="0" borderId="20" xfId="3" applyNumberFormat="1" applyFont="1" applyBorder="1" applyAlignment="1">
      <alignment vertical="center"/>
    </xf>
    <xf numFmtId="3" fontId="10" fillId="0" borderId="54" xfId="3" applyNumberFormat="1" applyFont="1" applyBorder="1" applyAlignment="1">
      <alignment horizontal="center" vertical="center"/>
    </xf>
    <xf numFmtId="165" fontId="6" fillId="0" borderId="0"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10" fillId="0" borderId="56" xfId="3" applyNumberFormat="1" applyFont="1" applyBorder="1" applyAlignment="1">
      <alignment horizontal="center" vertical="center"/>
    </xf>
    <xf numFmtId="3" fontId="10" fillId="0" borderId="57" xfId="3" applyNumberFormat="1" applyFont="1" applyBorder="1" applyAlignment="1">
      <alignment horizontal="center" vertical="center"/>
    </xf>
    <xf numFmtId="0" fontId="0" fillId="0" borderId="53" xfId="0" applyBorder="1"/>
    <xf numFmtId="0" fontId="6" fillId="0" borderId="53" xfId="0" applyFont="1" applyBorder="1"/>
    <xf numFmtId="0" fontId="0" fillId="0" borderId="0" xfId="0" applyAlignment="1">
      <alignment horizontal="center" vertical="center"/>
    </xf>
    <xf numFmtId="0" fontId="5" fillId="0" borderId="0" xfId="0" applyFont="1" applyAlignment="1">
      <alignment horizontal="center" vertical="center"/>
    </xf>
    <xf numFmtId="3" fontId="6" fillId="0" borderId="53" xfId="3" applyNumberFormat="1" applyFont="1" applyBorder="1" applyAlignment="1">
      <alignment horizontal="center" vertical="center"/>
    </xf>
    <xf numFmtId="3" fontId="10" fillId="0" borderId="58" xfId="3" applyNumberFormat="1" applyFont="1" applyBorder="1" applyAlignment="1">
      <alignment horizontal="center" vertical="center"/>
    </xf>
    <xf numFmtId="3" fontId="10" fillId="0" borderId="52" xfId="3" applyNumberFormat="1" applyFont="1" applyBorder="1" applyAlignment="1">
      <alignment horizontal="center" vertical="center"/>
    </xf>
    <xf numFmtId="3" fontId="10" fillId="0" borderId="58" xfId="3" applyNumberFormat="1" applyFont="1" applyBorder="1" applyAlignment="1">
      <alignment horizontal="center" vertical="center" wrapText="1"/>
    </xf>
    <xf numFmtId="3" fontId="10" fillId="0" borderId="52" xfId="3" applyNumberFormat="1" applyFont="1" applyBorder="1" applyAlignment="1">
      <alignment horizontal="center" vertical="center" wrapText="1"/>
    </xf>
    <xf numFmtId="165" fontId="10" fillId="0" borderId="53" xfId="3" applyNumberFormat="1" applyFont="1" applyBorder="1" applyAlignment="1">
      <alignment horizontal="center" vertical="center"/>
    </xf>
    <xf numFmtId="165" fontId="10" fillId="0" borderId="55" xfId="3" applyNumberFormat="1" applyFont="1" applyBorder="1" applyAlignment="1">
      <alignment horizontal="center" vertical="center"/>
    </xf>
    <xf numFmtId="3" fontId="10" fillId="0" borderId="55" xfId="3" applyNumberFormat="1" applyFont="1" applyBorder="1" applyAlignment="1">
      <alignment horizontal="center" vertical="center"/>
    </xf>
    <xf numFmtId="3" fontId="10" fillId="0" borderId="53" xfId="3" applyNumberFormat="1" applyFont="1" applyBorder="1" applyAlignment="1">
      <alignment horizontal="center" vertical="center"/>
    </xf>
    <xf numFmtId="0" fontId="15" fillId="0" borderId="53" xfId="3" applyFont="1" applyBorder="1" applyAlignment="1">
      <alignment horizontal="center" vertical="center"/>
    </xf>
    <xf numFmtId="0" fontId="17" fillId="0" borderId="0" xfId="14" applyFont="1" applyAlignment="1">
      <alignment vertical="center"/>
    </xf>
    <xf numFmtId="0" fontId="18" fillId="0" borderId="0" xfId="14" applyFont="1" applyAlignment="1">
      <alignment vertical="center"/>
    </xf>
    <xf numFmtId="0" fontId="17" fillId="0" borderId="0" xfId="14" applyFont="1" applyAlignment="1">
      <alignment horizontal="right" vertical="center"/>
    </xf>
    <xf numFmtId="0" fontId="17" fillId="0" borderId="0" xfId="14" applyFont="1" applyAlignment="1">
      <alignment horizontal="left" vertical="center"/>
    </xf>
    <xf numFmtId="15" fontId="19" fillId="0" borderId="0" xfId="14" applyNumberFormat="1" applyFont="1" applyAlignment="1">
      <alignment horizontal="right" vertical="center"/>
    </xf>
    <xf numFmtId="0" fontId="19" fillId="0" borderId="0" xfId="14" applyFont="1" applyAlignment="1">
      <alignment horizontal="left" vertical="center"/>
    </xf>
    <xf numFmtId="0" fontId="19" fillId="0" borderId="0" xfId="14" applyFont="1" applyAlignment="1">
      <alignment horizontal="left" vertical="center"/>
    </xf>
    <xf numFmtId="0" fontId="18" fillId="0" borderId="0" xfId="14" applyFont="1" applyAlignment="1">
      <alignment horizontal="right" vertical="center"/>
    </xf>
    <xf numFmtId="0" fontId="20" fillId="0" borderId="0" xfId="15" applyFont="1" applyAlignment="1">
      <alignment horizontal="left" vertical="center"/>
    </xf>
    <xf numFmtId="0" fontId="20" fillId="0" borderId="0" xfId="15" applyFont="1" applyAlignment="1">
      <alignment vertical="center"/>
    </xf>
    <xf numFmtId="0" fontId="20" fillId="0" borderId="0" xfId="15" applyFont="1"/>
    <xf numFmtId="0" fontId="21" fillId="0" borderId="0" xfId="15" applyFont="1"/>
    <xf numFmtId="0" fontId="18" fillId="0" borderId="0" xfId="14" applyFont="1" applyAlignment="1">
      <alignment horizontal="center" vertical="center"/>
    </xf>
    <xf numFmtId="0" fontId="22" fillId="0" borderId="0" xfId="14" applyFont="1" applyAlignment="1">
      <alignment horizontal="center" vertical="center"/>
    </xf>
    <xf numFmtId="0" fontId="22" fillId="0" borderId="0" xfId="14" applyFont="1" applyAlignment="1">
      <alignment horizontal="center" vertical="center"/>
    </xf>
    <xf numFmtId="0" fontId="23" fillId="0" borderId="59" xfId="14" applyFont="1" applyBorder="1" applyAlignment="1">
      <alignment horizontal="center" vertical="center"/>
    </xf>
    <xf numFmtId="0" fontId="23" fillId="0" borderId="60" xfId="14" applyFont="1" applyBorder="1" applyAlignment="1">
      <alignment horizontal="center" vertical="center"/>
    </xf>
    <xf numFmtId="0" fontId="16" fillId="0" borderId="0" xfId="14"/>
    <xf numFmtId="0" fontId="24" fillId="0" borderId="61" xfId="14" applyFont="1" applyBorder="1" applyAlignment="1">
      <alignment horizontal="center" vertical="center"/>
    </xf>
    <xf numFmtId="0" fontId="24" fillId="0" borderId="0" xfId="14" applyFont="1" applyAlignment="1">
      <alignment horizontal="center" vertical="center"/>
    </xf>
    <xf numFmtId="168" fontId="24" fillId="0" borderId="61" xfId="16" applyNumberFormat="1" applyFont="1" applyBorder="1" applyAlignment="1">
      <alignment horizontal="center" vertical="center"/>
    </xf>
    <xf numFmtId="0" fontId="24" fillId="0" borderId="0" xfId="14" applyFont="1" applyAlignment="1">
      <alignment horizontal="right" vertical="center"/>
    </xf>
    <xf numFmtId="168" fontId="24" fillId="0" borderId="0" xfId="16" applyNumberFormat="1" applyFont="1" applyBorder="1" applyAlignment="1">
      <alignment horizontal="center" vertical="center"/>
    </xf>
    <xf numFmtId="168" fontId="16" fillId="0" borderId="0" xfId="14" applyNumberFormat="1"/>
    <xf numFmtId="168" fontId="25" fillId="0" borderId="59" xfId="16" applyNumberFormat="1" applyFont="1" applyBorder="1" applyAlignment="1">
      <alignment horizontal="center" vertical="center"/>
    </xf>
    <xf numFmtId="168" fontId="25" fillId="0" borderId="60" xfId="16" applyNumberFormat="1" applyFont="1" applyBorder="1" applyAlignment="1">
      <alignment horizontal="center" vertical="center"/>
    </xf>
    <xf numFmtId="0" fontId="16" fillId="0" borderId="0" xfId="14" applyAlignment="1">
      <alignment horizontal="center" vertical="center"/>
    </xf>
    <xf numFmtId="168" fontId="0" fillId="0" borderId="0" xfId="16" applyNumberFormat="1" applyFont="1" applyAlignment="1">
      <alignment horizontal="center" vertical="center"/>
    </xf>
    <xf numFmtId="164" fontId="16" fillId="0" borderId="0" xfId="14" applyNumberFormat="1" applyAlignment="1">
      <alignment horizontal="center" vertical="center"/>
    </xf>
    <xf numFmtId="0" fontId="23" fillId="0" borderId="0" xfId="14" applyFont="1" applyAlignment="1">
      <alignment horizontal="center" vertical="center"/>
    </xf>
    <xf numFmtId="0" fontId="23" fillId="0" borderId="0" xfId="14" applyFont="1" applyAlignment="1">
      <alignment horizontal="right" vertical="center"/>
    </xf>
    <xf numFmtId="169" fontId="25" fillId="0" borderId="0" xfId="17" applyNumberFormat="1" applyFont="1" applyBorder="1" applyAlignment="1">
      <alignment horizontal="center" vertical="center"/>
    </xf>
    <xf numFmtId="168" fontId="25" fillId="0" borderId="0" xfId="16" applyNumberFormat="1" applyFont="1" applyBorder="1" applyAlignment="1">
      <alignment horizontal="center" vertical="center"/>
    </xf>
    <xf numFmtId="0" fontId="16" fillId="0" borderId="0" xfId="14" applyAlignment="1">
      <alignment horizontal="right" vertical="center"/>
    </xf>
    <xf numFmtId="168" fontId="16" fillId="0" borderId="0" xfId="14" applyNumberFormat="1" applyAlignment="1">
      <alignment horizontal="center" vertical="center"/>
    </xf>
    <xf numFmtId="0" fontId="24" fillId="0" borderId="61" xfId="14" applyFont="1" applyBorder="1" applyAlignment="1">
      <alignment horizontal="center" vertical="center" wrapText="1"/>
    </xf>
  </cellXfs>
  <cellStyles count="18">
    <cellStyle name="Comma" xfId="13" builtinId="3"/>
    <cellStyle name="Comma 2" xfId="1" xr:uid="{00000000-0005-0000-0000-000000000000}"/>
    <cellStyle name="Comma 2 2" xfId="9" xr:uid="{00000000-0005-0000-0000-000001000000}"/>
    <cellStyle name="Comma 2 3" xfId="16" xr:uid="{EEC7163D-2390-4B11-8507-2A269F6CF90F}"/>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2 4" xfId="14" xr:uid="{6D4D2B8B-9566-4490-8ECB-3BC44FC6BDE4}"/>
    <cellStyle name="Normal 3" xfId="4" xr:uid="{00000000-0005-0000-0000-000008000000}"/>
    <cellStyle name="Normal 4" xfId="7" xr:uid="{00000000-0005-0000-0000-000009000000}"/>
    <cellStyle name="Normal 5" xfId="12" xr:uid="{00000000-0005-0000-0000-00000A000000}"/>
    <cellStyle name="Normal 6" xfId="15" xr:uid="{48E8086E-7070-47A8-B224-E080389CA8CA}"/>
    <cellStyle name="Percent" xfId="10" builtinId="5"/>
    <cellStyle name="Percent 2" xfId="5" xr:uid="{00000000-0005-0000-0000-00000C000000}"/>
    <cellStyle name="Percent 3" xfId="17" xr:uid="{DB557A75-CEC1-453B-BA1E-BC6C34FEDFF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unning%20Bill%20No%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insulator</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insulator</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3rd &amp; 8th Floor</v>
          </cell>
          <cell r="C23657" t="str">
            <v>Received</v>
          </cell>
          <cell r="D23657" t="str">
            <v>Received from IK in acc of Engro HBL chq # 10002387 (Given to Al madina steel)</v>
          </cell>
          <cell r="F23657">
            <v>5000000</v>
          </cell>
        </row>
        <row r="23658">
          <cell r="B23658" t="str">
            <v>Engro 3rd &amp; 8th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Meezan bank Head office</v>
          </cell>
          <cell r="C23904" t="str">
            <v>air guide</v>
          </cell>
          <cell r="D23904" t="str">
            <v>Chq Given to Air Guide Akbar (Rec from Aisha Interiors in BAH 12th Floor)  BAFL chq # 35205655  (cheque amount = 500,000)</v>
          </cell>
          <cell r="E23904">
            <v>69091</v>
          </cell>
        </row>
        <row r="23905">
          <cell r="B23905" t="str">
            <v>Tomo JPMC</v>
          </cell>
          <cell r="C23905" t="str">
            <v>air guide</v>
          </cell>
          <cell r="D23905" t="str">
            <v>Chq Given to Air Guide Akbar (Rec from Aisha Interiors in BAH 12th Floor)  BAFL chq # 35205655  (cheque amount = 500,000)</v>
          </cell>
          <cell r="E23905">
            <v>100000</v>
          </cell>
        </row>
        <row r="23906">
          <cell r="B23906" t="str">
            <v>BAH 12th Floor</v>
          </cell>
          <cell r="C23906" t="str">
            <v>air guide</v>
          </cell>
          <cell r="D23906" t="str">
            <v>Chq Given to Air Guide Akbar (Rec from Aisha Interiors in BAH 12th Floor)  BAFL chq # 35205655  (cheque amount = 500,000)</v>
          </cell>
          <cell r="E23906">
            <v>300000</v>
          </cell>
        </row>
        <row r="23907">
          <cell r="B23907" t="str">
            <v>CITI Bank</v>
          </cell>
          <cell r="C23907" t="str">
            <v>air guide</v>
          </cell>
          <cell r="D23907" t="str">
            <v>Chq Given to Air Guide Akbar (Rec from Aisha Interiors in BAH 12th Floor)  BAFL chq # 35205655  (cheque amount = 500,000)</v>
          </cell>
          <cell r="E23907">
            <v>30909</v>
          </cell>
        </row>
        <row r="23908">
          <cell r="B23908" t="str">
            <v>Tomo JPMC</v>
          </cell>
          <cell r="C23908" t="str">
            <v>air guide</v>
          </cell>
          <cell r="D23908" t="str">
            <v>Chq Given to Air Guide Akbar (Rec from Aisha Interiors in BAH 12th Floor) BAFL chq # 35205656  (cheque amount = 500,000)</v>
          </cell>
          <cell r="E23908">
            <v>70000</v>
          </cell>
        </row>
        <row r="23909">
          <cell r="B23909" t="str">
            <v>BAH 12th Floor</v>
          </cell>
          <cell r="C23909" t="str">
            <v>air guide</v>
          </cell>
          <cell r="D23909" t="str">
            <v>Chq Given to Air Guide Akbar (Rec from Aisha Interiors in BAH 12th Floor) BAFL chq # 35205656  (cheque amount = 500,000)</v>
          </cell>
          <cell r="E23909">
            <v>227000</v>
          </cell>
        </row>
        <row r="23910">
          <cell r="B23910" t="str">
            <v>CITI Bank</v>
          </cell>
          <cell r="C23910" t="str">
            <v>air guide</v>
          </cell>
          <cell r="D23910" t="str">
            <v>Chq Given to Air Guide Akbar (Rec from Aisha Interiors in BAH 12th Floor) BAFL chq # 35205656  (cheque amount = 500,000)</v>
          </cell>
          <cell r="E23910">
            <v>203000</v>
          </cell>
        </row>
        <row r="23911">
          <cell r="D23911" t="str">
            <v>Chq Given to xxxxxxx (Rec from Aisha Interiors in BAH 12th Floor)  BAFL chq # 35205651</v>
          </cell>
          <cell r="E23911">
            <v>500000</v>
          </cell>
        </row>
        <row r="23912">
          <cell r="D23912" t="str">
            <v>Chq Given to xxxxxxx (Rec from Aisha Interiors in BAH 12th Floor)  BAFL chq # 35205652</v>
          </cell>
          <cell r="E23912">
            <v>500000</v>
          </cell>
        </row>
        <row r="23913">
          <cell r="B23913" t="str">
            <v>BAF maintenance</v>
          </cell>
          <cell r="C23913" t="str">
            <v>shakeel duct</v>
          </cell>
          <cell r="D23913" t="str">
            <v>cash paid</v>
          </cell>
          <cell r="E23913">
            <v>50000</v>
          </cell>
        </row>
        <row r="23914">
          <cell r="B23914" t="str">
            <v>Fortress Mall</v>
          </cell>
          <cell r="C23914" t="str">
            <v>misc</v>
          </cell>
          <cell r="D23914" t="str">
            <v>For misc expenses for site (easy paisa to Noman)</v>
          </cell>
          <cell r="E23914">
            <v>30000</v>
          </cell>
        </row>
        <row r="23915">
          <cell r="B23915" t="str">
            <v>engro 7th floor</v>
          </cell>
          <cell r="C23915" t="str">
            <v>material</v>
          </cell>
          <cell r="D23915" t="str">
            <v>purchased cable tie and tapes (to laraib)</v>
          </cell>
          <cell r="E23915">
            <v>570</v>
          </cell>
        </row>
        <row r="23916">
          <cell r="B23916" t="str">
            <v>BAH fire work</v>
          </cell>
          <cell r="C23916" t="str">
            <v>material</v>
          </cell>
          <cell r="D23916" t="str">
            <v>Lunch for 6 persons, tea, dinner (to Rohail)</v>
          </cell>
          <cell r="E23916">
            <v>3900</v>
          </cell>
        </row>
        <row r="23917">
          <cell r="B23917" t="str">
            <v>engro 7th floor</v>
          </cell>
          <cell r="C23917" t="str">
            <v>material</v>
          </cell>
          <cell r="D23917" t="str">
            <v>purchased solution, tapes, socket, bush and tape</v>
          </cell>
          <cell r="E23917">
            <v>870</v>
          </cell>
        </row>
        <row r="23918">
          <cell r="B23918" t="str">
            <v xml:space="preserve">MHR Personal </v>
          </cell>
          <cell r="C23918" t="str">
            <v>misc</v>
          </cell>
          <cell r="D23918" t="str">
            <v>sir rehman mobile balance</v>
          </cell>
          <cell r="E23918">
            <v>5000</v>
          </cell>
        </row>
        <row r="23919">
          <cell r="B23919" t="str">
            <v>Meezan bank Head office</v>
          </cell>
          <cell r="C23919" t="str">
            <v>fare</v>
          </cell>
          <cell r="D23919" t="str">
            <v>paid</v>
          </cell>
          <cell r="E23919">
            <v>2000</v>
          </cell>
        </row>
        <row r="23920">
          <cell r="B23920" t="str">
            <v>10pearl NASTP</v>
          </cell>
          <cell r="C23920" t="str">
            <v>fare</v>
          </cell>
          <cell r="D23920" t="str">
            <v>paid</v>
          </cell>
          <cell r="E23920">
            <v>1500</v>
          </cell>
        </row>
        <row r="23921">
          <cell r="B23921" t="str">
            <v>office</v>
          </cell>
          <cell r="C23921" t="str">
            <v>misc</v>
          </cell>
          <cell r="D23921" t="str">
            <v>umer for office use</v>
          </cell>
          <cell r="E23921">
            <v>3000</v>
          </cell>
        </row>
        <row r="23922">
          <cell r="B23922" t="str">
            <v>State life Insurance</v>
          </cell>
          <cell r="C23922" t="str">
            <v>Delite Engineering</v>
          </cell>
          <cell r="D23922" t="str">
            <v>Online by BH to Delta refrigeration concern for State life copper pipe</v>
          </cell>
          <cell r="E23922">
            <v>1149000</v>
          </cell>
        </row>
        <row r="23923">
          <cell r="B23923" t="str">
            <v>State life Insurance</v>
          </cell>
          <cell r="C23923" t="str">
            <v>fuel</v>
          </cell>
          <cell r="D23923" t="str">
            <v>cash paid to mukhtar</v>
          </cell>
          <cell r="E23923">
            <v>2650</v>
          </cell>
        </row>
        <row r="23924">
          <cell r="B23924" t="str">
            <v xml:space="preserve">MHR Personal </v>
          </cell>
          <cell r="C23924" t="str">
            <v>utilities bills</v>
          </cell>
          <cell r="D23924" t="str">
            <v>SSGC bill paid</v>
          </cell>
          <cell r="E23924">
            <v>770</v>
          </cell>
        </row>
        <row r="23925">
          <cell r="B23925" t="str">
            <v>office</v>
          </cell>
          <cell r="C23925" t="str">
            <v>utilities bills</v>
          </cell>
          <cell r="D23925" t="str">
            <v>SSGC bill paid</v>
          </cell>
          <cell r="E23925">
            <v>810</v>
          </cell>
        </row>
        <row r="23926">
          <cell r="B23926" t="str">
            <v>State life Insurance</v>
          </cell>
          <cell r="C23926" t="str">
            <v>fare</v>
          </cell>
          <cell r="D23926" t="str">
            <v>paid for copper pipe from Delite</v>
          </cell>
          <cell r="E23926">
            <v>6000</v>
          </cell>
        </row>
        <row r="23927">
          <cell r="B23927" t="str">
            <v>State life Insurance</v>
          </cell>
          <cell r="C23927" t="str">
            <v>adnan shamsi</v>
          </cell>
          <cell r="D23927" t="str">
            <v xml:space="preserve">Misc expenses such as fare, shifting, Tee, refreshment, fare, lunch </v>
          </cell>
          <cell r="E23927">
            <v>21250</v>
          </cell>
        </row>
        <row r="23928">
          <cell r="B23928" t="str">
            <v>Gul Ahmed</v>
          </cell>
          <cell r="C23928" t="str">
            <v>adnan shamsi</v>
          </cell>
          <cell r="D23928" t="str">
            <v xml:space="preserve">Misc expenses such as fare, shifting, Tee, refreshment, fare, lunch </v>
          </cell>
          <cell r="E23928">
            <v>5300</v>
          </cell>
        </row>
        <row r="23929">
          <cell r="B23929" t="str">
            <v>Meezan Gujranwala</v>
          </cell>
          <cell r="C23929" t="str">
            <v>secure vision</v>
          </cell>
          <cell r="D23929" t="str">
            <v>Online by Al madina to A Raheem care of Secure vission</v>
          </cell>
          <cell r="E23929">
            <v>270000</v>
          </cell>
        </row>
        <row r="23930">
          <cell r="B23930" t="str">
            <v>BAF maintenance</v>
          </cell>
          <cell r="C23930" t="str">
            <v>material</v>
          </cell>
          <cell r="D23930" t="str">
            <v>purchased bolt by irfan AC</v>
          </cell>
          <cell r="E23930">
            <v>500</v>
          </cell>
        </row>
        <row r="23931">
          <cell r="B23931" t="str">
            <v>Meezan bank Head office</v>
          </cell>
          <cell r="C23931" t="str">
            <v>faheem elec</v>
          </cell>
          <cell r="D23931" t="str">
            <v>cash paid</v>
          </cell>
          <cell r="E23931">
            <v>5000</v>
          </cell>
        </row>
        <row r="23932">
          <cell r="B23932" t="str">
            <v>Gul Ahmed</v>
          </cell>
          <cell r="C23932" t="str">
            <v>wazeer duct</v>
          </cell>
          <cell r="D23932" t="str">
            <v>cash paid to noman SS drain installation</v>
          </cell>
          <cell r="E23932">
            <v>40000</v>
          </cell>
        </row>
        <row r="23933">
          <cell r="B23933" t="str">
            <v>office</v>
          </cell>
          <cell r="C23933" t="str">
            <v>misc</v>
          </cell>
          <cell r="D23933" t="str">
            <v>umer for office use</v>
          </cell>
          <cell r="E23933">
            <v>4000</v>
          </cell>
        </row>
        <row r="23934">
          <cell r="B23934" t="str">
            <v>Bahria project</v>
          </cell>
          <cell r="C23934" t="str">
            <v>misc</v>
          </cell>
          <cell r="D23934" t="str">
            <v>TO amjad for misc expenses (recommend by nadeem)</v>
          </cell>
          <cell r="E23934">
            <v>3850</v>
          </cell>
        </row>
        <row r="23935">
          <cell r="B23935" t="str">
            <v>Gul Ahmed</v>
          </cell>
          <cell r="C23935" t="str">
            <v>misc</v>
          </cell>
          <cell r="D23935" t="str">
            <v>TO Zohaib ASPL for bill verify (recommend by nadeem)</v>
          </cell>
          <cell r="E23935">
            <v>10000</v>
          </cell>
        </row>
        <row r="23936">
          <cell r="B23936" t="str">
            <v>J outlet Quetta</v>
          </cell>
          <cell r="C23936" t="str">
            <v>transportation</v>
          </cell>
          <cell r="D23936" t="str">
            <v>jazz cash to driver samad agha</v>
          </cell>
          <cell r="E23936">
            <v>45000</v>
          </cell>
        </row>
        <row r="23937">
          <cell r="B23937" t="str">
            <v>J outlet Quetta</v>
          </cell>
          <cell r="C23937" t="str">
            <v>fare</v>
          </cell>
          <cell r="D23937" t="str">
            <v>Builty from scon valves</v>
          </cell>
          <cell r="E23937">
            <v>2050</v>
          </cell>
        </row>
        <row r="23938">
          <cell r="B23938" t="str">
            <v>office</v>
          </cell>
          <cell r="C23938" t="str">
            <v>office</v>
          </cell>
          <cell r="D23938" t="str">
            <v>Remaining cash paid for 06 Nos chairs repaited + sofa sethi washed</v>
          </cell>
          <cell r="E23938">
            <v>5000</v>
          </cell>
        </row>
        <row r="23939">
          <cell r="B23939" t="str">
            <v>State life Insurance</v>
          </cell>
          <cell r="C23939" t="str">
            <v>drawings</v>
          </cell>
          <cell r="D23939" t="str">
            <v>paid to azam corporation for drawings</v>
          </cell>
          <cell r="E23939">
            <v>20000</v>
          </cell>
        </row>
        <row r="23940">
          <cell r="B23940" t="str">
            <v>State life Insurance</v>
          </cell>
          <cell r="C23940" t="str">
            <v>Crescent corporation</v>
          </cell>
          <cell r="D23940" t="str">
            <v>Received from IK in acc of Kanteen ISL Meezan bank chq # A-11100867  (Given to crescent corporation in State life copper pipe deal)</v>
          </cell>
          <cell r="E23940">
            <v>1071643</v>
          </cell>
        </row>
        <row r="23941">
          <cell r="B23941" t="str">
            <v>KANTEEN Islamabad</v>
          </cell>
          <cell r="C23941" t="str">
            <v>Haier Pakistan</v>
          </cell>
          <cell r="D23941" t="str">
            <v>Received from IK in acc of Kanteen ISL Meezan bank chq # A-11100866  (Given to Haier Pakistan in Haeir spilt Acs deal)</v>
          </cell>
          <cell r="E23941">
            <v>1085730</v>
          </cell>
        </row>
        <row r="23942">
          <cell r="B23942" t="str">
            <v>PSYCHIATRY JPMC</v>
          </cell>
          <cell r="C23942" t="str">
            <v>habib insulation</v>
          </cell>
          <cell r="D23942" t="str">
            <v>MCB Chq 2031680125 (Given to powermech care of habib insulation for SST input adjustment) = tatal amt  = 900,360</v>
          </cell>
          <cell r="E23942">
            <v>336482</v>
          </cell>
        </row>
        <row r="23943">
          <cell r="B23943" t="str">
            <v>Meezan bank Head office</v>
          </cell>
          <cell r="C23943" t="str">
            <v>habib insulation</v>
          </cell>
          <cell r="D23943" t="str">
            <v>MCB Chq 2031680125 (Given to powermech care of habib insulation for SST input adjustment) = tatal amt  = 900,360</v>
          </cell>
          <cell r="E23943">
            <v>498297</v>
          </cell>
        </row>
        <row r="23944">
          <cell r="B23944" t="str">
            <v>Gul Ahmed</v>
          </cell>
          <cell r="C23944" t="str">
            <v>habib insulation</v>
          </cell>
          <cell r="D23944" t="str">
            <v>MCB Chq 2031680125 (Given to powermech care of habib insulation for SST input adjustment) = tatal amt  = 900,360</v>
          </cell>
          <cell r="E23944">
            <v>65581</v>
          </cell>
        </row>
        <row r="23945">
          <cell r="B23945" t="str">
            <v>engro 7th floor</v>
          </cell>
          <cell r="C23945" t="str">
            <v>khan brothers</v>
          </cell>
          <cell r="D23945" t="str">
            <v>MCB 2031680127</v>
          </cell>
          <cell r="E23945">
            <v>130784</v>
          </cell>
        </row>
        <row r="23946">
          <cell r="B23946" t="str">
            <v>Spar supermarket</v>
          </cell>
          <cell r="C23946" t="str">
            <v>material</v>
          </cell>
          <cell r="D23946" t="str">
            <v>MCB chq 2031680128 (given to Gul zameen for threaded rods) = total amt 132,290</v>
          </cell>
          <cell r="E23946">
            <v>2110</v>
          </cell>
        </row>
        <row r="23947">
          <cell r="B23947" t="str">
            <v>10pearl NASTP</v>
          </cell>
          <cell r="C23947" t="str">
            <v>material</v>
          </cell>
          <cell r="D23947" t="str">
            <v>MCB chq 2031680128 (given to Gul zameen for threaded rods) = total amt 132,290</v>
          </cell>
          <cell r="E23947">
            <v>2520</v>
          </cell>
        </row>
        <row r="23948">
          <cell r="B23948" t="str">
            <v>Meezan bank Head office</v>
          </cell>
          <cell r="C23948" t="str">
            <v>material</v>
          </cell>
          <cell r="D23948" t="str">
            <v>MCB chq 2031680128 (given to Gul zameen for threaded rods) = total amt 132,290</v>
          </cell>
          <cell r="E23948">
            <v>44660</v>
          </cell>
        </row>
        <row r="23949">
          <cell r="B23949" t="str">
            <v>BAH fire work</v>
          </cell>
          <cell r="C23949" t="str">
            <v>material</v>
          </cell>
          <cell r="D23949" t="str">
            <v>MCB chq 2031680128 (given to Gul zameen for threaded rods) = total amt 132,290</v>
          </cell>
          <cell r="E23949">
            <v>31000</v>
          </cell>
        </row>
        <row r="23950">
          <cell r="B23950" t="str">
            <v>BAH Exhaust Work</v>
          </cell>
          <cell r="C23950" t="str">
            <v>material</v>
          </cell>
          <cell r="D23950" t="str">
            <v>MCB chq 2031680128 (given to Gul zameen for threaded rods) = total amt 132,290</v>
          </cell>
          <cell r="E23950">
            <v>25000</v>
          </cell>
        </row>
        <row r="23951">
          <cell r="B23951" t="str">
            <v>Gul Ahmed</v>
          </cell>
          <cell r="C23951" t="str">
            <v>material</v>
          </cell>
          <cell r="D23951" t="str">
            <v>MCB chq 2031680128 (given to Gul zameen for threaded rods) = total amt 132,290</v>
          </cell>
          <cell r="E23951">
            <v>27000</v>
          </cell>
        </row>
        <row r="23952">
          <cell r="B23952" t="str">
            <v>Fortress Mall</v>
          </cell>
          <cell r="C23952" t="str">
            <v>IIL pipe</v>
          </cell>
          <cell r="D23952" t="str">
            <v>MCB 2031680124 (ERW pipe purchased)</v>
          </cell>
          <cell r="E23952">
            <v>506735</v>
          </cell>
        </row>
        <row r="23953">
          <cell r="B23953" t="str">
            <v>Fortress Mall</v>
          </cell>
          <cell r="C23953" t="str">
            <v>AS Traders</v>
          </cell>
          <cell r="D23953" t="str">
            <v>MCB 2031680131 (MS pipe purchased)</v>
          </cell>
          <cell r="E23953">
            <v>215959</v>
          </cell>
        </row>
        <row r="23954">
          <cell r="B23954" t="str">
            <v>J outlet lucky one mall</v>
          </cell>
          <cell r="C23954" t="str">
            <v>fakhri brothers</v>
          </cell>
          <cell r="D23954" t="str">
            <v>Received from IK in acc of Kanteen ISL Meezan bank chq # A-11163624 (Given to Fakhri brothers)</v>
          </cell>
          <cell r="E23954">
            <v>350000</v>
          </cell>
        </row>
        <row r="23955">
          <cell r="B23955" t="str">
            <v>J outlet Quetta</v>
          </cell>
          <cell r="C23955" t="str">
            <v>material</v>
          </cell>
          <cell r="D23955" t="str">
            <v>MCB chq 2031680132 (given to Fatemi enterprises = Amt = 314,800</v>
          </cell>
          <cell r="E23955">
            <v>93800</v>
          </cell>
        </row>
        <row r="23956">
          <cell r="B23956" t="str">
            <v>BAH fire work</v>
          </cell>
          <cell r="C23956" t="str">
            <v>material</v>
          </cell>
          <cell r="D23956" t="str">
            <v>MCB chq 2031680132 (given to Fatemi enterprises = Amt = 314,800</v>
          </cell>
          <cell r="E23956">
            <v>15200</v>
          </cell>
        </row>
        <row r="23957">
          <cell r="B23957" t="str">
            <v>Fortress Mall</v>
          </cell>
          <cell r="C23957" t="str">
            <v>material</v>
          </cell>
          <cell r="D23957" t="str">
            <v>MCB chq 2031680132 (given to Fatemi enterprises = Amt = 314,800</v>
          </cell>
          <cell r="E23957">
            <v>105000</v>
          </cell>
        </row>
        <row r="23958">
          <cell r="B23958" t="str">
            <v>BAF maintenance</v>
          </cell>
          <cell r="C23958" t="str">
            <v>material</v>
          </cell>
          <cell r="D23958" t="str">
            <v>MCB chq 2031680132 (given to Fatemi enterprises = Amt = 314,800</v>
          </cell>
          <cell r="E23958">
            <v>100800</v>
          </cell>
        </row>
        <row r="23959">
          <cell r="B23959" t="str">
            <v>NICVD</v>
          </cell>
          <cell r="C23959" t="str">
            <v>Wazeer ducting</v>
          </cell>
          <cell r="D23959" t="str">
            <v>MCB chq 2031680134</v>
          </cell>
          <cell r="E23959">
            <v>100000</v>
          </cell>
        </row>
        <row r="23960">
          <cell r="B23960" t="str">
            <v>Spar supermarket</v>
          </cell>
          <cell r="C23960" t="str">
            <v>faheem elec</v>
          </cell>
          <cell r="D23960" t="str">
            <v>MCB chq 2031680135 Total amt = 100,000</v>
          </cell>
          <cell r="E23960">
            <v>50000</v>
          </cell>
        </row>
        <row r="23961">
          <cell r="B23961" t="str">
            <v>10pearl NASTP</v>
          </cell>
          <cell r="C23961" t="str">
            <v>faheem elec</v>
          </cell>
          <cell r="D23961" t="str">
            <v>MCB chq 2031680135 Total amt = 100,000</v>
          </cell>
          <cell r="E23961">
            <v>50000</v>
          </cell>
        </row>
        <row r="23962">
          <cell r="B23962" t="str">
            <v>KANTEEN Islamabad</v>
          </cell>
          <cell r="C23962" t="str">
            <v>A &amp; B Enterprises</v>
          </cell>
          <cell r="D23962" t="str">
            <v>MCB chq 2031680136 (purchased caravell air curtains 03 Nos)</v>
          </cell>
          <cell r="E23962">
            <v>174000</v>
          </cell>
        </row>
        <row r="23963">
          <cell r="B23963" t="str">
            <v>Spar supermarket</v>
          </cell>
          <cell r="C23963" t="str">
            <v>malik brothers</v>
          </cell>
          <cell r="D23963" t="str">
            <v>MCB chq 2031680137 (Chq given to Steelex pvt ltd for SST input claimed care of malik brothers) amt = 350,000</v>
          </cell>
          <cell r="E23963">
            <v>139000</v>
          </cell>
        </row>
        <row r="23964">
          <cell r="B23964" t="str">
            <v>Gul Ahmed</v>
          </cell>
          <cell r="C23964" t="str">
            <v>malik brothers</v>
          </cell>
          <cell r="D23964" t="str">
            <v>MCB chq 2031680137 (Chq given to Steelex pvt ltd for SST input claimed care of malik brothers) amt = 350,000</v>
          </cell>
          <cell r="E23964">
            <v>26000</v>
          </cell>
        </row>
        <row r="23965">
          <cell r="B23965" t="str">
            <v>BAH Exhaust Work</v>
          </cell>
          <cell r="C23965" t="str">
            <v>malik brothers</v>
          </cell>
          <cell r="D23965" t="str">
            <v>MCB chq 2031680137 (Chq given to Steelex pvt ltd for SST input claimed care of malik brothers) amt = 350,000</v>
          </cell>
          <cell r="E23965">
            <v>155000</v>
          </cell>
        </row>
        <row r="23966">
          <cell r="B23966" t="str">
            <v>engro 7th floor</v>
          </cell>
          <cell r="C23966" t="str">
            <v>malik brothers</v>
          </cell>
          <cell r="D23966" t="str">
            <v>MCB chq 2031680137 (Chq given to Steelex pvt ltd for SST input claimed care of malik brothers) amt = 350,000</v>
          </cell>
          <cell r="E23966">
            <v>30000</v>
          </cell>
        </row>
        <row r="23967">
          <cell r="B23967" t="str">
            <v>State life Insurance</v>
          </cell>
          <cell r="C23967" t="str">
            <v>Crescent corporation</v>
          </cell>
          <cell r="D23967" t="str">
            <v>Received from IK in acc of State life Meezan bank chq # A-11163658 (Given to crescent corporation in state life deal)</v>
          </cell>
          <cell r="E23967">
            <v>1686594</v>
          </cell>
        </row>
        <row r="23968">
          <cell r="B23968" t="str">
            <v>O/M The Place</v>
          </cell>
          <cell r="C23968" t="str">
            <v>SST Tax</v>
          </cell>
          <cell r="D23968" t="str">
            <v>MCB chq 2031680138 (Total amt = 199,310)</v>
          </cell>
          <cell r="E23968">
            <v>36000</v>
          </cell>
        </row>
        <row r="23969">
          <cell r="B23969" t="str">
            <v xml:space="preserve">O/M Nue Multiplex </v>
          </cell>
          <cell r="C23969" t="str">
            <v>SST Tax</v>
          </cell>
          <cell r="D23969" t="str">
            <v>MCB chq 2031680138 (Total amt = 199,310)</v>
          </cell>
          <cell r="E23969">
            <v>35000</v>
          </cell>
        </row>
        <row r="23970">
          <cell r="B23970" t="str">
            <v>FTC Floors</v>
          </cell>
          <cell r="C23970" t="str">
            <v>SST Tax</v>
          </cell>
          <cell r="D23970" t="str">
            <v>MCB chq 2031680138 (Total amt = 199,310)</v>
          </cell>
          <cell r="E23970">
            <v>95000</v>
          </cell>
        </row>
        <row r="23971">
          <cell r="B23971" t="str">
            <v>BAF maintenance</v>
          </cell>
          <cell r="C23971" t="str">
            <v>SST Tax</v>
          </cell>
          <cell r="D23971" t="str">
            <v>MCB chq 2031680138 (Total amt = 199,310)</v>
          </cell>
          <cell r="E23971">
            <v>1310</v>
          </cell>
        </row>
        <row r="23972">
          <cell r="B23972" t="str">
            <v>O/M VISA office</v>
          </cell>
          <cell r="C23972" t="str">
            <v>SST Tax</v>
          </cell>
          <cell r="D23972" t="str">
            <v>MCB chq 2031680138 (Total amt = 199,310)</v>
          </cell>
          <cell r="E23972">
            <v>32000</v>
          </cell>
        </row>
        <row r="23973">
          <cell r="B23973" t="str">
            <v>BAF maintenance</v>
          </cell>
          <cell r="C23973" t="str">
            <v>iqbal sons</v>
          </cell>
          <cell r="D23973" t="str">
            <v>Received from Total in acc of Family area - BAHL chq # 10491486 (Given to Iqbals sons trading company) = Total amt = 2000,000/-</v>
          </cell>
          <cell r="E23973">
            <v>28000</v>
          </cell>
        </row>
        <row r="23974">
          <cell r="B23974" t="str">
            <v>Gul Ahmed</v>
          </cell>
          <cell r="C23974" t="str">
            <v>iqbal sons</v>
          </cell>
          <cell r="D23974" t="str">
            <v>Received from Total in acc of Family area - BAHL chq # 10491486 (Given to Iqbals sons trading company) = Total amt = 2000,000/-</v>
          </cell>
          <cell r="E23974">
            <v>22450</v>
          </cell>
        </row>
        <row r="23975">
          <cell r="B23975" t="str">
            <v>J outlet lucky one mall</v>
          </cell>
          <cell r="C23975" t="str">
            <v>iqbal sons</v>
          </cell>
          <cell r="D23975" t="str">
            <v>Received from Total in acc of Family area - BAHL chq # 10491486 (Given to Iqbals sons trading company) = Total amt = 2000,000/-</v>
          </cell>
          <cell r="E23975">
            <v>26400</v>
          </cell>
        </row>
        <row r="23976">
          <cell r="B23976" t="str">
            <v>Spar supermarket</v>
          </cell>
          <cell r="C23976" t="str">
            <v>iqbal sons</v>
          </cell>
          <cell r="D23976" t="str">
            <v>Received from Total in acc of Family area - BAHL chq # 10491486 (Given to Iqbals sons trading company) = Total amt = 2000,000/-</v>
          </cell>
          <cell r="E23976">
            <v>665840</v>
          </cell>
        </row>
        <row r="23977">
          <cell r="B23977" t="str">
            <v>BAH Fire work</v>
          </cell>
          <cell r="C23977" t="str">
            <v>iqbal sons</v>
          </cell>
          <cell r="D23977" t="str">
            <v>Received from Total in acc of Family area - BAHL chq # 10491486 (Given to Iqbals sons trading company) = Total amt = 2000,000/-</v>
          </cell>
          <cell r="E23977">
            <v>8322</v>
          </cell>
        </row>
        <row r="23978">
          <cell r="B23978" t="str">
            <v>NASTP II</v>
          </cell>
          <cell r="C23978" t="str">
            <v>iqbal sons</v>
          </cell>
          <cell r="D23978" t="str">
            <v>Received from Total in acc of Family area - BAHL chq # 10491486 (Given to Iqbals sons trading company) = Total amt = 2000,000/-</v>
          </cell>
          <cell r="E23978">
            <v>592800</v>
          </cell>
        </row>
        <row r="23979">
          <cell r="B23979" t="str">
            <v>Zeta Mall</v>
          </cell>
          <cell r="C23979" t="str">
            <v>iqbal sons</v>
          </cell>
          <cell r="D23979" t="str">
            <v>Received from Total in acc of Family area - BAHL chq # 10491486 (Given to Iqbals sons trading company) = Total amt = 2000,000/-</v>
          </cell>
          <cell r="E23979">
            <v>14000</v>
          </cell>
        </row>
        <row r="23980">
          <cell r="B23980" t="str">
            <v>Mall of Pindi</v>
          </cell>
          <cell r="C23980" t="str">
            <v>iqbal sons</v>
          </cell>
          <cell r="D23980" t="str">
            <v>Received from Total in acc of Family area - BAHL chq # 10491486 (Given to Iqbals sons trading company) = Total amt = 2000,000/-</v>
          </cell>
          <cell r="E23980">
            <v>132000</v>
          </cell>
        </row>
        <row r="23981">
          <cell r="B23981" t="str">
            <v>10pearl NASTP</v>
          </cell>
          <cell r="C23981" t="str">
            <v>iqbal sons</v>
          </cell>
          <cell r="D23981" t="str">
            <v>Received from Total in acc of Family area - BAHL chq # 10491486 (Given to Iqbals sons trading company) = Total amt = 2000,000/-</v>
          </cell>
          <cell r="E23981">
            <v>53800</v>
          </cell>
        </row>
        <row r="23982">
          <cell r="C23982" t="str">
            <v>iqbal sons</v>
          </cell>
          <cell r="D23982" t="str">
            <v>Received from Total in acc of Family area - BAHL chq # 10491486 (Given to Iqbals sons trading company) = Total amt = 2000,000/-</v>
          </cell>
          <cell r="E23982">
            <v>456388</v>
          </cell>
        </row>
        <row r="23983">
          <cell r="B23983" t="str">
            <v>O/M The Place</v>
          </cell>
          <cell r="C23983" t="str">
            <v>Received</v>
          </cell>
          <cell r="D23983" t="str">
            <v>O &amp; M bill for Mar 25</v>
          </cell>
          <cell r="F23983">
            <v>401676</v>
          </cell>
        </row>
        <row r="23984">
          <cell r="B23984" t="str">
            <v>NICVD</v>
          </cell>
          <cell r="C23984" t="str">
            <v>Received</v>
          </cell>
          <cell r="D23984" t="str">
            <v>Received against Running bill no 1 DIB chq # 31338753)</v>
          </cell>
          <cell r="F23984">
            <v>14415258</v>
          </cell>
        </row>
        <row r="23985">
          <cell r="B23985" t="str">
            <v>10pearl NASTP</v>
          </cell>
          <cell r="C23985" t="str">
            <v>Received</v>
          </cell>
          <cell r="D23985" t="str">
            <v>Received 30% mob advance (payment transfer online in Pioneer services)</v>
          </cell>
          <cell r="F23985">
            <v>1765421</v>
          </cell>
        </row>
        <row r="23986">
          <cell r="B23986" t="str">
            <v>BAH 12th Floor</v>
          </cell>
          <cell r="C23986" t="str">
            <v>Received</v>
          </cell>
          <cell r="D23986" t="str">
            <v>Received cash chq against bill (Given to BH in petty cash)</v>
          </cell>
          <cell r="F23986">
            <v>4500000</v>
          </cell>
        </row>
        <row r="23987">
          <cell r="B23987" t="str">
            <v>KANTEEN Islamabad</v>
          </cell>
          <cell r="C23987" t="str">
            <v>Received</v>
          </cell>
          <cell r="D23987" t="str">
            <v>Received from IK in acc of Kanteen ISL Meezan bank chq # A-11100867  (Given to crescent corporation in State life copper pipe deal)</v>
          </cell>
          <cell r="F23987">
            <v>1071643</v>
          </cell>
        </row>
        <row r="23988">
          <cell r="B23988" t="str">
            <v>KANTEEN Islamabad</v>
          </cell>
          <cell r="C23988" t="str">
            <v>Received</v>
          </cell>
          <cell r="D23988" t="str">
            <v>Received from IK in acc of Kanteen ISL Meezan bank chq # A-11100866  (Given to Haier Pakistan in Haeir spilt Acs deal)</v>
          </cell>
          <cell r="F23988">
            <v>1085730</v>
          </cell>
        </row>
        <row r="23989">
          <cell r="B23989" t="str">
            <v>KANTEEN Islamabad</v>
          </cell>
          <cell r="C23989" t="str">
            <v>Received</v>
          </cell>
          <cell r="D23989" t="str">
            <v>Received from IK in acc of Kanteen ISL Meezan bank chq # A-11163624 (Given to Fakhri brothers)</v>
          </cell>
          <cell r="F23989">
            <v>350000</v>
          </cell>
        </row>
        <row r="23990">
          <cell r="B23990" t="str">
            <v>BAF maintenance</v>
          </cell>
          <cell r="C23990" t="str">
            <v>Received</v>
          </cell>
          <cell r="D23990" t="str">
            <v>1% invoice charges for MCB chq # 2031680126 given to Al madian steel for SST inpt adjustment in BAFL</v>
          </cell>
          <cell r="E23990">
            <v>15300</v>
          </cell>
        </row>
        <row r="23991">
          <cell r="B23991" t="str">
            <v>State life Insurance</v>
          </cell>
          <cell r="C23991" t="str">
            <v>Received</v>
          </cell>
          <cell r="D23991" t="str">
            <v>Received from IK in acc of State life Meezan bank chq # A-11163658 (Given to crescent corporation in state life deal)</v>
          </cell>
          <cell r="F23991">
            <v>1686594</v>
          </cell>
        </row>
        <row r="23992">
          <cell r="B23992" t="str">
            <v>Imtiaz saddar</v>
          </cell>
          <cell r="C23992" t="str">
            <v>Received</v>
          </cell>
          <cell r="D23992" t="str">
            <v>Received 40% Mob adv from Imtiaz saddar</v>
          </cell>
          <cell r="F23992">
            <v>4585609</v>
          </cell>
        </row>
        <row r="23993">
          <cell r="B23993" t="str">
            <v>DB 15th &amp; 16th Floor</v>
          </cell>
          <cell r="C23993" t="str">
            <v>Received</v>
          </cell>
          <cell r="D23993" t="str">
            <v>Received from IK in acc of Duetche bank - HBL chq # 10002428 (Given to universal traders)</v>
          </cell>
          <cell r="F23993">
            <v>3288312</v>
          </cell>
        </row>
        <row r="23994">
          <cell r="B23994" t="str">
            <v>DB 15th &amp; 16th Floor</v>
          </cell>
          <cell r="C23994" t="str">
            <v>Received</v>
          </cell>
          <cell r="D23994" t="str">
            <v>1% invoice charges for amount 3,288,312/-</v>
          </cell>
          <cell r="E23994">
            <v>32883</v>
          </cell>
        </row>
        <row r="23995">
          <cell r="B23995" t="str">
            <v>J out let DML</v>
          </cell>
          <cell r="C23995" t="str">
            <v>Received</v>
          </cell>
          <cell r="D23995" t="str">
            <v>Received from IK in acc of Joutlet DML - Meezan bank chq # A-11163423 (Given to universal crescent corporation in state life deal) =chq amount = 10,115,000/-</v>
          </cell>
          <cell r="F23995">
            <v>3000000</v>
          </cell>
        </row>
        <row r="23996">
          <cell r="B23996" t="str">
            <v>zeta mall</v>
          </cell>
          <cell r="C23996" t="str">
            <v>Received</v>
          </cell>
          <cell r="D23996" t="str">
            <v>Received from IK in acc of ZETA  - Meezan bank chq # A-11163423 (Given to universal crescent corporation in state life deal) =chq amount = 10,115,000/-</v>
          </cell>
          <cell r="F23996">
            <v>1500000</v>
          </cell>
        </row>
        <row r="23997">
          <cell r="B23997" t="str">
            <v>J outlet lucky one mall</v>
          </cell>
          <cell r="C23997" t="str">
            <v>Received</v>
          </cell>
          <cell r="D23997" t="str">
            <v>Received from IK in acc of J outlet LOC - Meezan bank chq # A-11163423 (Given to universal crescent corporation in state life deal) =chq amount = 10,115,000/-</v>
          </cell>
          <cell r="F23997">
            <v>2600000</v>
          </cell>
        </row>
        <row r="23998">
          <cell r="B23998" t="str">
            <v>State life Insurance</v>
          </cell>
          <cell r="C23998" t="str">
            <v>Received</v>
          </cell>
          <cell r="D23998" t="str">
            <v>Received from IK in acc of SLIC - Meezan bank chq # A-11163423 (Given to universal crescent corporation in state life deal) =chq amount = 10,115,000/-</v>
          </cell>
          <cell r="F23998">
            <v>3015000</v>
          </cell>
        </row>
        <row r="23999">
          <cell r="B23999" t="str">
            <v>State life Insurance</v>
          </cell>
          <cell r="C23999" t="str">
            <v>Received</v>
          </cell>
          <cell r="D23999" t="str">
            <v>1% invoice charges for above 4 payments</v>
          </cell>
          <cell r="E23999">
            <v>101150</v>
          </cell>
        </row>
        <row r="24000">
          <cell r="B24000" t="str">
            <v>KANTEEN Islamabad</v>
          </cell>
          <cell r="C24000" t="str">
            <v>material</v>
          </cell>
          <cell r="D24000" t="str">
            <v>Online by BH to yasir brother for Ducting works for KANTEEN ISL</v>
          </cell>
          <cell r="E24000">
            <v>100000</v>
          </cell>
        </row>
        <row r="24001">
          <cell r="B24001" t="str">
            <v>office</v>
          </cell>
          <cell r="C24001" t="str">
            <v>salary</v>
          </cell>
          <cell r="D24001" t="str">
            <v>Mossi salary</v>
          </cell>
          <cell r="E24001">
            <v>7000</v>
          </cell>
        </row>
        <row r="24002">
          <cell r="B24002" t="str">
            <v>Fortress Mall</v>
          </cell>
          <cell r="C24002" t="str">
            <v>fare</v>
          </cell>
          <cell r="D24002" t="str">
            <v xml:space="preserve">Courier docuemnts to Noman </v>
          </cell>
          <cell r="E24002">
            <v>390</v>
          </cell>
        </row>
        <row r="24003">
          <cell r="B24003" t="str">
            <v>Various sites</v>
          </cell>
          <cell r="C24003" t="str">
            <v>fuel</v>
          </cell>
          <cell r="D24003" t="str">
            <v>to Israr bhai</v>
          </cell>
          <cell r="E24003">
            <v>5000</v>
          </cell>
        </row>
        <row r="24004">
          <cell r="B24004" t="str">
            <v>NICVD</v>
          </cell>
          <cell r="C24004" t="str">
            <v>misc</v>
          </cell>
          <cell r="D24004" t="str">
            <v>To nexes engineering for inlet vaccum point for Zameer sahab home</v>
          </cell>
          <cell r="E24004">
            <v>11500</v>
          </cell>
        </row>
        <row r="24005">
          <cell r="B24005" t="str">
            <v>office</v>
          </cell>
          <cell r="C24005" t="str">
            <v>misc</v>
          </cell>
          <cell r="D24005" t="str">
            <v>umer for office use</v>
          </cell>
          <cell r="E24005">
            <v>4000</v>
          </cell>
        </row>
        <row r="24006">
          <cell r="B24006" t="str">
            <v>naveed malik</v>
          </cell>
          <cell r="C24006" t="str">
            <v>misc</v>
          </cell>
          <cell r="D24006" t="str">
            <v>To waqas for site expenses</v>
          </cell>
          <cell r="E24006">
            <v>1350</v>
          </cell>
        </row>
        <row r="24007">
          <cell r="B24007" t="str">
            <v>State life Insurance</v>
          </cell>
          <cell r="C24007" t="str">
            <v>fuel</v>
          </cell>
          <cell r="D24007" t="str">
            <v>cash paid to mukhtar</v>
          </cell>
          <cell r="E24007">
            <v>2000</v>
          </cell>
        </row>
        <row r="24008">
          <cell r="B24008" t="str">
            <v>State life Insurance</v>
          </cell>
          <cell r="C24008" t="str">
            <v>misc</v>
          </cell>
          <cell r="D24008" t="str">
            <v>to mukhtar for bike maintenance</v>
          </cell>
          <cell r="E24008">
            <v>3000</v>
          </cell>
        </row>
        <row r="24009">
          <cell r="B24009" t="str">
            <v>BAF maintenance</v>
          </cell>
          <cell r="C24009" t="str">
            <v>misc</v>
          </cell>
          <cell r="D24009" t="str">
            <v>To mukhtar for mobile balance</v>
          </cell>
          <cell r="E24009">
            <v>500</v>
          </cell>
        </row>
        <row r="24010">
          <cell r="B24010" t="str">
            <v>State life Insurance</v>
          </cell>
          <cell r="C24010" t="str">
            <v>fare</v>
          </cell>
          <cell r="D24010" t="str">
            <v>paid</v>
          </cell>
          <cell r="E24010">
            <v>800</v>
          </cell>
        </row>
        <row r="24011">
          <cell r="B24011" t="str">
            <v>PSYCHIATRY JPMC</v>
          </cell>
          <cell r="C24011" t="str">
            <v>Noman ducting</v>
          </cell>
          <cell r="D24011" t="str">
            <v>Sheet hawala to Noman ducting by al madina = 1000,000</v>
          </cell>
          <cell r="E24011">
            <v>16339</v>
          </cell>
        </row>
        <row r="24012">
          <cell r="B24012" t="str">
            <v>Meezan bank Head office</v>
          </cell>
          <cell r="C24012" t="str">
            <v>Noman ducting</v>
          </cell>
          <cell r="D24012" t="str">
            <v>Sheet hawala to Noman ducting by al madina = 1000,000</v>
          </cell>
          <cell r="E24012">
            <v>798964</v>
          </cell>
        </row>
        <row r="24013">
          <cell r="B24013" t="str">
            <v>Imtiaz supermarket</v>
          </cell>
          <cell r="C24013" t="str">
            <v>Noman ducting</v>
          </cell>
          <cell r="D24013" t="str">
            <v>Sheet hawala to Noman ducting by al madina = 1000,000</v>
          </cell>
          <cell r="E24013">
            <v>92622</v>
          </cell>
        </row>
        <row r="24014">
          <cell r="B24014" t="str">
            <v>Zeta Mall</v>
          </cell>
          <cell r="C24014" t="str">
            <v>Noman ducting</v>
          </cell>
          <cell r="D24014" t="str">
            <v>Sheet hawala to Noman ducting by al madina = 1000,000</v>
          </cell>
          <cell r="E24014">
            <v>79601</v>
          </cell>
        </row>
        <row r="24015">
          <cell r="B24015" t="str">
            <v>Mall of Pindi</v>
          </cell>
          <cell r="C24015" t="str">
            <v>Noman ducting</v>
          </cell>
          <cell r="D24015" t="str">
            <v>Sheet hawala to Noman ducting by al madina = 1000,000</v>
          </cell>
          <cell r="E24015">
            <v>12474</v>
          </cell>
        </row>
        <row r="24016">
          <cell r="B24016" t="str">
            <v>Fortress Mall</v>
          </cell>
          <cell r="C24016" t="str">
            <v>material</v>
          </cell>
          <cell r="D24016" t="str">
            <v>Online by BH to Noman for fortress expenses</v>
          </cell>
          <cell r="E24016">
            <v>20000</v>
          </cell>
        </row>
        <row r="24017">
          <cell r="B24017" t="str">
            <v>Fortress Mall</v>
          </cell>
          <cell r="C24017" t="str">
            <v>AS Traders</v>
          </cell>
          <cell r="D24017" t="str">
            <v>Online by BH to AS Traders for MS Pipe purchased  for Fortress Mall</v>
          </cell>
          <cell r="E24017">
            <v>25000</v>
          </cell>
        </row>
        <row r="24018">
          <cell r="B24018" t="str">
            <v>office</v>
          </cell>
          <cell r="C24018" t="str">
            <v>misc</v>
          </cell>
          <cell r="D24018" t="str">
            <v>umer for office use</v>
          </cell>
          <cell r="E24018">
            <v>3000</v>
          </cell>
        </row>
        <row r="24019">
          <cell r="B24019" t="str">
            <v>J outlet Quetta</v>
          </cell>
          <cell r="C24019" t="str">
            <v>material</v>
          </cell>
          <cell r="D24019" t="str">
            <v>Online by BH to M Ahsan for Quetta food expenses</v>
          </cell>
          <cell r="E24019">
            <v>40000</v>
          </cell>
        </row>
        <row r="24020">
          <cell r="B24020" t="str">
            <v>KANTEEN Islamabad</v>
          </cell>
          <cell r="C24020" t="str">
            <v>material</v>
          </cell>
          <cell r="D24020" t="str">
            <v>Online by BH to Engr for Kanteen ISL expenses</v>
          </cell>
          <cell r="E24020">
            <v>100000</v>
          </cell>
        </row>
        <row r="24021">
          <cell r="B24021" t="str">
            <v>State life Insurance</v>
          </cell>
          <cell r="C24021" t="str">
            <v>material</v>
          </cell>
          <cell r="D24021" t="str">
            <v>purchased 6 nos socket from fast cool</v>
          </cell>
          <cell r="E24021">
            <v>3300</v>
          </cell>
        </row>
        <row r="24022">
          <cell r="B24022" t="str">
            <v>office</v>
          </cell>
          <cell r="C24022" t="str">
            <v>misc</v>
          </cell>
          <cell r="D24022" t="str">
            <v>bilal bhai guest Fahad lunch</v>
          </cell>
          <cell r="E24022">
            <v>1630</v>
          </cell>
        </row>
        <row r="24023">
          <cell r="B24023" t="str">
            <v>BAF maintenance</v>
          </cell>
          <cell r="C24023" t="str">
            <v>fare</v>
          </cell>
          <cell r="D24023" t="str">
            <v>paid</v>
          </cell>
          <cell r="E24023">
            <v>2000</v>
          </cell>
        </row>
        <row r="24024">
          <cell r="B24024" t="str">
            <v>KANTEEN Islamabad</v>
          </cell>
          <cell r="C24024" t="str">
            <v>charity</v>
          </cell>
          <cell r="D24024" t="str">
            <v>given by Rehan to needy family</v>
          </cell>
          <cell r="E24024">
            <v>10000</v>
          </cell>
        </row>
        <row r="24025">
          <cell r="B24025" t="str">
            <v>Gul Ahmed</v>
          </cell>
          <cell r="C24025" t="str">
            <v>fare</v>
          </cell>
          <cell r="D24025" t="str">
            <v>Fare for Gul Ahmed by  nadeem bhai</v>
          </cell>
          <cell r="E24025">
            <v>1000</v>
          </cell>
        </row>
        <row r="24026">
          <cell r="B24026" t="str">
            <v>State life Insurance</v>
          </cell>
          <cell r="C24026" t="str">
            <v>Shabbir Brothers</v>
          </cell>
          <cell r="D24026" t="str">
            <v>cash chq collect by aness from almadina</v>
          </cell>
          <cell r="E24026">
            <v>256000</v>
          </cell>
        </row>
        <row r="24027">
          <cell r="B24027" t="str">
            <v>Imtiaz saddar</v>
          </cell>
          <cell r="C24027" t="str">
            <v>misc</v>
          </cell>
          <cell r="D24027" t="str">
            <v>Nadeem bhai mobile balance</v>
          </cell>
          <cell r="E24027">
            <v>1000</v>
          </cell>
        </row>
        <row r="24028">
          <cell r="B24028" t="str">
            <v>naveed malik</v>
          </cell>
          <cell r="C24028" t="str">
            <v>material</v>
          </cell>
          <cell r="D24028" t="str">
            <v>purchased compressor end valve</v>
          </cell>
          <cell r="E24028">
            <v>1000</v>
          </cell>
        </row>
        <row r="24029">
          <cell r="B24029" t="str">
            <v>State life Insurance</v>
          </cell>
          <cell r="C24029" t="str">
            <v>fuel</v>
          </cell>
          <cell r="D24029" t="str">
            <v>to mukhtar</v>
          </cell>
          <cell r="E24029">
            <v>1000</v>
          </cell>
        </row>
        <row r="24030">
          <cell r="B24030" t="str">
            <v>State life Insurance</v>
          </cell>
          <cell r="C24030" t="str">
            <v>fare</v>
          </cell>
          <cell r="D24030" t="str">
            <v>paid</v>
          </cell>
          <cell r="E24030">
            <v>2800</v>
          </cell>
        </row>
        <row r="24031">
          <cell r="B24031" t="str">
            <v>Gul Ahmed</v>
          </cell>
          <cell r="C24031" t="str">
            <v>material</v>
          </cell>
          <cell r="D24031" t="str">
            <v>purchased cable tie</v>
          </cell>
          <cell r="E24031">
            <v>830</v>
          </cell>
        </row>
        <row r="24032">
          <cell r="B24032" t="str">
            <v>State life Insurance</v>
          </cell>
          <cell r="C24032" t="str">
            <v>material</v>
          </cell>
          <cell r="D24032" t="str">
            <v>purchased 6 nos socket  from shabbir 1-1/8</v>
          </cell>
          <cell r="E24032">
            <v>2280</v>
          </cell>
        </row>
        <row r="24033">
          <cell r="B24033" t="str">
            <v>office</v>
          </cell>
          <cell r="C24033" t="str">
            <v xml:space="preserve">misc </v>
          </cell>
          <cell r="D24033" t="str">
            <v>Rehan printer refilling + repaired</v>
          </cell>
          <cell r="E24033">
            <v>900</v>
          </cell>
        </row>
        <row r="24034">
          <cell r="B24034" t="str">
            <v>office</v>
          </cell>
          <cell r="C24034" t="str">
            <v>misc</v>
          </cell>
          <cell r="D24034" t="str">
            <v>umer for office use</v>
          </cell>
          <cell r="E24034">
            <v>4000</v>
          </cell>
        </row>
        <row r="24035">
          <cell r="B24035" t="str">
            <v>BAH fire work</v>
          </cell>
          <cell r="C24035" t="str">
            <v>misc</v>
          </cell>
          <cell r="D24035" t="str">
            <v>To rohail for lunch 4 person and tea for Sunday</v>
          </cell>
          <cell r="E24035">
            <v>2000</v>
          </cell>
        </row>
        <row r="24036">
          <cell r="B24036" t="str">
            <v>10pearl NASTP</v>
          </cell>
          <cell r="C24036" t="str">
            <v>fuel</v>
          </cell>
          <cell r="D24036" t="str">
            <v>To Rohail for 6 days (BAHl to NASTP)</v>
          </cell>
          <cell r="E24036">
            <v>1800</v>
          </cell>
        </row>
        <row r="24037">
          <cell r="B24037" t="str">
            <v>State life Insurance</v>
          </cell>
          <cell r="C24037" t="str">
            <v>fare</v>
          </cell>
          <cell r="D24037" t="str">
            <v>paid</v>
          </cell>
          <cell r="E24037">
            <v>800</v>
          </cell>
        </row>
        <row r="24038">
          <cell r="B24038" t="str">
            <v>Meezan Gujranwala</v>
          </cell>
          <cell r="C24038" t="str">
            <v>material</v>
          </cell>
          <cell r="D24038" t="str">
            <v>purchased half peestal &amp; basin from gujranwala (jazz cash)</v>
          </cell>
          <cell r="E24038">
            <v>16090</v>
          </cell>
        </row>
        <row r="24039">
          <cell r="B24039" t="str">
            <v>10pearl NASTP</v>
          </cell>
          <cell r="C24039" t="str">
            <v>material</v>
          </cell>
          <cell r="D24039" t="str">
            <v>purchased colour material</v>
          </cell>
          <cell r="E24039">
            <v>10770</v>
          </cell>
        </row>
        <row r="24040">
          <cell r="B24040" t="str">
            <v>Meezan bank Head office</v>
          </cell>
          <cell r="C24040" t="str">
            <v>fare</v>
          </cell>
          <cell r="D24040" t="str">
            <v>paid</v>
          </cell>
          <cell r="E24040">
            <v>2000</v>
          </cell>
        </row>
        <row r="24041">
          <cell r="B24041" t="str">
            <v>Meezan bank Head office</v>
          </cell>
          <cell r="C24041" t="str">
            <v>faheem elec</v>
          </cell>
          <cell r="D24041" t="str">
            <v>cash paid</v>
          </cell>
          <cell r="E24041">
            <v>50000</v>
          </cell>
        </row>
        <row r="24042">
          <cell r="B24042" t="str">
            <v>O/M The Place</v>
          </cell>
          <cell r="C24042" t="str">
            <v>material</v>
          </cell>
          <cell r="D24042" t="str">
            <v>TO mumtaz for purchase of condenser fans</v>
          </cell>
          <cell r="E24042">
            <v>44000</v>
          </cell>
        </row>
        <row r="24043">
          <cell r="B24043" t="str">
            <v>O/M The Place</v>
          </cell>
          <cell r="C24043" t="str">
            <v>salary</v>
          </cell>
          <cell r="D24043" t="str">
            <v>The place staff salaries</v>
          </cell>
          <cell r="E24043">
            <v>184279.16666666669</v>
          </cell>
        </row>
        <row r="24044">
          <cell r="B24044" t="str">
            <v>CITI Bank</v>
          </cell>
          <cell r="C24044" t="str">
            <v>salary</v>
          </cell>
          <cell r="D24044" t="str">
            <v>jahangeer salary</v>
          </cell>
          <cell r="E24044">
            <v>75000</v>
          </cell>
        </row>
        <row r="24045">
          <cell r="B24045" t="str">
            <v>FTC Floors</v>
          </cell>
          <cell r="C24045" t="str">
            <v>salary</v>
          </cell>
          <cell r="D24045" t="str">
            <v>ftc staff salaries</v>
          </cell>
          <cell r="E24045">
            <v>223492</v>
          </cell>
        </row>
        <row r="24046">
          <cell r="B24046" t="str">
            <v>10pearl NASTP</v>
          </cell>
          <cell r="C24046" t="str">
            <v>salary</v>
          </cell>
          <cell r="D24046" t="str">
            <v>waqas salary</v>
          </cell>
          <cell r="E24046">
            <v>57520</v>
          </cell>
        </row>
        <row r="24047">
          <cell r="B24047" t="str">
            <v>office</v>
          </cell>
          <cell r="C24047" t="str">
            <v>salary</v>
          </cell>
          <cell r="D24047" t="str">
            <v>Mukhtar salary</v>
          </cell>
          <cell r="E24047">
            <v>42000</v>
          </cell>
        </row>
        <row r="24048">
          <cell r="B24048" t="str">
            <v>BAH fire work</v>
          </cell>
          <cell r="C24048" t="str">
            <v>salary</v>
          </cell>
          <cell r="D24048" t="str">
            <v>Asif + umair salary</v>
          </cell>
          <cell r="E24048">
            <v>71955</v>
          </cell>
        </row>
        <row r="24049">
          <cell r="B24049" t="str">
            <v>BAF maintenance</v>
          </cell>
          <cell r="C24049" t="str">
            <v>salary</v>
          </cell>
          <cell r="D24049" t="str">
            <v>Shahid painter, nadeem painter, asif, naveed, saqib, nawaz</v>
          </cell>
          <cell r="E24049">
            <v>296278</v>
          </cell>
        </row>
        <row r="24050">
          <cell r="B24050" t="str">
            <v>office</v>
          </cell>
          <cell r="C24050" t="str">
            <v>salary</v>
          </cell>
          <cell r="D24050" t="str">
            <v>office staff</v>
          </cell>
          <cell r="E24050">
            <v>364762.5</v>
          </cell>
        </row>
        <row r="24051">
          <cell r="B24051" t="str">
            <v>office</v>
          </cell>
          <cell r="C24051" t="str">
            <v>misc</v>
          </cell>
          <cell r="D24051" t="str">
            <v>umer for car wash</v>
          </cell>
          <cell r="E24051">
            <v>2500</v>
          </cell>
        </row>
        <row r="24052">
          <cell r="B24052" t="str">
            <v>Fortress Mall</v>
          </cell>
          <cell r="C24052" t="str">
            <v>charity</v>
          </cell>
          <cell r="D24052" t="str">
            <v>given by Rehan to needy family</v>
          </cell>
          <cell r="E24052">
            <v>10000</v>
          </cell>
        </row>
        <row r="24053">
          <cell r="B24053" t="str">
            <v>State life Insurance</v>
          </cell>
          <cell r="C24053" t="str">
            <v>Steelex</v>
          </cell>
          <cell r="D24053" t="str">
            <v>Online by BH to Steelex drain pipe for State life</v>
          </cell>
          <cell r="E24053">
            <v>213500</v>
          </cell>
        </row>
        <row r="24054">
          <cell r="B24054" t="str">
            <v>State life Insurance</v>
          </cell>
          <cell r="C24054" t="str">
            <v>Delite Engineering</v>
          </cell>
          <cell r="D24054" t="str">
            <v>Online by BH to Delite refrigeration concern for State life copper pipe</v>
          </cell>
          <cell r="E24054">
            <v>349000</v>
          </cell>
        </row>
        <row r="24055">
          <cell r="B24055" t="str">
            <v>FTC Floors</v>
          </cell>
          <cell r="C24055" t="str">
            <v>misc</v>
          </cell>
          <cell r="D24055" t="str">
            <v>misc purchases at site (to sami)</v>
          </cell>
          <cell r="E24055">
            <v>700</v>
          </cell>
        </row>
        <row r="24056">
          <cell r="B24056" t="str">
            <v>FTC Floors</v>
          </cell>
          <cell r="C24056" t="str">
            <v>misc</v>
          </cell>
          <cell r="D24056" t="str">
            <v>tea and refreshment (to sami)</v>
          </cell>
          <cell r="E24056">
            <v>3000</v>
          </cell>
        </row>
        <row r="24057">
          <cell r="B24057" t="str">
            <v>State life Insurance</v>
          </cell>
          <cell r="C24057" t="str">
            <v>fare</v>
          </cell>
          <cell r="D24057" t="str">
            <v>paid</v>
          </cell>
          <cell r="E24057">
            <v>2400</v>
          </cell>
        </row>
        <row r="24058">
          <cell r="B24058" t="str">
            <v>honey moon lounge</v>
          </cell>
          <cell r="C24058" t="str">
            <v>salary</v>
          </cell>
          <cell r="D24058" t="str">
            <v>Irfan + Fahad farid salary</v>
          </cell>
          <cell r="E24058">
            <v>72440</v>
          </cell>
        </row>
        <row r="24059">
          <cell r="B24059" t="str">
            <v>office</v>
          </cell>
          <cell r="C24059" t="str">
            <v>misc</v>
          </cell>
          <cell r="D24059" t="str">
            <v>umer for office use</v>
          </cell>
          <cell r="E24059">
            <v>3000</v>
          </cell>
        </row>
        <row r="24060">
          <cell r="B24060" t="str">
            <v>J outlet Quetta</v>
          </cell>
          <cell r="C24060" t="str">
            <v>builty</v>
          </cell>
          <cell r="D24060" t="str">
            <v>builty from karachi to quetta</v>
          </cell>
          <cell r="E24060">
            <v>2000</v>
          </cell>
        </row>
        <row r="24061">
          <cell r="B24061" t="str">
            <v>Gul Ahmed</v>
          </cell>
          <cell r="C24061" t="str">
            <v>material</v>
          </cell>
          <cell r="D24061" t="str">
            <v>purchased garden pipe and dammer tapes</v>
          </cell>
          <cell r="E24061">
            <v>2050</v>
          </cell>
        </row>
        <row r="24062">
          <cell r="B24062" t="str">
            <v>Gul Ahmed</v>
          </cell>
          <cell r="C24062" t="str">
            <v>salary</v>
          </cell>
          <cell r="D24062" t="str">
            <v>Mateen + Kamran salary</v>
          </cell>
          <cell r="E24062">
            <v>78670</v>
          </cell>
        </row>
        <row r="24063">
          <cell r="B24063" t="str">
            <v>State life Insurance</v>
          </cell>
          <cell r="C24063" t="str">
            <v>material</v>
          </cell>
          <cell r="D24063" t="str">
            <v>purchased 1 kg copper rod</v>
          </cell>
          <cell r="E24063">
            <v>4700</v>
          </cell>
        </row>
        <row r="24064">
          <cell r="B24064" t="str">
            <v>State life Insurance</v>
          </cell>
          <cell r="C24064" t="str">
            <v>fare</v>
          </cell>
          <cell r="D24064" t="str">
            <v>paid for copper pipe from Delite</v>
          </cell>
          <cell r="E24064">
            <v>6000</v>
          </cell>
        </row>
        <row r="24065">
          <cell r="B24065" t="str">
            <v>Imtiaz saddar</v>
          </cell>
          <cell r="C24065" t="str">
            <v xml:space="preserve">misc </v>
          </cell>
          <cell r="D24065" t="str">
            <v>To qayyum for misc expenses (recommend by nadeem bhai)</v>
          </cell>
          <cell r="E24065">
            <v>3000</v>
          </cell>
        </row>
        <row r="24066">
          <cell r="B24066" t="str">
            <v>Fortress Mall</v>
          </cell>
          <cell r="C24066" t="str">
            <v>fare</v>
          </cell>
          <cell r="D24066" t="str">
            <v>buity from karaci to lahore (sprinklers)</v>
          </cell>
          <cell r="E24066">
            <v>790</v>
          </cell>
        </row>
        <row r="24067">
          <cell r="B24067" t="str">
            <v>Spar supermarket</v>
          </cell>
          <cell r="C24067" t="str">
            <v>salary</v>
          </cell>
          <cell r="D24067" t="str">
            <v>Moiz salary</v>
          </cell>
          <cell r="E24067">
            <v>45000</v>
          </cell>
        </row>
        <row r="24068">
          <cell r="B24068" t="str">
            <v>State life Insurance</v>
          </cell>
          <cell r="C24068" t="str">
            <v>misc</v>
          </cell>
          <cell r="D24068" t="str">
            <v>To moiz for site stationery</v>
          </cell>
          <cell r="E24068">
            <v>3000</v>
          </cell>
        </row>
        <row r="24069">
          <cell r="B24069" t="str">
            <v>Imtiaz saddar</v>
          </cell>
          <cell r="C24069" t="str">
            <v>salary</v>
          </cell>
          <cell r="D24069" t="str">
            <v>Qayyum, Abbas, Gul, Abid, amir engr , shahbaz</v>
          </cell>
          <cell r="E24069">
            <v>280841.66666666669</v>
          </cell>
        </row>
        <row r="24070">
          <cell r="B24070" t="str">
            <v>BAF maintenance</v>
          </cell>
          <cell r="C24070" t="str">
            <v>salary</v>
          </cell>
          <cell r="D24070" t="str">
            <v>Khushnood + chacha lteef</v>
          </cell>
          <cell r="E24070">
            <v>99530</v>
          </cell>
        </row>
        <row r="24071">
          <cell r="B24071" t="str">
            <v>Bahria project</v>
          </cell>
          <cell r="C24071" t="str">
            <v>salary</v>
          </cell>
          <cell r="D24071" t="str">
            <v>Amjad + Waseem Tariq</v>
          </cell>
          <cell r="E24071">
            <v>117375</v>
          </cell>
        </row>
        <row r="24072">
          <cell r="B24072" t="str">
            <v>Bahria project</v>
          </cell>
          <cell r="C24072" t="str">
            <v>shifting</v>
          </cell>
          <cell r="D24072" t="str">
            <v>To amjad for ceramics shifting charges</v>
          </cell>
          <cell r="E24072">
            <v>12000</v>
          </cell>
        </row>
        <row r="24073">
          <cell r="B24073" t="str">
            <v>NICVD</v>
          </cell>
          <cell r="C24073" t="str">
            <v>salary</v>
          </cell>
          <cell r="D24073" t="str">
            <v>imran engr salary</v>
          </cell>
          <cell r="E24073">
            <v>95000</v>
          </cell>
        </row>
        <row r="24074">
          <cell r="B24074" t="str">
            <v>engro 7th floor</v>
          </cell>
          <cell r="C24074" t="str">
            <v>salary</v>
          </cell>
          <cell r="D24074" t="str">
            <v>Umair, Laraib &amp; Jawed salary</v>
          </cell>
          <cell r="E24074">
            <v>104183.33333333333</v>
          </cell>
        </row>
        <row r="24075">
          <cell r="B24075" t="str">
            <v>CITI Bank</v>
          </cell>
          <cell r="C24075" t="str">
            <v>material</v>
          </cell>
          <cell r="D24075" t="str">
            <v>screw pana + silicon and other fittings</v>
          </cell>
          <cell r="E24075">
            <v>1700</v>
          </cell>
        </row>
        <row r="24076">
          <cell r="B24076" t="str">
            <v>engro 7th floor</v>
          </cell>
          <cell r="C24076" t="str">
            <v>salary</v>
          </cell>
          <cell r="D24076" t="str">
            <v>Shahzaib salary</v>
          </cell>
          <cell r="E24076">
            <v>52000</v>
          </cell>
        </row>
        <row r="24077">
          <cell r="B24077" t="str">
            <v>State life Insurance</v>
          </cell>
          <cell r="C24077" t="str">
            <v>material</v>
          </cell>
          <cell r="D24077" t="str">
            <v>purchased 3 carton black tapes</v>
          </cell>
          <cell r="E24077">
            <v>23100</v>
          </cell>
        </row>
        <row r="24078">
          <cell r="B24078" t="str">
            <v>Imtiaz saddar</v>
          </cell>
          <cell r="C24078" t="str">
            <v>material</v>
          </cell>
          <cell r="D24078" t="str">
            <v>To mukhtar for misc purchases</v>
          </cell>
          <cell r="E24078">
            <v>9180</v>
          </cell>
        </row>
        <row r="24079">
          <cell r="B24079" t="str">
            <v>State life Insurance</v>
          </cell>
          <cell r="C24079" t="str">
            <v>fuel</v>
          </cell>
          <cell r="D24079" t="str">
            <v>to mukhtar (uptodate is 2500)</v>
          </cell>
          <cell r="E24079">
            <v>3000</v>
          </cell>
        </row>
        <row r="24080">
          <cell r="B24080" t="str">
            <v>State life Insurance</v>
          </cell>
          <cell r="C24080" t="str">
            <v>adam regger</v>
          </cell>
          <cell r="D24080" t="str">
            <v>cash paid</v>
          </cell>
          <cell r="E24080">
            <v>25000</v>
          </cell>
        </row>
        <row r="24081">
          <cell r="B24081" t="str">
            <v>State life Insurance</v>
          </cell>
          <cell r="C24081" t="str">
            <v>salary</v>
          </cell>
          <cell r="D24081" t="str">
            <v>Usman ghani salary</v>
          </cell>
          <cell r="E24081">
            <v>17670</v>
          </cell>
        </row>
        <row r="24082">
          <cell r="B24082" t="str">
            <v>CITI Bank</v>
          </cell>
          <cell r="C24082" t="str">
            <v>Bonus</v>
          </cell>
          <cell r="D24082" t="str">
            <v>paid to umair</v>
          </cell>
          <cell r="E24082">
            <v>15000</v>
          </cell>
        </row>
        <row r="24083">
          <cell r="B24083" t="str">
            <v>office</v>
          </cell>
          <cell r="C24083" t="str">
            <v>Bonus</v>
          </cell>
          <cell r="D24083" t="str">
            <v>Paid to ahsan office</v>
          </cell>
          <cell r="E24083">
            <v>25500</v>
          </cell>
        </row>
        <row r="24084">
          <cell r="B24084" t="str">
            <v>office</v>
          </cell>
          <cell r="C24084" t="str">
            <v>Bonus</v>
          </cell>
          <cell r="D24084" t="str">
            <v>Paid to ashraf bhai</v>
          </cell>
          <cell r="E24084">
            <v>47500</v>
          </cell>
        </row>
        <row r="24085">
          <cell r="B24085" t="str">
            <v>office</v>
          </cell>
          <cell r="C24085" t="str">
            <v>Bonus</v>
          </cell>
          <cell r="D24085" t="str">
            <v>Paid to Rehan</v>
          </cell>
          <cell r="E24085">
            <v>50000</v>
          </cell>
        </row>
        <row r="24086">
          <cell r="B24086" t="str">
            <v>CITI Bank</v>
          </cell>
          <cell r="C24086" t="str">
            <v>Bonus</v>
          </cell>
          <cell r="D24086" t="str">
            <v>Jahangeer</v>
          </cell>
          <cell r="E24086">
            <v>45000</v>
          </cell>
        </row>
        <row r="24087">
          <cell r="B24087" t="str">
            <v>BAH fire work</v>
          </cell>
          <cell r="C24087" t="str">
            <v>salary</v>
          </cell>
          <cell r="D24087" t="str">
            <v>Saad last salary (he left)</v>
          </cell>
          <cell r="E24087">
            <v>34150</v>
          </cell>
        </row>
        <row r="24088">
          <cell r="B24088" t="str">
            <v>Meezan bank Head office</v>
          </cell>
          <cell r="C24088" t="str">
            <v>fare</v>
          </cell>
          <cell r="D24088" t="str">
            <v>paid from air guide to meezan</v>
          </cell>
          <cell r="E24088">
            <v>3000</v>
          </cell>
        </row>
        <row r="24089">
          <cell r="B24089" t="str">
            <v>office</v>
          </cell>
          <cell r="C24089" t="str">
            <v>Bonus</v>
          </cell>
          <cell r="D24089" t="str">
            <v>Kamran office</v>
          </cell>
          <cell r="E24089">
            <v>28500</v>
          </cell>
        </row>
        <row r="24090">
          <cell r="B24090" t="str">
            <v>O/M The Place</v>
          </cell>
          <cell r="C24090" t="str">
            <v>Bonus</v>
          </cell>
          <cell r="D24090" t="str">
            <v>Mumtaz</v>
          </cell>
          <cell r="E24090">
            <v>23750</v>
          </cell>
        </row>
        <row r="24091">
          <cell r="B24091" t="str">
            <v>State life Insurance</v>
          </cell>
          <cell r="C24091" t="str">
            <v>fare</v>
          </cell>
          <cell r="D24091" t="str">
            <v>paid for steelex pipe</v>
          </cell>
          <cell r="E24091">
            <v>3000</v>
          </cell>
        </row>
        <row r="24092">
          <cell r="B24092" t="str">
            <v>State life Insurance</v>
          </cell>
          <cell r="C24092" t="str">
            <v>fare</v>
          </cell>
          <cell r="D24092" t="str">
            <v>paid for steelex pipe</v>
          </cell>
          <cell r="E24092">
            <v>3000</v>
          </cell>
        </row>
        <row r="24093">
          <cell r="B24093" t="str">
            <v>State life Insurance</v>
          </cell>
          <cell r="C24093" t="str">
            <v>fast cool</v>
          </cell>
          <cell r="D24093" t="str">
            <v>Online by BH to Zulfiqaur care of fast cool - isolation valves purchased for state life  3/8" = 140   &amp;   5/8"  = 140</v>
          </cell>
          <cell r="E24093">
            <v>500000</v>
          </cell>
        </row>
        <row r="24094">
          <cell r="B24094" t="str">
            <v>Gul Ahmed</v>
          </cell>
          <cell r="C24094" t="str">
            <v>Adnan Hyder</v>
          </cell>
          <cell r="D24094" t="str">
            <v>Online by adeel to adnan hyder</v>
          </cell>
          <cell r="E24094">
            <v>115000</v>
          </cell>
        </row>
        <row r="24095">
          <cell r="B24095" t="str">
            <v>BAH fire work</v>
          </cell>
          <cell r="C24095" t="str">
            <v>rohail sheikh</v>
          </cell>
          <cell r="D24095" t="str">
            <v>Online by adeel to Rohail sheikh</v>
          </cell>
          <cell r="E24095">
            <v>90000</v>
          </cell>
        </row>
        <row r="24096">
          <cell r="B24096" t="str">
            <v>BAH fire work</v>
          </cell>
          <cell r="C24096" t="str">
            <v>Zaman contractor</v>
          </cell>
          <cell r="D24096" t="str">
            <v>online by adeel to zaman contractor</v>
          </cell>
          <cell r="E24096">
            <v>100000</v>
          </cell>
        </row>
        <row r="24097">
          <cell r="B24097" t="str">
            <v>NICVD</v>
          </cell>
          <cell r="C24097" t="str">
            <v>Bonus</v>
          </cell>
          <cell r="D24097" t="str">
            <v xml:space="preserve">Imran , Irfan + Fahad </v>
          </cell>
          <cell r="E24097">
            <v>62500</v>
          </cell>
        </row>
        <row r="24098">
          <cell r="B24098" t="str">
            <v>State life Insurance</v>
          </cell>
          <cell r="C24098" t="str">
            <v>fast cool</v>
          </cell>
          <cell r="D24098" t="str">
            <v>purchased isolation valves (remaining cash for above valve deal from fast cool</v>
          </cell>
          <cell r="E24098">
            <v>520000</v>
          </cell>
        </row>
        <row r="24099">
          <cell r="B24099" t="str">
            <v>State life Insurance</v>
          </cell>
          <cell r="C24099" t="str">
            <v>material</v>
          </cell>
          <cell r="D24099" t="str">
            <v>purchased 2 kg copper rods</v>
          </cell>
          <cell r="E24099">
            <v>11400</v>
          </cell>
        </row>
        <row r="24100">
          <cell r="B24100" t="str">
            <v>office</v>
          </cell>
          <cell r="C24100" t="str">
            <v>misc</v>
          </cell>
          <cell r="D24100" t="str">
            <v>umer for office use</v>
          </cell>
          <cell r="E24100">
            <v>5000</v>
          </cell>
        </row>
        <row r="24101">
          <cell r="B24101" t="str">
            <v>office</v>
          </cell>
          <cell r="C24101" t="str">
            <v>water tanker</v>
          </cell>
          <cell r="D24101" t="str">
            <v>cash paid</v>
          </cell>
          <cell r="E24101">
            <v>5330</v>
          </cell>
        </row>
        <row r="24102">
          <cell r="B24102" t="str">
            <v>office</v>
          </cell>
          <cell r="C24102" t="str">
            <v>Bonus</v>
          </cell>
          <cell r="D24102" t="str">
            <v>shahzaib + Mukhtar + umer + mossi bunus</v>
          </cell>
          <cell r="E24102">
            <v>67000</v>
          </cell>
        </row>
        <row r="24103">
          <cell r="B24103" t="str">
            <v>office</v>
          </cell>
          <cell r="C24103" t="str">
            <v>medication</v>
          </cell>
          <cell r="D24103" t="str">
            <v>umer for medication</v>
          </cell>
          <cell r="E24103">
            <v>1500</v>
          </cell>
        </row>
        <row r="24104">
          <cell r="B24104" t="str">
            <v>O/M The Place</v>
          </cell>
          <cell r="C24104" t="str">
            <v>Bonus</v>
          </cell>
          <cell r="D24104" t="str">
            <v>paid for 3 staff</v>
          </cell>
          <cell r="E24104">
            <v>44750</v>
          </cell>
        </row>
        <row r="24105">
          <cell r="B24105" t="str">
            <v>BAF maintenance</v>
          </cell>
          <cell r="C24105" t="str">
            <v>Bonus</v>
          </cell>
          <cell r="D24105" t="str">
            <v>Shahid painter, nadeem painter, asif, naveed, saqib</v>
          </cell>
          <cell r="E24105">
            <v>75000</v>
          </cell>
        </row>
        <row r="24106">
          <cell r="B24106" t="str">
            <v>CITI Bank</v>
          </cell>
          <cell r="C24106" t="str">
            <v>material</v>
          </cell>
          <cell r="D24106" t="str">
            <v>purchased cable tie</v>
          </cell>
          <cell r="E24106">
            <v>470</v>
          </cell>
        </row>
        <row r="24107">
          <cell r="B24107" t="str">
            <v>Bahria project</v>
          </cell>
          <cell r="C24107" t="str">
            <v>Bonus</v>
          </cell>
          <cell r="D24107" t="str">
            <v>Amjad + Waseem haider</v>
          </cell>
          <cell r="E24107">
            <v>37500</v>
          </cell>
        </row>
        <row r="24108">
          <cell r="B24108" t="str">
            <v>CITI Bank</v>
          </cell>
          <cell r="C24108" t="str">
            <v>Bonus</v>
          </cell>
          <cell r="D24108" t="str">
            <v>jawed</v>
          </cell>
          <cell r="E24108">
            <v>10000</v>
          </cell>
        </row>
        <row r="24109">
          <cell r="B24109" t="str">
            <v>Meezan Gujranwala</v>
          </cell>
          <cell r="C24109" t="str">
            <v>salary</v>
          </cell>
          <cell r="D24109" t="str">
            <v>online by adeel to M, Toquqeer for salary + Eidi</v>
          </cell>
          <cell r="E24109">
            <v>159400</v>
          </cell>
        </row>
        <row r="24110">
          <cell r="B24110" t="str">
            <v>Imtiaz saddar</v>
          </cell>
          <cell r="C24110" t="str">
            <v>Bonus</v>
          </cell>
          <cell r="D24110" t="str">
            <v>chacha lateef, Abbas, Qayyum and Abid</v>
          </cell>
          <cell r="E24110">
            <v>73500</v>
          </cell>
        </row>
        <row r="24111">
          <cell r="B24111" t="str">
            <v>J outlet Quetta</v>
          </cell>
          <cell r="C24111" t="str">
            <v>fare</v>
          </cell>
          <cell r="D24111" t="str">
            <v>paid to sammad agha</v>
          </cell>
          <cell r="E24111">
            <v>8000</v>
          </cell>
        </row>
        <row r="24112">
          <cell r="B24112" t="str">
            <v>Fortress Mall</v>
          </cell>
          <cell r="C24112" t="str">
            <v>fare</v>
          </cell>
          <cell r="D24112" t="str">
            <v>paid</v>
          </cell>
          <cell r="E24112">
            <v>3000</v>
          </cell>
        </row>
        <row r="24113">
          <cell r="B24113" t="str">
            <v>BAH fire work</v>
          </cell>
          <cell r="C24113" t="str">
            <v>Bonus</v>
          </cell>
          <cell r="D24113" t="str">
            <v>TO asif hussain</v>
          </cell>
          <cell r="E24113">
            <v>17500</v>
          </cell>
        </row>
        <row r="24114">
          <cell r="B24114" t="str">
            <v>FTC Floors</v>
          </cell>
          <cell r="C24114" t="str">
            <v>Bonus</v>
          </cell>
          <cell r="D24114" t="str">
            <v>to ftc staff bonus</v>
          </cell>
          <cell r="E24114">
            <v>87000</v>
          </cell>
        </row>
        <row r="24115">
          <cell r="B24115" t="str">
            <v>State life Insurance</v>
          </cell>
          <cell r="C24115" t="str">
            <v>fare</v>
          </cell>
          <cell r="D24115" t="str">
            <v>paid</v>
          </cell>
          <cell r="E24115">
            <v>1000</v>
          </cell>
        </row>
        <row r="24116">
          <cell r="B24116" t="str">
            <v>Imtiaz saddar</v>
          </cell>
          <cell r="C24116" t="str">
            <v>Bonus</v>
          </cell>
          <cell r="D24116" t="str">
            <v>khushnood bonus</v>
          </cell>
          <cell r="E24116">
            <v>30000</v>
          </cell>
        </row>
        <row r="24117">
          <cell r="B24117" t="str">
            <v>office</v>
          </cell>
          <cell r="C24117" t="str">
            <v>Bonus</v>
          </cell>
          <cell r="D24117" t="str">
            <v>irfan bhai</v>
          </cell>
          <cell r="E24117">
            <v>23500</v>
          </cell>
        </row>
        <row r="24118">
          <cell r="B24118" t="str">
            <v>10pearl NASTP</v>
          </cell>
          <cell r="C24118" t="str">
            <v>Bonus</v>
          </cell>
          <cell r="D24118" t="str">
            <v>TO waqas (given to israr bhai)</v>
          </cell>
          <cell r="E24118">
            <v>27500</v>
          </cell>
        </row>
        <row r="24119">
          <cell r="B24119" t="str">
            <v>BAH fire work</v>
          </cell>
          <cell r="C24119" t="str">
            <v>Bonus</v>
          </cell>
          <cell r="D24119" t="str">
            <v>To umair ali</v>
          </cell>
          <cell r="E24119">
            <v>17500</v>
          </cell>
        </row>
        <row r="24120">
          <cell r="B24120" t="str">
            <v>J outlet Quetta</v>
          </cell>
          <cell r="C24120" t="str">
            <v>material</v>
          </cell>
          <cell r="D24120" t="str">
            <v>Online by BH to M Ahsan for Quetta food expenses</v>
          </cell>
          <cell r="E24120">
            <v>45000</v>
          </cell>
        </row>
        <row r="24121">
          <cell r="B24121" t="str">
            <v>State life Insurance</v>
          </cell>
          <cell r="C24121" t="str">
            <v>Crescent corporation</v>
          </cell>
          <cell r="D24121" t="str">
            <v>online by adeel to creseent</v>
          </cell>
          <cell r="E24121">
            <v>191372</v>
          </cell>
        </row>
        <row r="24122">
          <cell r="B24122" t="str">
            <v>Gul Ahmed</v>
          </cell>
          <cell r="C24122" t="str">
            <v>salary</v>
          </cell>
          <cell r="D24122" t="str">
            <v>online by adeel to Israr Ahmed</v>
          </cell>
          <cell r="E24122">
            <v>280500</v>
          </cell>
        </row>
        <row r="24123">
          <cell r="B24123" t="str">
            <v>KANTEEN Islamabad</v>
          </cell>
          <cell r="C24123" t="str">
            <v>salary</v>
          </cell>
          <cell r="D24123" t="str">
            <v>online by adeel to ahsan for kanteen</v>
          </cell>
          <cell r="E24123">
            <v>191333</v>
          </cell>
        </row>
        <row r="24124">
          <cell r="B24124" t="str">
            <v xml:space="preserve">O/M Nue Multiplex </v>
          </cell>
          <cell r="C24124" t="str">
            <v>salary</v>
          </cell>
          <cell r="D24124" t="str">
            <v>Online by adeel to Hassan for RMR salaries</v>
          </cell>
          <cell r="E24124">
            <v>308997</v>
          </cell>
        </row>
        <row r="24125">
          <cell r="B24125" t="str">
            <v>Imtiaz supermarket</v>
          </cell>
          <cell r="C24125" t="str">
            <v>Sadiq pipe</v>
          </cell>
          <cell r="D24125" t="str">
            <v>MCB chq 2031680144 (final payment in imitaz)</v>
          </cell>
          <cell r="E24125">
            <v>100000</v>
          </cell>
        </row>
        <row r="24126">
          <cell r="B24126" t="str">
            <v>family area</v>
          </cell>
          <cell r="C24126" t="str">
            <v>Received</v>
          </cell>
          <cell r="D24126" t="str">
            <v xml:space="preserve">Received from Total in acc of Family area - BAHL chq # 10491486 (Given to Iqbals sons trading company) </v>
          </cell>
          <cell r="F24126">
            <v>2000000</v>
          </cell>
        </row>
        <row r="24127">
          <cell r="B24127" t="str">
            <v>10pearl NASTP</v>
          </cell>
          <cell r="C24127" t="str">
            <v>Received</v>
          </cell>
          <cell r="D24127" t="str">
            <v>Received from 10pearls invoice # 128</v>
          </cell>
          <cell r="F24127">
            <v>49672</v>
          </cell>
        </row>
        <row r="24128">
          <cell r="B24128" t="str">
            <v>BAF maintenance</v>
          </cell>
          <cell r="C24128" t="str">
            <v>Received</v>
          </cell>
          <cell r="D24128" t="str">
            <v>Received from Bank al falah against running bill</v>
          </cell>
          <cell r="F24128">
            <v>8374469</v>
          </cell>
        </row>
        <row r="24129">
          <cell r="B24129" t="str">
            <v>CITI Bank</v>
          </cell>
          <cell r="C24129" t="str">
            <v>Received</v>
          </cell>
          <cell r="D24129" t="str">
            <v>Received from IK in acc of CITI - Meezan bank chq # A-11163121 (Given to Zia Steel care of adeel)</v>
          </cell>
          <cell r="F24129">
            <v>3500000</v>
          </cell>
        </row>
        <row r="24130">
          <cell r="B24130" t="str">
            <v>FTC Floors</v>
          </cell>
          <cell r="C24130" t="str">
            <v>Received</v>
          </cell>
          <cell r="D24130" t="str">
            <v>FTC Monthly Mar 25   (invoice # 1093)</v>
          </cell>
          <cell r="F24130">
            <v>280434</v>
          </cell>
        </row>
        <row r="24131">
          <cell r="B24131" t="str">
            <v xml:space="preserve">O/M Nue Multiplex </v>
          </cell>
          <cell r="C24131" t="str">
            <v>Received</v>
          </cell>
          <cell r="D24131" t="str">
            <v>Received O/M Dec 24 Bill</v>
          </cell>
          <cell r="F24131">
            <v>372141</v>
          </cell>
        </row>
        <row r="24132">
          <cell r="B24132" t="str">
            <v xml:space="preserve">O/M Nue Multiplex </v>
          </cell>
          <cell r="C24132" t="str">
            <v>Received</v>
          </cell>
          <cell r="D24132" t="str">
            <v>Received O/M Jan 25 Bill</v>
          </cell>
          <cell r="F24132">
            <v>372141</v>
          </cell>
        </row>
        <row r="24133">
          <cell r="B24133" t="str">
            <v xml:space="preserve">O/M Nue Multiplex </v>
          </cell>
          <cell r="C24133" t="str">
            <v>Received</v>
          </cell>
          <cell r="D24133" t="str">
            <v>Received O/M Feb 25 Bill</v>
          </cell>
          <cell r="F24133">
            <v>372141</v>
          </cell>
        </row>
        <row r="24134">
          <cell r="B24134" t="str">
            <v xml:space="preserve">O/M Nue Multiplex </v>
          </cell>
          <cell r="C24134" t="str">
            <v>Received</v>
          </cell>
          <cell r="D24134" t="str">
            <v>Received O/M Mar 25 Bill</v>
          </cell>
          <cell r="F24134">
            <v>372141</v>
          </cell>
        </row>
        <row r="24135">
          <cell r="B24135" t="str">
            <v>KANTEEN Islamabad</v>
          </cell>
          <cell r="C24135" t="str">
            <v>Received</v>
          </cell>
          <cell r="D24135" t="str">
            <v>Received from IK in acc of Kanteen ISL - Meezan bank chq # A-11163145 (Given to universal traders care of adeel)</v>
          </cell>
          <cell r="F24135">
            <v>3203319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AC"/>
      <sheetName val="Sheet1"/>
    </sheetNames>
    <sheetDataSet>
      <sheetData sheetId="0">
        <row r="81">
          <cell r="K81">
            <v>281307.59999999998</v>
          </cell>
          <cell r="L81">
            <v>40202.400000000001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15F6-D8C5-4DD2-A8E7-B2ADC51A33A3}">
  <sheetPr>
    <pageSetUpPr fitToPage="1"/>
  </sheetPr>
  <dimension ref="A4:I37"/>
  <sheetViews>
    <sheetView topLeftCell="A23" zoomScaleNormal="100" workbookViewId="0">
      <selection activeCell="C40" sqref="C40"/>
    </sheetView>
  </sheetViews>
  <sheetFormatPr defaultRowHeight="12.75" x14ac:dyDescent="0.2"/>
  <cols>
    <col min="1" max="1" width="5.5" style="250" customWidth="1"/>
    <col min="2" max="2" width="43.375" style="250" customWidth="1"/>
    <col min="3" max="3" width="13.75" style="250" customWidth="1"/>
    <col min="4" max="4" width="12.875" style="250" customWidth="1"/>
    <col min="5" max="5" width="15" style="250" customWidth="1"/>
    <col min="6" max="16384" width="9" style="241"/>
  </cols>
  <sheetData>
    <row r="4" spans="1:9" s="225" customFormat="1" ht="18.75" x14ac:dyDescent="0.2">
      <c r="A4" s="224"/>
      <c r="E4" s="226"/>
    </row>
    <row r="5" spans="1:9" s="225" customFormat="1" ht="18.75" x14ac:dyDescent="0.2">
      <c r="A5" s="227" t="s">
        <v>126</v>
      </c>
      <c r="E5" s="228">
        <v>45728</v>
      </c>
    </row>
    <row r="6" spans="1:9" s="225" customFormat="1" ht="18.75" x14ac:dyDescent="0.2">
      <c r="A6" s="229"/>
      <c r="B6" s="229"/>
      <c r="C6" s="230"/>
      <c r="D6" s="230"/>
      <c r="E6" s="231"/>
    </row>
    <row r="7" spans="1:9" s="235" customFormat="1" ht="16.5" x14ac:dyDescent="0.3">
      <c r="A7" s="232" t="s">
        <v>125</v>
      </c>
      <c r="B7" s="232"/>
      <c r="C7" s="232"/>
      <c r="D7" s="233"/>
      <c r="E7" s="233"/>
      <c r="F7" s="233"/>
      <c r="G7" s="233"/>
      <c r="H7" s="233"/>
      <c r="I7" s="234"/>
    </row>
    <row r="8" spans="1:9" s="235" customFormat="1" ht="16.5" x14ac:dyDescent="0.3">
      <c r="A8" s="232"/>
      <c r="B8" s="232"/>
      <c r="C8" s="232"/>
      <c r="D8" s="232"/>
      <c r="E8" s="233"/>
      <c r="F8" s="233"/>
      <c r="G8" s="233"/>
      <c r="H8" s="233"/>
      <c r="I8" s="234"/>
    </row>
    <row r="9" spans="1:9" s="235" customFormat="1" ht="16.5" x14ac:dyDescent="0.3">
      <c r="A9" s="233"/>
      <c r="B9" s="233"/>
      <c r="C9" s="233"/>
      <c r="D9" s="233"/>
      <c r="E9" s="233"/>
      <c r="F9" s="233"/>
      <c r="G9" s="233"/>
      <c r="H9" s="233"/>
      <c r="I9" s="234"/>
    </row>
    <row r="10" spans="1:9" s="225" customFormat="1" ht="18.75" x14ac:dyDescent="0.2">
      <c r="A10" s="236"/>
      <c r="E10" s="231"/>
    </row>
    <row r="11" spans="1:9" s="225" customFormat="1" ht="18.75" x14ac:dyDescent="0.2">
      <c r="A11" s="236"/>
      <c r="E11" s="231"/>
    </row>
    <row r="12" spans="1:9" s="225" customFormat="1" ht="18.75" x14ac:dyDescent="0.2">
      <c r="A12" s="236"/>
      <c r="E12" s="231"/>
    </row>
    <row r="13" spans="1:9" s="225" customFormat="1" ht="28.5" x14ac:dyDescent="0.2">
      <c r="A13" s="237" t="s">
        <v>127</v>
      </c>
      <c r="B13" s="237"/>
      <c r="C13" s="237"/>
      <c r="D13" s="237"/>
      <c r="E13" s="237"/>
    </row>
    <row r="14" spans="1:9" s="225" customFormat="1" ht="29.25" thickBot="1" x14ac:dyDescent="0.25">
      <c r="A14" s="238"/>
      <c r="B14" s="238"/>
      <c r="C14" s="238"/>
      <c r="D14" s="238"/>
      <c r="E14" s="238"/>
    </row>
    <row r="15" spans="1:9" ht="19.5" thickBot="1" x14ac:dyDescent="0.25">
      <c r="A15" s="239" t="s">
        <v>111</v>
      </c>
      <c r="B15" s="240" t="s">
        <v>112</v>
      </c>
      <c r="C15" s="239" t="s">
        <v>113</v>
      </c>
      <c r="D15" s="240" t="s">
        <v>114</v>
      </c>
      <c r="E15" s="239" t="s">
        <v>115</v>
      </c>
    </row>
    <row r="16" spans="1:9" ht="18.75" x14ac:dyDescent="0.2">
      <c r="A16" s="242"/>
      <c r="B16" s="243"/>
      <c r="C16" s="242"/>
      <c r="D16" s="243"/>
      <c r="E16" s="244"/>
    </row>
    <row r="17" spans="1:7" ht="18.75" x14ac:dyDescent="0.2">
      <c r="A17" s="242">
        <v>1</v>
      </c>
      <c r="B17" s="245" t="s">
        <v>128</v>
      </c>
      <c r="C17" s="244">
        <f>HVAC!I81</f>
        <v>20366536.68</v>
      </c>
      <c r="D17" s="244">
        <f>HVAC!J81</f>
        <v>3150655.2</v>
      </c>
      <c r="E17" s="244">
        <f>D17+C17</f>
        <v>23517191.879999999</v>
      </c>
      <c r="G17" s="247"/>
    </row>
    <row r="18" spans="1:7" ht="18.75" x14ac:dyDescent="0.2">
      <c r="A18" s="242"/>
      <c r="B18" s="245"/>
      <c r="C18" s="242"/>
      <c r="D18" s="243"/>
      <c r="E18" s="244"/>
    </row>
    <row r="19" spans="1:7" ht="37.5" x14ac:dyDescent="0.2">
      <c r="A19" s="259" t="s">
        <v>129</v>
      </c>
      <c r="B19" s="245" t="s">
        <v>130</v>
      </c>
      <c r="C19" s="244">
        <f>[3]HVAC!$K$81</f>
        <v>281307.59999999998</v>
      </c>
      <c r="D19" s="244">
        <f>[3]HVAC!$L$81</f>
        <v>40202.400000000001</v>
      </c>
      <c r="E19" s="244">
        <f>D19+C19</f>
        <v>321510</v>
      </c>
      <c r="G19" s="247"/>
    </row>
    <row r="20" spans="1:7" ht="18.75" x14ac:dyDescent="0.2">
      <c r="A20" s="242"/>
      <c r="B20" s="245"/>
      <c r="C20" s="244"/>
      <c r="D20" s="246"/>
      <c r="E20" s="244"/>
    </row>
    <row r="21" spans="1:7" ht="35.25" customHeight="1" x14ac:dyDescent="0.2">
      <c r="A21" s="242">
        <v>3</v>
      </c>
      <c r="B21" s="245" t="s">
        <v>121</v>
      </c>
      <c r="C21" s="244"/>
      <c r="D21" s="246"/>
      <c r="E21" s="244">
        <v>1375360</v>
      </c>
    </row>
    <row r="22" spans="1:7" ht="31.5" customHeight="1" x14ac:dyDescent="0.2">
      <c r="A22" s="242">
        <v>4</v>
      </c>
      <c r="B22" s="245" t="s">
        <v>122</v>
      </c>
      <c r="C22" s="244"/>
      <c r="D22" s="246"/>
      <c r="E22" s="244">
        <v>416000</v>
      </c>
    </row>
    <row r="23" spans="1:7" ht="30" customHeight="1" x14ac:dyDescent="0.2">
      <c r="A23" s="242">
        <v>5</v>
      </c>
      <c r="B23" s="245" t="s">
        <v>123</v>
      </c>
      <c r="C23" s="244"/>
      <c r="D23" s="246"/>
      <c r="E23" s="244">
        <v>823840</v>
      </c>
    </row>
    <row r="24" spans="1:7" ht="32.25" customHeight="1" x14ac:dyDescent="0.2">
      <c r="A24" s="242">
        <v>6</v>
      </c>
      <c r="B24" s="245" t="s">
        <v>124</v>
      </c>
      <c r="C24" s="244"/>
      <c r="D24" s="246"/>
      <c r="E24" s="244">
        <v>281404.15999999992</v>
      </c>
    </row>
    <row r="25" spans="1:7" ht="18.75" x14ac:dyDescent="0.2">
      <c r="A25" s="242"/>
      <c r="B25" s="245"/>
      <c r="C25" s="244"/>
      <c r="D25" s="246"/>
      <c r="E25" s="244"/>
    </row>
    <row r="26" spans="1:7" ht="18.75" x14ac:dyDescent="0.2">
      <c r="A26" s="242"/>
      <c r="B26" s="245"/>
      <c r="C26" s="242"/>
      <c r="D26" s="243"/>
      <c r="E26" s="244"/>
    </row>
    <row r="27" spans="1:7" ht="18.75" x14ac:dyDescent="0.2">
      <c r="A27" s="242"/>
      <c r="B27" s="245"/>
      <c r="C27" s="242"/>
      <c r="D27" s="243"/>
      <c r="E27" s="244"/>
    </row>
    <row r="28" spans="1:7" ht="19.5" thickBot="1" x14ac:dyDescent="0.25">
      <c r="A28" s="242"/>
      <c r="B28" s="243"/>
      <c r="C28" s="242"/>
      <c r="D28" s="243"/>
      <c r="E28" s="244"/>
    </row>
    <row r="29" spans="1:7" ht="21.75" thickBot="1" x14ac:dyDescent="0.25">
      <c r="A29" s="239"/>
      <c r="B29" s="240" t="s">
        <v>116</v>
      </c>
      <c r="C29" s="248"/>
      <c r="D29" s="249"/>
      <c r="E29" s="248">
        <f>SUM(E17:E28)</f>
        <v>26735306.039999999</v>
      </c>
    </row>
    <row r="30" spans="1:7" ht="14.25" x14ac:dyDescent="0.2">
      <c r="E30" s="251"/>
    </row>
    <row r="31" spans="1:7" x14ac:dyDescent="0.2">
      <c r="E31" s="252"/>
    </row>
    <row r="32" spans="1:7" ht="21" x14ac:dyDescent="0.2">
      <c r="A32" s="253"/>
      <c r="B32" s="254" t="s">
        <v>117</v>
      </c>
      <c r="C32" s="255">
        <v>4.4999999999999998E-2</v>
      </c>
      <c r="D32" s="256"/>
      <c r="E32" s="256">
        <f>E29*4.5%</f>
        <v>1203088.7718</v>
      </c>
    </row>
    <row r="33" spans="1:5" ht="21" x14ac:dyDescent="0.2">
      <c r="A33" s="253"/>
      <c r="B33" s="254" t="s">
        <v>118</v>
      </c>
      <c r="C33" s="255"/>
      <c r="D33" s="256"/>
      <c r="E33" s="256">
        <f>E32+E29</f>
        <v>27938394.811799999</v>
      </c>
    </row>
    <row r="34" spans="1:5" x14ac:dyDescent="0.2">
      <c r="B34" s="257"/>
      <c r="E34" s="258"/>
    </row>
    <row r="35" spans="1:5" ht="21" x14ac:dyDescent="0.2">
      <c r="A35" s="253"/>
      <c r="B35" s="254" t="s">
        <v>119</v>
      </c>
      <c r="C35" s="255"/>
      <c r="D35" s="256"/>
      <c r="E35" s="256">
        <f ca="1">SUMIF([2]Posting!$B:$F,"spar supermarket",[2]Posting!$F:$F)</f>
        <v>4500001</v>
      </c>
    </row>
    <row r="36" spans="1:5" x14ac:dyDescent="0.2">
      <c r="B36" s="257"/>
    </row>
    <row r="37" spans="1:5" ht="21" x14ac:dyDescent="0.2">
      <c r="B37" s="254" t="s">
        <v>120</v>
      </c>
      <c r="E37" s="256">
        <f ca="1">E33-E35</f>
        <v>23438393.811799999</v>
      </c>
    </row>
  </sheetData>
  <mergeCells count="4">
    <mergeCell ref="A6:B6"/>
    <mergeCell ref="A7:C7"/>
    <mergeCell ref="A8:D8"/>
    <mergeCell ref="A13:E13"/>
  </mergeCells>
  <pageMargins left="0.7" right="0.7" top="0.75" bottom="0.75" header="0.3" footer="0.3"/>
  <pageSetup scale="92"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2"/>
  <sheetViews>
    <sheetView showGridLines="0" tabSelected="1" topLeftCell="A72" zoomScaleNormal="100" zoomScaleSheetLayoutView="100" workbookViewId="0">
      <selection activeCell="M80" sqref="M8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9" customWidth="1"/>
    <col min="6" max="10" width="10.625" style="30" customWidth="1"/>
    <col min="11" max="11" width="16.625" style="30" customWidth="1"/>
    <col min="12" max="13" width="11.25" style="29" bestFit="1" customWidth="1"/>
    <col min="14" max="16384" width="9" style="28"/>
  </cols>
  <sheetData>
    <row r="1" spans="1:13" s="3" customFormat="1" ht="18" customHeight="1" x14ac:dyDescent="0.2">
      <c r="A1" s="20" t="s">
        <v>90</v>
      </c>
      <c r="B1" s="20"/>
      <c r="C1" s="21"/>
      <c r="D1" s="22"/>
      <c r="E1" s="8"/>
      <c r="F1" s="23"/>
      <c r="G1" s="23"/>
      <c r="H1" s="23"/>
      <c r="I1" s="23"/>
      <c r="J1" s="23"/>
      <c r="K1" s="68"/>
      <c r="L1" s="123"/>
      <c r="M1" s="123"/>
    </row>
    <row r="2" spans="1:13" s="3" customFormat="1" ht="18" customHeight="1" x14ac:dyDescent="0.2">
      <c r="A2" s="5" t="s">
        <v>34</v>
      </c>
      <c r="B2" s="5"/>
      <c r="C2" s="21"/>
      <c r="D2" s="22"/>
      <c r="E2" s="8"/>
      <c r="F2" s="23"/>
      <c r="G2" s="25"/>
      <c r="H2" s="25"/>
      <c r="I2" s="25"/>
      <c r="J2" s="25"/>
      <c r="K2" s="24"/>
      <c r="L2" s="123"/>
      <c r="M2" s="123"/>
    </row>
    <row r="3" spans="1:13" s="25" customFormat="1" ht="7.5" customHeight="1" x14ac:dyDescent="0.2">
      <c r="A3" s="5"/>
      <c r="B3" s="5"/>
      <c r="C3" s="21"/>
      <c r="D3" s="22"/>
      <c r="E3" s="8"/>
      <c r="F3" s="23"/>
      <c r="G3" s="23"/>
      <c r="H3" s="23"/>
      <c r="I3" s="23"/>
      <c r="J3" s="23"/>
      <c r="K3" s="23"/>
      <c r="L3" s="128"/>
      <c r="M3" s="128"/>
    </row>
    <row r="4" spans="1:13" s="25" customFormat="1" ht="18" customHeight="1" x14ac:dyDescent="0.2">
      <c r="A4" s="20" t="s">
        <v>69</v>
      </c>
      <c r="B4" s="5"/>
      <c r="D4" s="22"/>
      <c r="E4" s="8"/>
      <c r="F4" s="23"/>
      <c r="G4" s="23"/>
      <c r="H4" s="23"/>
      <c r="I4" s="23"/>
      <c r="J4" s="23"/>
      <c r="K4" s="96" t="s">
        <v>29</v>
      </c>
      <c r="L4" s="128"/>
      <c r="M4" s="128"/>
    </row>
    <row r="5" spans="1:13" s="25" customFormat="1" ht="17.25" customHeight="1" x14ac:dyDescent="0.2">
      <c r="A5" s="5" t="s">
        <v>52</v>
      </c>
      <c r="B5" s="5"/>
      <c r="D5" s="22"/>
      <c r="E5" s="8"/>
      <c r="F5" s="23"/>
      <c r="G5" s="23"/>
      <c r="H5" s="23"/>
      <c r="I5" s="23"/>
      <c r="J5" s="23"/>
      <c r="K5" s="96" t="s">
        <v>91</v>
      </c>
      <c r="L5" s="128"/>
      <c r="M5" s="128"/>
    </row>
    <row r="6" spans="1:13" s="25" customFormat="1" ht="12" customHeight="1" x14ac:dyDescent="0.2">
      <c r="A6" s="5"/>
      <c r="B6" s="5"/>
      <c r="D6" s="22"/>
      <c r="E6" s="8"/>
      <c r="F6" s="23"/>
      <c r="G6" s="23"/>
      <c r="H6" s="23"/>
      <c r="I6" s="23"/>
      <c r="J6" s="23"/>
      <c r="K6" s="34"/>
      <c r="L6" s="128"/>
      <c r="M6" s="128"/>
    </row>
    <row r="7" spans="1:13" s="25" customFormat="1" ht="21.75" customHeight="1" x14ac:dyDescent="0.2">
      <c r="A7" s="219" t="s">
        <v>12</v>
      </c>
      <c r="B7" s="219"/>
      <c r="C7" s="219" t="s">
        <v>0</v>
      </c>
      <c r="D7" s="223" t="s">
        <v>90</v>
      </c>
      <c r="E7" s="223"/>
      <c r="F7" s="223"/>
      <c r="G7" s="223"/>
      <c r="H7" s="214" t="s">
        <v>93</v>
      </c>
      <c r="I7" s="214"/>
      <c r="J7" s="214"/>
      <c r="K7" s="214"/>
      <c r="L7" s="128"/>
      <c r="M7" s="128"/>
    </row>
    <row r="8" spans="1:13" s="3" customFormat="1" ht="18" customHeight="1" thickBot="1" x14ac:dyDescent="0.25">
      <c r="A8" s="219"/>
      <c r="B8" s="219"/>
      <c r="C8" s="219"/>
      <c r="D8" s="220" t="s">
        <v>1</v>
      </c>
      <c r="E8" s="221" t="s">
        <v>2</v>
      </c>
      <c r="F8" s="208" t="s">
        <v>6</v>
      </c>
      <c r="G8" s="209" t="s">
        <v>7</v>
      </c>
      <c r="H8" s="215" t="s">
        <v>94</v>
      </c>
      <c r="I8" s="217" t="s">
        <v>95</v>
      </c>
      <c r="J8" s="217" t="s">
        <v>96</v>
      </c>
      <c r="K8" s="217" t="s">
        <v>97</v>
      </c>
      <c r="L8" s="123"/>
      <c r="M8" s="123"/>
    </row>
    <row r="9" spans="1:13" s="99" customFormat="1" ht="22.5" customHeight="1" thickBot="1" x14ac:dyDescent="0.25">
      <c r="A9" s="219"/>
      <c r="B9" s="219"/>
      <c r="C9" s="219"/>
      <c r="D9" s="219"/>
      <c r="E9" s="222"/>
      <c r="F9" s="205" t="s">
        <v>3</v>
      </c>
      <c r="G9" s="98" t="s">
        <v>3</v>
      </c>
      <c r="H9" s="216"/>
      <c r="I9" s="218"/>
      <c r="J9" s="218"/>
      <c r="K9" s="218"/>
      <c r="L9" s="129"/>
      <c r="M9" s="129"/>
    </row>
    <row r="10" spans="1:13" s="26" customFormat="1" ht="8.25" customHeight="1" thickTop="1" x14ac:dyDescent="0.2">
      <c r="A10" s="44"/>
      <c r="B10" s="206"/>
      <c r="C10" s="207"/>
      <c r="D10" s="207"/>
      <c r="E10" s="193"/>
      <c r="F10" s="81"/>
      <c r="G10" s="89"/>
      <c r="H10" s="193"/>
      <c r="I10" s="193"/>
      <c r="J10" s="193"/>
      <c r="K10" s="45"/>
      <c r="L10" s="130"/>
      <c r="M10" s="130"/>
    </row>
    <row r="11" spans="1:13" s="2" customFormat="1" ht="38.25" x14ac:dyDescent="0.2">
      <c r="A11" s="27"/>
      <c r="B11" s="46"/>
      <c r="C11" s="41" t="s">
        <v>30</v>
      </c>
      <c r="D11" s="1"/>
      <c r="E11" s="16"/>
      <c r="F11" s="82"/>
      <c r="G11" s="90"/>
      <c r="H11" s="194"/>
      <c r="I11" s="194"/>
      <c r="J11" s="194"/>
      <c r="K11" s="15"/>
      <c r="L11" s="80"/>
      <c r="M11" s="80"/>
    </row>
    <row r="12" spans="1:13" s="2" customFormat="1" ht="134.25" customHeight="1" x14ac:dyDescent="0.2">
      <c r="A12" s="11">
        <v>1</v>
      </c>
      <c r="B12" s="36"/>
      <c r="C12" s="7" t="s">
        <v>32</v>
      </c>
      <c r="D12" s="1"/>
      <c r="E12" s="16"/>
      <c r="F12" s="83"/>
      <c r="G12" s="91"/>
      <c r="H12" s="195"/>
      <c r="I12" s="195"/>
      <c r="J12" s="195"/>
      <c r="K12" s="15"/>
      <c r="L12" s="80"/>
      <c r="M12" s="80"/>
    </row>
    <row r="13" spans="1:13" s="3" customFormat="1" ht="33.950000000000003" customHeight="1" x14ac:dyDescent="0.2">
      <c r="A13" s="10"/>
      <c r="B13" s="102">
        <f>A12+0.1</f>
        <v>1.1000000000000001</v>
      </c>
      <c r="C13" s="65" t="s">
        <v>53</v>
      </c>
      <c r="D13" s="6" t="s">
        <v>9</v>
      </c>
      <c r="E13" s="17">
        <v>1</v>
      </c>
      <c r="F13" s="177">
        <v>25200</v>
      </c>
      <c r="G13" s="178">
        <v>25200</v>
      </c>
      <c r="H13" s="196">
        <v>2</v>
      </c>
      <c r="I13" s="196">
        <f>H13*F13</f>
        <v>50400</v>
      </c>
      <c r="J13" s="196">
        <f>H13*G13</f>
        <v>50400</v>
      </c>
      <c r="K13" s="179">
        <f>J13+I13</f>
        <v>100800</v>
      </c>
      <c r="L13" s="192"/>
      <c r="M13" s="192"/>
    </row>
    <row r="14" spans="1:13" s="3" customFormat="1" ht="33.950000000000003" customHeight="1" x14ac:dyDescent="0.2">
      <c r="A14" s="10"/>
      <c r="B14" s="102">
        <f t="shared" ref="B14:B19" si="0">B13+0.1</f>
        <v>1.2000000000000002</v>
      </c>
      <c r="C14" s="101" t="s">
        <v>54</v>
      </c>
      <c r="D14" s="6" t="s">
        <v>9</v>
      </c>
      <c r="E14" s="18">
        <v>1</v>
      </c>
      <c r="F14" s="177">
        <v>25200</v>
      </c>
      <c r="G14" s="178">
        <v>25200</v>
      </c>
      <c r="H14" s="196">
        <v>2</v>
      </c>
      <c r="I14" s="196">
        <f t="shared" ref="I14:I19" si="1">H14*F14</f>
        <v>50400</v>
      </c>
      <c r="J14" s="196">
        <f t="shared" ref="J14:J19" si="2">H14*G14</f>
        <v>50400</v>
      </c>
      <c r="K14" s="179">
        <f t="shared" ref="K14:K19" si="3">J14+I14</f>
        <v>100800</v>
      </c>
      <c r="L14" s="192"/>
      <c r="M14" s="192"/>
    </row>
    <row r="15" spans="1:13" s="3" customFormat="1" ht="33.950000000000003" customHeight="1" x14ac:dyDescent="0.2">
      <c r="A15" s="10"/>
      <c r="B15" s="102">
        <f t="shared" si="0"/>
        <v>1.3000000000000003</v>
      </c>
      <c r="C15" s="101" t="s">
        <v>55</v>
      </c>
      <c r="D15" s="6" t="s">
        <v>9</v>
      </c>
      <c r="E15" s="18">
        <v>1</v>
      </c>
      <c r="F15" s="177">
        <v>25200</v>
      </c>
      <c r="G15" s="178">
        <v>25200</v>
      </c>
      <c r="H15" s="196">
        <v>1</v>
      </c>
      <c r="I15" s="196">
        <f t="shared" si="1"/>
        <v>25200</v>
      </c>
      <c r="J15" s="196">
        <f t="shared" si="2"/>
        <v>25200</v>
      </c>
      <c r="K15" s="179">
        <f t="shared" si="3"/>
        <v>50400</v>
      </c>
      <c r="L15" s="192"/>
      <c r="M15" s="192"/>
    </row>
    <row r="16" spans="1:13" s="3" customFormat="1" ht="33.950000000000003" customHeight="1" x14ac:dyDescent="0.2">
      <c r="A16" s="10"/>
      <c r="B16" s="102">
        <f t="shared" si="0"/>
        <v>1.4000000000000004</v>
      </c>
      <c r="C16" s="101" t="s">
        <v>57</v>
      </c>
      <c r="D16" s="6" t="s">
        <v>9</v>
      </c>
      <c r="E16" s="18">
        <v>1</v>
      </c>
      <c r="F16" s="177">
        <v>25200</v>
      </c>
      <c r="G16" s="178">
        <v>25200</v>
      </c>
      <c r="H16" s="196">
        <v>2</v>
      </c>
      <c r="I16" s="196">
        <f t="shared" si="1"/>
        <v>50400</v>
      </c>
      <c r="J16" s="196">
        <f t="shared" si="2"/>
        <v>50400</v>
      </c>
      <c r="K16" s="179">
        <f t="shared" si="3"/>
        <v>100800</v>
      </c>
      <c r="L16" s="192"/>
      <c r="M16" s="192"/>
    </row>
    <row r="17" spans="1:13" s="3" customFormat="1" ht="33.950000000000003" customHeight="1" x14ac:dyDescent="0.2">
      <c r="A17" s="10"/>
      <c r="B17" s="102">
        <f t="shared" si="0"/>
        <v>1.5000000000000004</v>
      </c>
      <c r="C17" s="101" t="s">
        <v>56</v>
      </c>
      <c r="D17" s="6" t="s">
        <v>9</v>
      </c>
      <c r="E17" s="18">
        <v>1</v>
      </c>
      <c r="F17" s="177">
        <v>25200</v>
      </c>
      <c r="G17" s="178">
        <v>25200</v>
      </c>
      <c r="H17" s="196">
        <v>2</v>
      </c>
      <c r="I17" s="196">
        <f t="shared" si="1"/>
        <v>50400</v>
      </c>
      <c r="J17" s="196">
        <f t="shared" si="2"/>
        <v>50400</v>
      </c>
      <c r="K17" s="179">
        <f t="shared" si="3"/>
        <v>100800</v>
      </c>
      <c r="L17" s="192"/>
      <c r="M17" s="192"/>
    </row>
    <row r="18" spans="1:13" s="3" customFormat="1" ht="33.950000000000003" customHeight="1" x14ac:dyDescent="0.2">
      <c r="A18" s="10"/>
      <c r="B18" s="102">
        <f t="shared" si="0"/>
        <v>1.6000000000000005</v>
      </c>
      <c r="C18" s="101" t="s">
        <v>58</v>
      </c>
      <c r="D18" s="6" t="s">
        <v>9</v>
      </c>
      <c r="E18" s="17">
        <v>1</v>
      </c>
      <c r="F18" s="177">
        <v>25200</v>
      </c>
      <c r="G18" s="178">
        <v>25200</v>
      </c>
      <c r="H18" s="196">
        <v>3</v>
      </c>
      <c r="I18" s="196">
        <f t="shared" si="1"/>
        <v>75600</v>
      </c>
      <c r="J18" s="196">
        <f t="shared" si="2"/>
        <v>75600</v>
      </c>
      <c r="K18" s="179">
        <f t="shared" si="3"/>
        <v>151200</v>
      </c>
      <c r="L18" s="192"/>
      <c r="M18" s="192"/>
    </row>
    <row r="19" spans="1:13" s="3" customFormat="1" ht="33.950000000000003" customHeight="1" thickBot="1" x14ac:dyDescent="0.25">
      <c r="A19" s="141"/>
      <c r="B19" s="142">
        <f t="shared" si="0"/>
        <v>1.7000000000000006</v>
      </c>
      <c r="C19" s="143" t="s">
        <v>59</v>
      </c>
      <c r="D19" s="144" t="s">
        <v>9</v>
      </c>
      <c r="E19" s="145">
        <v>1</v>
      </c>
      <c r="F19" s="177">
        <v>25200</v>
      </c>
      <c r="G19" s="178">
        <v>25200</v>
      </c>
      <c r="H19" s="196">
        <v>3</v>
      </c>
      <c r="I19" s="196">
        <f t="shared" si="1"/>
        <v>75600</v>
      </c>
      <c r="J19" s="196">
        <f t="shared" si="2"/>
        <v>75600</v>
      </c>
      <c r="K19" s="179">
        <f t="shared" si="3"/>
        <v>151200</v>
      </c>
      <c r="L19" s="192"/>
      <c r="M19" s="192"/>
    </row>
    <row r="20" spans="1:13" s="2" customFormat="1" ht="102" x14ac:dyDescent="0.2">
      <c r="A20" s="107">
        <f>A12+1</f>
        <v>2</v>
      </c>
      <c r="B20" s="108"/>
      <c r="C20" s="109" t="s">
        <v>33</v>
      </c>
      <c r="D20" s="110"/>
      <c r="E20" s="111"/>
      <c r="F20" s="112"/>
      <c r="G20" s="113"/>
      <c r="H20" s="197"/>
      <c r="I20" s="197"/>
      <c r="J20" s="197"/>
      <c r="K20" s="114"/>
      <c r="L20" s="192"/>
      <c r="M20" s="192"/>
    </row>
    <row r="21" spans="1:13" s="3" customFormat="1" ht="26.1" customHeight="1" x14ac:dyDescent="0.2">
      <c r="A21" s="10"/>
      <c r="B21" s="100">
        <f>A20+0.1</f>
        <v>2.1</v>
      </c>
      <c r="C21" s="101" t="s">
        <v>60</v>
      </c>
      <c r="D21" s="6" t="s">
        <v>5</v>
      </c>
      <c r="E21" s="17">
        <v>5</v>
      </c>
      <c r="F21" s="177">
        <v>6720</v>
      </c>
      <c r="G21" s="178">
        <v>5040</v>
      </c>
      <c r="H21" s="196">
        <v>3</v>
      </c>
      <c r="I21" s="196">
        <f t="shared" ref="I21:I22" si="4">H21*F21</f>
        <v>20160</v>
      </c>
      <c r="J21" s="196">
        <f t="shared" ref="J21:J22" si="5">H21*G21</f>
        <v>15120</v>
      </c>
      <c r="K21" s="179">
        <f t="shared" ref="K21:K22" si="6">J21+I21</f>
        <v>35280</v>
      </c>
      <c r="L21" s="192"/>
      <c r="M21" s="192"/>
    </row>
    <row r="22" spans="1:13" s="3" customFormat="1" ht="30" customHeight="1" x14ac:dyDescent="0.2">
      <c r="A22" s="10"/>
      <c r="B22" s="100">
        <f t="shared" ref="B22" si="7">B21+0.1</f>
        <v>2.2000000000000002</v>
      </c>
      <c r="C22" s="101" t="s">
        <v>61</v>
      </c>
      <c r="D22" s="6" t="s">
        <v>5</v>
      </c>
      <c r="E22" s="18">
        <v>4</v>
      </c>
      <c r="F22" s="177">
        <v>6720</v>
      </c>
      <c r="G22" s="178">
        <v>5040</v>
      </c>
      <c r="H22" s="196">
        <v>0</v>
      </c>
      <c r="I22" s="196">
        <f t="shared" si="4"/>
        <v>0</v>
      </c>
      <c r="J22" s="196">
        <f t="shared" si="5"/>
        <v>0</v>
      </c>
      <c r="K22" s="179">
        <f t="shared" si="6"/>
        <v>0</v>
      </c>
      <c r="L22" s="192"/>
      <c r="M22" s="192"/>
    </row>
    <row r="23" spans="1:13" s="2" customFormat="1" ht="120" customHeight="1" x14ac:dyDescent="0.2">
      <c r="A23" s="11">
        <f>A20+1</f>
        <v>3</v>
      </c>
      <c r="B23" s="66"/>
      <c r="C23" s="126" t="s">
        <v>37</v>
      </c>
      <c r="D23" s="13"/>
      <c r="E23" s="124"/>
      <c r="F23" s="84"/>
      <c r="G23" s="92"/>
      <c r="H23" s="198"/>
      <c r="I23" s="198"/>
      <c r="J23" s="198"/>
      <c r="K23" s="14"/>
      <c r="L23" s="192"/>
      <c r="M23" s="192"/>
    </row>
    <row r="24" spans="1:13" s="3" customFormat="1" ht="24.95" customHeight="1" x14ac:dyDescent="0.2">
      <c r="A24" s="32"/>
      <c r="B24" s="51" t="s">
        <v>35</v>
      </c>
      <c r="C24" s="133" t="s">
        <v>36</v>
      </c>
      <c r="D24" s="42"/>
      <c r="E24" s="125"/>
      <c r="F24" s="85"/>
      <c r="G24" s="93"/>
      <c r="H24" s="199"/>
      <c r="I24" s="199"/>
      <c r="J24" s="199"/>
      <c r="K24" s="50"/>
      <c r="L24" s="192"/>
      <c r="M24" s="192"/>
    </row>
    <row r="25" spans="1:13" s="3" customFormat="1" ht="24.95" customHeight="1" x14ac:dyDescent="0.2">
      <c r="A25" s="40"/>
      <c r="B25" s="31">
        <f>A23+0.1</f>
        <v>3.1</v>
      </c>
      <c r="C25" s="52" t="s">
        <v>17</v>
      </c>
      <c r="D25" s="6" t="s">
        <v>23</v>
      </c>
      <c r="E25" s="17">
        <v>65</v>
      </c>
      <c r="F25" s="177">
        <v>348.6</v>
      </c>
      <c r="G25" s="178">
        <v>126</v>
      </c>
      <c r="H25" s="196">
        <v>369</v>
      </c>
      <c r="I25" s="196">
        <f t="shared" ref="I25:I34" si="8">H25*F25</f>
        <v>128633.40000000001</v>
      </c>
      <c r="J25" s="196">
        <f t="shared" ref="J25:J34" si="9">H25*G25</f>
        <v>46494</v>
      </c>
      <c r="K25" s="179">
        <f t="shared" ref="K25:K34" si="10">J25+I25</f>
        <v>175127.40000000002</v>
      </c>
      <c r="L25" s="192"/>
      <c r="M25" s="192"/>
    </row>
    <row r="26" spans="1:13" s="3" customFormat="1" ht="30" customHeight="1" x14ac:dyDescent="0.2">
      <c r="A26" s="40"/>
      <c r="B26" s="31">
        <f>B25+0.1</f>
        <v>3.2</v>
      </c>
      <c r="C26" s="53" t="s">
        <v>18</v>
      </c>
      <c r="D26" s="43" t="s">
        <v>23</v>
      </c>
      <c r="E26" s="18">
        <f>1550+180</f>
        <v>1730</v>
      </c>
      <c r="F26" s="177">
        <v>403.2</v>
      </c>
      <c r="G26" s="178">
        <v>126</v>
      </c>
      <c r="H26" s="196">
        <f>2816+100</f>
        <v>2916</v>
      </c>
      <c r="I26" s="196">
        <f t="shared" si="8"/>
        <v>1175731.2</v>
      </c>
      <c r="J26" s="196">
        <f t="shared" si="9"/>
        <v>367416</v>
      </c>
      <c r="K26" s="179">
        <f t="shared" si="10"/>
        <v>1543147.2</v>
      </c>
      <c r="L26" s="192"/>
      <c r="M26" s="192"/>
    </row>
    <row r="27" spans="1:13" s="3" customFormat="1" ht="30" customHeight="1" x14ac:dyDescent="0.2">
      <c r="A27" s="40"/>
      <c r="B27" s="31">
        <f>B26+0.1</f>
        <v>3.3000000000000003</v>
      </c>
      <c r="C27" s="53" t="s">
        <v>19</v>
      </c>
      <c r="D27" s="43" t="s">
        <v>23</v>
      </c>
      <c r="E27" s="18">
        <v>670</v>
      </c>
      <c r="F27" s="177">
        <v>882</v>
      </c>
      <c r="G27" s="178">
        <v>126</v>
      </c>
      <c r="H27" s="196">
        <v>515</v>
      </c>
      <c r="I27" s="196">
        <f t="shared" si="8"/>
        <v>454230</v>
      </c>
      <c r="J27" s="196">
        <f t="shared" si="9"/>
        <v>64890</v>
      </c>
      <c r="K27" s="179">
        <f t="shared" si="10"/>
        <v>519120</v>
      </c>
      <c r="L27" s="192"/>
      <c r="M27" s="192"/>
    </row>
    <row r="28" spans="1:13" s="3" customFormat="1" ht="30" customHeight="1" thickBot="1" x14ac:dyDescent="0.25">
      <c r="A28" s="115"/>
      <c r="B28" s="116">
        <f>B27+0.1</f>
        <v>3.4000000000000004</v>
      </c>
      <c r="C28" s="117" t="s">
        <v>20</v>
      </c>
      <c r="D28" s="118" t="s">
        <v>23</v>
      </c>
      <c r="E28" s="134">
        <v>1565</v>
      </c>
      <c r="F28" s="184">
        <v>1008</v>
      </c>
      <c r="G28" s="185">
        <v>168</v>
      </c>
      <c r="H28" s="200">
        <f>1771+100</f>
        <v>1871</v>
      </c>
      <c r="I28" s="200">
        <f t="shared" si="8"/>
        <v>1885968</v>
      </c>
      <c r="J28" s="200">
        <f t="shared" si="9"/>
        <v>314328</v>
      </c>
      <c r="K28" s="186">
        <f t="shared" si="10"/>
        <v>2200296</v>
      </c>
      <c r="L28" s="192"/>
      <c r="M28" s="192"/>
    </row>
    <row r="29" spans="1:13" s="3" customFormat="1" ht="30" customHeight="1" x14ac:dyDescent="0.2">
      <c r="A29" s="119"/>
      <c r="B29" s="120">
        <f t="shared" ref="B29:B33" si="11">B28+0.1</f>
        <v>3.5000000000000004</v>
      </c>
      <c r="C29" s="121" t="s">
        <v>21</v>
      </c>
      <c r="D29" s="122" t="s">
        <v>23</v>
      </c>
      <c r="E29" s="135">
        <v>605</v>
      </c>
      <c r="F29" s="177">
        <v>1139.8800000000001</v>
      </c>
      <c r="G29" s="178">
        <v>168</v>
      </c>
      <c r="H29" s="196">
        <f>1939+100</f>
        <v>2039</v>
      </c>
      <c r="I29" s="196">
        <f t="shared" si="8"/>
        <v>2324215.3200000003</v>
      </c>
      <c r="J29" s="196">
        <f t="shared" si="9"/>
        <v>342552</v>
      </c>
      <c r="K29" s="179">
        <f t="shared" si="10"/>
        <v>2666767.3200000003</v>
      </c>
      <c r="L29" s="192"/>
      <c r="M29" s="192"/>
    </row>
    <row r="30" spans="1:13" s="3" customFormat="1" ht="30" customHeight="1" x14ac:dyDescent="0.2">
      <c r="A30" s="40"/>
      <c r="B30" s="31">
        <f t="shared" si="11"/>
        <v>3.6000000000000005</v>
      </c>
      <c r="C30" s="52" t="s">
        <v>22</v>
      </c>
      <c r="D30" s="6" t="s">
        <v>23</v>
      </c>
      <c r="E30" s="17">
        <f>25+180</f>
        <v>205</v>
      </c>
      <c r="F30" s="177">
        <v>1470</v>
      </c>
      <c r="G30" s="178">
        <v>168</v>
      </c>
      <c r="H30" s="196">
        <f>495+100</f>
        <v>595</v>
      </c>
      <c r="I30" s="196">
        <f t="shared" si="8"/>
        <v>874650</v>
      </c>
      <c r="J30" s="196">
        <f t="shared" si="9"/>
        <v>99960</v>
      </c>
      <c r="K30" s="179">
        <f t="shared" si="10"/>
        <v>974610</v>
      </c>
      <c r="L30" s="192"/>
      <c r="M30" s="192"/>
    </row>
    <row r="31" spans="1:13" s="3" customFormat="1" ht="30" customHeight="1" x14ac:dyDescent="0.2">
      <c r="A31" s="40"/>
      <c r="B31" s="31">
        <f t="shared" si="11"/>
        <v>3.7000000000000006</v>
      </c>
      <c r="C31" s="52" t="s">
        <v>67</v>
      </c>
      <c r="D31" s="6" t="s">
        <v>23</v>
      </c>
      <c r="E31" s="18">
        <v>945</v>
      </c>
      <c r="F31" s="177">
        <v>1764</v>
      </c>
      <c r="G31" s="178">
        <v>168</v>
      </c>
      <c r="H31" s="196">
        <f>542+123</f>
        <v>665</v>
      </c>
      <c r="I31" s="196">
        <f t="shared" si="8"/>
        <v>1173060</v>
      </c>
      <c r="J31" s="196">
        <f t="shared" si="9"/>
        <v>111720</v>
      </c>
      <c r="K31" s="179">
        <f t="shared" si="10"/>
        <v>1284780</v>
      </c>
      <c r="L31" s="192"/>
      <c r="M31" s="192"/>
    </row>
    <row r="32" spans="1:13" s="3" customFormat="1" ht="30" customHeight="1" x14ac:dyDescent="0.2">
      <c r="A32" s="40"/>
      <c r="B32" s="31">
        <f t="shared" si="11"/>
        <v>3.8000000000000007</v>
      </c>
      <c r="C32" s="52" t="s">
        <v>27</v>
      </c>
      <c r="D32" s="6" t="s">
        <v>23</v>
      </c>
      <c r="E32" s="18">
        <v>215</v>
      </c>
      <c r="F32" s="177">
        <v>2604</v>
      </c>
      <c r="G32" s="178">
        <v>168</v>
      </c>
      <c r="H32" s="196">
        <v>0</v>
      </c>
      <c r="I32" s="196">
        <f t="shared" si="8"/>
        <v>0</v>
      </c>
      <c r="J32" s="196">
        <f t="shared" si="9"/>
        <v>0</v>
      </c>
      <c r="K32" s="179">
        <f t="shared" si="10"/>
        <v>0</v>
      </c>
      <c r="L32" s="192"/>
      <c r="M32" s="192"/>
    </row>
    <row r="33" spans="1:13" s="3" customFormat="1" ht="30" customHeight="1" x14ac:dyDescent="0.2">
      <c r="A33" s="40"/>
      <c r="B33" s="31">
        <f t="shared" si="11"/>
        <v>3.9000000000000008</v>
      </c>
      <c r="C33" s="53" t="s">
        <v>26</v>
      </c>
      <c r="D33" s="6" t="s">
        <v>23</v>
      </c>
      <c r="E33" s="18">
        <v>85</v>
      </c>
      <c r="F33" s="177">
        <v>4032</v>
      </c>
      <c r="G33" s="178">
        <v>168</v>
      </c>
      <c r="H33" s="196">
        <f>236+638</f>
        <v>874</v>
      </c>
      <c r="I33" s="196">
        <f t="shared" si="8"/>
        <v>3523968</v>
      </c>
      <c r="J33" s="196">
        <f t="shared" si="9"/>
        <v>146832</v>
      </c>
      <c r="K33" s="179">
        <f t="shared" si="10"/>
        <v>3670800</v>
      </c>
      <c r="L33" s="192"/>
      <c r="M33" s="192"/>
    </row>
    <row r="34" spans="1:13" s="3" customFormat="1" ht="30" customHeight="1" x14ac:dyDescent="0.2">
      <c r="A34" s="40"/>
      <c r="B34" s="97">
        <f>B33-0.8</f>
        <v>3.1000000000000005</v>
      </c>
      <c r="C34" s="53" t="s">
        <v>28</v>
      </c>
      <c r="D34" s="43" t="s">
        <v>23</v>
      </c>
      <c r="E34" s="18">
        <v>5</v>
      </c>
      <c r="F34" s="177">
        <v>7770</v>
      </c>
      <c r="G34" s="178">
        <v>210</v>
      </c>
      <c r="H34" s="196">
        <v>0</v>
      </c>
      <c r="I34" s="196">
        <f t="shared" si="8"/>
        <v>0</v>
      </c>
      <c r="J34" s="196">
        <f t="shared" si="9"/>
        <v>0</v>
      </c>
      <c r="K34" s="179">
        <f t="shared" si="10"/>
        <v>0</v>
      </c>
      <c r="L34" s="192"/>
      <c r="M34" s="192"/>
    </row>
    <row r="35" spans="1:13" s="3" customFormat="1" ht="24.95" customHeight="1" x14ac:dyDescent="0.2">
      <c r="A35" s="32"/>
      <c r="B35" s="51" t="s">
        <v>38</v>
      </c>
      <c r="C35" s="133" t="s">
        <v>68</v>
      </c>
      <c r="D35" s="42"/>
      <c r="E35" s="125"/>
      <c r="F35" s="85"/>
      <c r="G35" s="93"/>
      <c r="H35" s="199"/>
      <c r="I35" s="199"/>
      <c r="J35" s="199"/>
      <c r="K35" s="50"/>
      <c r="L35" s="192"/>
      <c r="M35" s="192"/>
    </row>
    <row r="36" spans="1:13" s="3" customFormat="1" ht="24.95" customHeight="1" x14ac:dyDescent="0.2">
      <c r="A36" s="40"/>
      <c r="B36" s="97">
        <f>B34+0.01</f>
        <v>3.1100000000000003</v>
      </c>
      <c r="C36" s="52" t="s">
        <v>17</v>
      </c>
      <c r="D36" s="6" t="s">
        <v>23</v>
      </c>
      <c r="E36" s="17">
        <v>250</v>
      </c>
      <c r="F36" s="177">
        <v>378</v>
      </c>
      <c r="G36" s="178">
        <v>126</v>
      </c>
      <c r="H36" s="196">
        <v>248</v>
      </c>
      <c r="I36" s="196">
        <f t="shared" ref="I36:I39" si="12">H36*F36</f>
        <v>93744</v>
      </c>
      <c r="J36" s="196">
        <f t="shared" ref="J36:J39" si="13">H36*G36</f>
        <v>31248</v>
      </c>
      <c r="K36" s="179">
        <f t="shared" ref="K36:K39" si="14">J36+I36</f>
        <v>124992</v>
      </c>
      <c r="L36" s="192"/>
      <c r="M36" s="192"/>
    </row>
    <row r="37" spans="1:13" s="3" customFormat="1" ht="30" customHeight="1" x14ac:dyDescent="0.2">
      <c r="A37" s="40"/>
      <c r="B37" s="97">
        <f>B36+0.01</f>
        <v>3.12</v>
      </c>
      <c r="C37" s="53" t="s">
        <v>19</v>
      </c>
      <c r="D37" s="43" t="s">
        <v>23</v>
      </c>
      <c r="E37" s="18">
        <v>250</v>
      </c>
      <c r="F37" s="177">
        <v>693</v>
      </c>
      <c r="G37" s="178">
        <v>126</v>
      </c>
      <c r="H37" s="196">
        <v>248</v>
      </c>
      <c r="I37" s="196">
        <f t="shared" si="12"/>
        <v>171864</v>
      </c>
      <c r="J37" s="196">
        <f t="shared" si="13"/>
        <v>31248</v>
      </c>
      <c r="K37" s="179">
        <f t="shared" si="14"/>
        <v>203112</v>
      </c>
      <c r="L37" s="192"/>
      <c r="M37" s="192"/>
    </row>
    <row r="38" spans="1:13" s="2" customFormat="1" ht="83.25" customHeight="1" x14ac:dyDescent="0.2">
      <c r="A38" s="11">
        <f>A23+1</f>
        <v>4</v>
      </c>
      <c r="B38" s="66"/>
      <c r="C38" s="136" t="s">
        <v>39</v>
      </c>
      <c r="D38" s="64" t="s">
        <v>8</v>
      </c>
      <c r="E38" s="59">
        <v>1</v>
      </c>
      <c r="F38" s="181">
        <v>504000</v>
      </c>
      <c r="G38" s="182">
        <v>210000</v>
      </c>
      <c r="H38" s="201">
        <v>1</v>
      </c>
      <c r="I38" s="201">
        <f t="shared" si="12"/>
        <v>504000</v>
      </c>
      <c r="J38" s="201">
        <f t="shared" si="13"/>
        <v>210000</v>
      </c>
      <c r="K38" s="183">
        <f t="shared" si="14"/>
        <v>714000</v>
      </c>
      <c r="L38" s="192"/>
      <c r="M38" s="192"/>
    </row>
    <row r="39" spans="1:13" s="3" customFormat="1" ht="82.5" customHeight="1" thickBot="1" x14ac:dyDescent="0.25">
      <c r="A39" s="146">
        <f>A38+1</f>
        <v>5</v>
      </c>
      <c r="B39" s="116"/>
      <c r="C39" s="147" t="s">
        <v>15</v>
      </c>
      <c r="D39" s="148" t="s">
        <v>24</v>
      </c>
      <c r="E39" s="149">
        <v>500</v>
      </c>
      <c r="F39" s="181">
        <v>483</v>
      </c>
      <c r="G39" s="182">
        <v>84</v>
      </c>
      <c r="H39" s="201">
        <v>1000</v>
      </c>
      <c r="I39" s="201">
        <f t="shared" si="12"/>
        <v>483000</v>
      </c>
      <c r="J39" s="201">
        <f t="shared" si="13"/>
        <v>84000</v>
      </c>
      <c r="K39" s="183">
        <f t="shared" si="14"/>
        <v>567000</v>
      </c>
      <c r="L39" s="192"/>
      <c r="M39" s="192"/>
    </row>
    <row r="40" spans="1:13" s="3" customFormat="1" ht="89.25" x14ac:dyDescent="0.2">
      <c r="A40" s="107">
        <f>A39+1</f>
        <v>6</v>
      </c>
      <c r="B40" s="120"/>
      <c r="C40" s="150" t="s">
        <v>40</v>
      </c>
      <c r="D40" s="110"/>
      <c r="E40" s="111"/>
      <c r="F40" s="151"/>
      <c r="G40" s="152"/>
      <c r="H40" s="202"/>
      <c r="I40" s="202"/>
      <c r="J40" s="202"/>
      <c r="K40" s="114"/>
      <c r="L40" s="192"/>
      <c r="M40" s="192"/>
    </row>
    <row r="41" spans="1:13" s="3" customFormat="1" ht="24" customHeight="1" x14ac:dyDescent="0.2">
      <c r="A41" s="35"/>
      <c r="B41" s="37">
        <f>A40+0.1</f>
        <v>6.1</v>
      </c>
      <c r="C41" s="33" t="s">
        <v>41</v>
      </c>
      <c r="D41" s="4" t="s">
        <v>23</v>
      </c>
      <c r="E41" s="17">
        <v>900</v>
      </c>
      <c r="F41" s="177">
        <v>336</v>
      </c>
      <c r="G41" s="178">
        <v>50.4</v>
      </c>
      <c r="H41" s="196">
        <f>547+125</f>
        <v>672</v>
      </c>
      <c r="I41" s="196">
        <f t="shared" ref="I41:I44" si="15">H41*F41</f>
        <v>225792</v>
      </c>
      <c r="J41" s="196">
        <f t="shared" ref="J41:J44" si="16">H41*G41</f>
        <v>33868.799999999996</v>
      </c>
      <c r="K41" s="179">
        <f t="shared" ref="K41:K44" si="17">J41+I41</f>
        <v>259660.79999999999</v>
      </c>
      <c r="L41" s="192"/>
      <c r="M41" s="192"/>
    </row>
    <row r="42" spans="1:13" s="3" customFormat="1" ht="24" customHeight="1" x14ac:dyDescent="0.2">
      <c r="A42" s="35"/>
      <c r="B42" s="37">
        <f>B41+0.1</f>
        <v>6.1999999999999993</v>
      </c>
      <c r="C42" s="33" t="s">
        <v>42</v>
      </c>
      <c r="D42" s="4" t="s">
        <v>23</v>
      </c>
      <c r="E42" s="17">
        <v>450</v>
      </c>
      <c r="F42" s="177">
        <v>378</v>
      </c>
      <c r="G42" s="178">
        <v>58.8</v>
      </c>
      <c r="H42" s="196">
        <v>824</v>
      </c>
      <c r="I42" s="196">
        <f t="shared" si="15"/>
        <v>311472</v>
      </c>
      <c r="J42" s="196">
        <f t="shared" si="16"/>
        <v>48451.199999999997</v>
      </c>
      <c r="K42" s="179">
        <f t="shared" si="17"/>
        <v>359923.20000000001</v>
      </c>
      <c r="L42" s="192"/>
      <c r="M42" s="192"/>
    </row>
    <row r="43" spans="1:13" s="3" customFormat="1" ht="24" customHeight="1" x14ac:dyDescent="0.2">
      <c r="A43" s="35"/>
      <c r="B43" s="37">
        <f>B42+0.1</f>
        <v>6.2999999999999989</v>
      </c>
      <c r="C43" s="33" t="s">
        <v>43</v>
      </c>
      <c r="D43" s="4" t="s">
        <v>23</v>
      </c>
      <c r="E43" s="17">
        <v>10</v>
      </c>
      <c r="F43" s="177">
        <v>655.20000000000005</v>
      </c>
      <c r="G43" s="178">
        <v>67.2</v>
      </c>
      <c r="H43" s="196">
        <v>10</v>
      </c>
      <c r="I43" s="196">
        <f t="shared" si="15"/>
        <v>6552</v>
      </c>
      <c r="J43" s="196">
        <f t="shared" si="16"/>
        <v>672</v>
      </c>
      <c r="K43" s="179">
        <f t="shared" si="17"/>
        <v>7224</v>
      </c>
      <c r="L43" s="192"/>
      <c r="M43" s="192"/>
    </row>
    <row r="44" spans="1:13" s="3" customFormat="1" ht="24" customHeight="1" x14ac:dyDescent="0.2">
      <c r="A44" s="35"/>
      <c r="B44" s="37">
        <f>B43+0.1</f>
        <v>6.3999999999999986</v>
      </c>
      <c r="C44" s="33" t="s">
        <v>44</v>
      </c>
      <c r="D44" s="4" t="s">
        <v>23</v>
      </c>
      <c r="E44" s="17">
        <v>10</v>
      </c>
      <c r="F44" s="177">
        <v>882</v>
      </c>
      <c r="G44" s="178">
        <v>84</v>
      </c>
      <c r="H44" s="196">
        <v>10</v>
      </c>
      <c r="I44" s="196">
        <f t="shared" si="15"/>
        <v>8820</v>
      </c>
      <c r="J44" s="196">
        <f t="shared" si="16"/>
        <v>840</v>
      </c>
      <c r="K44" s="179">
        <f t="shared" si="17"/>
        <v>9660</v>
      </c>
      <c r="L44" s="192"/>
      <c r="M44" s="192"/>
    </row>
    <row r="45" spans="1:13" s="3" customFormat="1" ht="51" x14ac:dyDescent="0.2">
      <c r="A45" s="12">
        <f>A40+1</f>
        <v>7</v>
      </c>
      <c r="B45" s="31"/>
      <c r="C45" s="103" t="s">
        <v>14</v>
      </c>
      <c r="D45" s="1"/>
      <c r="E45" s="16"/>
      <c r="F45" s="86"/>
      <c r="G45" s="90"/>
      <c r="H45" s="194"/>
      <c r="I45" s="194"/>
      <c r="J45" s="194"/>
      <c r="K45" s="15"/>
      <c r="L45" s="192"/>
      <c r="M45" s="192"/>
    </row>
    <row r="46" spans="1:13" s="3" customFormat="1" ht="24" customHeight="1" x14ac:dyDescent="0.2">
      <c r="A46" s="35"/>
      <c r="B46" s="37">
        <f>A45+0.1</f>
        <v>7.1</v>
      </c>
      <c r="C46" s="33" t="s">
        <v>47</v>
      </c>
      <c r="D46" s="4" t="s">
        <v>5</v>
      </c>
      <c r="E46" s="17">
        <v>3</v>
      </c>
      <c r="F46" s="177">
        <v>71400</v>
      </c>
      <c r="G46" s="178">
        <v>2520</v>
      </c>
      <c r="H46" s="196">
        <v>0</v>
      </c>
      <c r="I46" s="196">
        <f t="shared" ref="I46" si="18">H46*F46</f>
        <v>0</v>
      </c>
      <c r="J46" s="196">
        <f t="shared" ref="J46" si="19">H46*G46</f>
        <v>0</v>
      </c>
      <c r="K46" s="179">
        <f t="shared" ref="K46" si="20">J46+I46</f>
        <v>0</v>
      </c>
      <c r="L46" s="192"/>
      <c r="M46" s="192"/>
    </row>
    <row r="47" spans="1:13" s="3" customFormat="1" ht="89.25" x14ac:dyDescent="0.2">
      <c r="A47" s="12">
        <f>A45+1</f>
        <v>8</v>
      </c>
      <c r="B47" s="31"/>
      <c r="C47" s="103" t="s">
        <v>70</v>
      </c>
      <c r="D47" s="1"/>
      <c r="E47" s="16"/>
      <c r="F47" s="86"/>
      <c r="G47" s="90"/>
      <c r="H47" s="194"/>
      <c r="I47" s="194"/>
      <c r="J47" s="194"/>
      <c r="K47" s="15"/>
      <c r="L47" s="192"/>
      <c r="M47" s="192"/>
    </row>
    <row r="48" spans="1:13" s="3" customFormat="1" ht="24" customHeight="1" x14ac:dyDescent="0.2">
      <c r="A48" s="12"/>
      <c r="B48" s="37">
        <f>A47+0.1</f>
        <v>8.1</v>
      </c>
      <c r="C48" s="33" t="s">
        <v>62</v>
      </c>
      <c r="D48" s="4" t="s">
        <v>10</v>
      </c>
      <c r="E48" s="17">
        <v>1</v>
      </c>
      <c r="F48" s="177">
        <v>43612.800000000003</v>
      </c>
      <c r="G48" s="178">
        <v>1680</v>
      </c>
      <c r="H48" s="196">
        <v>1</v>
      </c>
      <c r="I48" s="196">
        <f t="shared" ref="I48:I62" si="21">H48*F48</f>
        <v>43612.800000000003</v>
      </c>
      <c r="J48" s="196">
        <f t="shared" ref="J48:J62" si="22">H48*G48</f>
        <v>1680</v>
      </c>
      <c r="K48" s="179">
        <f t="shared" ref="K48:K62" si="23">J48+I48</f>
        <v>45292.800000000003</v>
      </c>
      <c r="L48" s="192"/>
      <c r="M48" s="192"/>
    </row>
    <row r="49" spans="1:14" s="3" customFormat="1" ht="24" customHeight="1" x14ac:dyDescent="0.2">
      <c r="A49" s="35"/>
      <c r="B49" s="37">
        <f t="shared" ref="B49:B54" si="24">B48+0.1</f>
        <v>8.1999999999999993</v>
      </c>
      <c r="C49" s="33" t="s">
        <v>63</v>
      </c>
      <c r="D49" s="4" t="s">
        <v>10</v>
      </c>
      <c r="E49" s="17">
        <v>1</v>
      </c>
      <c r="F49" s="177">
        <v>50551.199999999997</v>
      </c>
      <c r="G49" s="178">
        <v>4200</v>
      </c>
      <c r="H49" s="196">
        <v>1</v>
      </c>
      <c r="I49" s="196">
        <f t="shared" si="21"/>
        <v>50551.199999999997</v>
      </c>
      <c r="J49" s="196">
        <f t="shared" si="22"/>
        <v>4200</v>
      </c>
      <c r="K49" s="179">
        <f t="shared" si="23"/>
        <v>54751.199999999997</v>
      </c>
      <c r="L49" s="192"/>
      <c r="M49" s="192"/>
    </row>
    <row r="50" spans="1:14" s="3" customFormat="1" ht="24" customHeight="1" x14ac:dyDescent="0.2">
      <c r="A50" s="35"/>
      <c r="B50" s="37">
        <f t="shared" si="24"/>
        <v>8.2999999999999989</v>
      </c>
      <c r="C50" s="33" t="s">
        <v>64</v>
      </c>
      <c r="D50" s="4" t="s">
        <v>10</v>
      </c>
      <c r="E50" s="17">
        <v>1</v>
      </c>
      <c r="F50" s="177">
        <v>231000</v>
      </c>
      <c r="G50" s="178">
        <v>5040</v>
      </c>
      <c r="H50" s="196">
        <v>1</v>
      </c>
      <c r="I50" s="196">
        <f t="shared" si="21"/>
        <v>231000</v>
      </c>
      <c r="J50" s="196">
        <f t="shared" si="22"/>
        <v>5040</v>
      </c>
      <c r="K50" s="179">
        <f t="shared" si="23"/>
        <v>236040</v>
      </c>
      <c r="L50" s="192"/>
      <c r="M50" s="192"/>
    </row>
    <row r="51" spans="1:14" s="3" customFormat="1" ht="24" customHeight="1" thickBot="1" x14ac:dyDescent="0.25">
      <c r="A51" s="153"/>
      <c r="B51" s="154">
        <f t="shared" si="24"/>
        <v>8.3999999999999986</v>
      </c>
      <c r="C51" s="155" t="s">
        <v>65</v>
      </c>
      <c r="D51" s="156" t="s">
        <v>10</v>
      </c>
      <c r="E51" s="145">
        <v>1</v>
      </c>
      <c r="F51" s="184">
        <v>315000</v>
      </c>
      <c r="G51" s="185">
        <v>6720</v>
      </c>
      <c r="H51" s="200">
        <v>1</v>
      </c>
      <c r="I51" s="200">
        <f t="shared" si="21"/>
        <v>315000</v>
      </c>
      <c r="J51" s="200">
        <f t="shared" si="22"/>
        <v>6720</v>
      </c>
      <c r="K51" s="186">
        <f t="shared" si="23"/>
        <v>321720</v>
      </c>
      <c r="L51" s="192"/>
      <c r="M51" s="192"/>
    </row>
    <row r="52" spans="1:14" s="3" customFormat="1" ht="24" customHeight="1" x14ac:dyDescent="0.2">
      <c r="A52" s="157"/>
      <c r="B52" s="158">
        <f t="shared" si="24"/>
        <v>8.4999999999999982</v>
      </c>
      <c r="C52" s="159" t="s">
        <v>85</v>
      </c>
      <c r="D52" s="160" t="s">
        <v>10</v>
      </c>
      <c r="E52" s="135">
        <v>1</v>
      </c>
      <c r="F52" s="177">
        <v>365400</v>
      </c>
      <c r="G52" s="178">
        <v>8400</v>
      </c>
      <c r="H52" s="196">
        <v>1</v>
      </c>
      <c r="I52" s="196">
        <f t="shared" si="21"/>
        <v>365400</v>
      </c>
      <c r="J52" s="196">
        <f t="shared" si="22"/>
        <v>8400</v>
      </c>
      <c r="K52" s="179">
        <f t="shared" si="23"/>
        <v>373800</v>
      </c>
      <c r="L52" s="192"/>
      <c r="M52" s="192"/>
    </row>
    <row r="53" spans="1:14" s="3" customFormat="1" ht="24" customHeight="1" x14ac:dyDescent="0.2">
      <c r="A53" s="35"/>
      <c r="B53" s="37">
        <f t="shared" si="24"/>
        <v>8.5999999999999979</v>
      </c>
      <c r="C53" s="33" t="s">
        <v>66</v>
      </c>
      <c r="D53" s="4" t="s">
        <v>10</v>
      </c>
      <c r="E53" s="17">
        <v>1</v>
      </c>
      <c r="F53" s="177">
        <v>407400</v>
      </c>
      <c r="G53" s="178">
        <v>8400</v>
      </c>
      <c r="H53" s="196">
        <v>1</v>
      </c>
      <c r="I53" s="196">
        <f t="shared" si="21"/>
        <v>407400</v>
      </c>
      <c r="J53" s="196">
        <f t="shared" si="22"/>
        <v>8400</v>
      </c>
      <c r="K53" s="179">
        <f t="shared" si="23"/>
        <v>415800</v>
      </c>
      <c r="L53" s="192"/>
      <c r="M53" s="192"/>
    </row>
    <row r="54" spans="1:14" s="3" customFormat="1" ht="24" customHeight="1" x14ac:dyDescent="0.2">
      <c r="A54" s="35"/>
      <c r="B54" s="37">
        <f t="shared" si="24"/>
        <v>8.6999999999999975</v>
      </c>
      <c r="C54" s="33" t="s">
        <v>86</v>
      </c>
      <c r="D54" s="4" t="s">
        <v>10</v>
      </c>
      <c r="E54" s="17">
        <v>1</v>
      </c>
      <c r="F54" s="177">
        <v>415800</v>
      </c>
      <c r="G54" s="178">
        <v>8400</v>
      </c>
      <c r="H54" s="196">
        <v>1</v>
      </c>
      <c r="I54" s="196">
        <f t="shared" si="21"/>
        <v>415800</v>
      </c>
      <c r="J54" s="196">
        <f t="shared" si="22"/>
        <v>8400</v>
      </c>
      <c r="K54" s="179">
        <f t="shared" si="23"/>
        <v>424200</v>
      </c>
      <c r="L54" s="192"/>
      <c r="M54" s="192"/>
    </row>
    <row r="55" spans="1:14" s="2" customFormat="1" ht="92.25" customHeight="1" x14ac:dyDescent="0.2">
      <c r="A55" s="12">
        <f>A47+1</f>
        <v>9</v>
      </c>
      <c r="B55" s="54"/>
      <c r="C55" s="138" t="s">
        <v>46</v>
      </c>
      <c r="D55" s="64" t="s">
        <v>24</v>
      </c>
      <c r="E55" s="59">
        <v>700</v>
      </c>
      <c r="F55" s="181">
        <v>474.6</v>
      </c>
      <c r="G55" s="182">
        <v>105</v>
      </c>
      <c r="H55" s="201">
        <v>0</v>
      </c>
      <c r="I55" s="201">
        <f t="shared" si="21"/>
        <v>0</v>
      </c>
      <c r="J55" s="201">
        <f t="shared" si="22"/>
        <v>0</v>
      </c>
      <c r="K55" s="183">
        <f t="shared" si="23"/>
        <v>0</v>
      </c>
      <c r="L55" s="192"/>
      <c r="M55" s="192"/>
      <c r="N55" s="106"/>
    </row>
    <row r="56" spans="1:14" s="2" customFormat="1" ht="92.25" customHeight="1" x14ac:dyDescent="0.2">
      <c r="A56" s="12">
        <f t="shared" ref="A56:A61" si="25">A55+1</f>
        <v>10</v>
      </c>
      <c r="B56" s="54"/>
      <c r="C56" s="138" t="s">
        <v>72</v>
      </c>
      <c r="D56" s="64" t="s">
        <v>24</v>
      </c>
      <c r="E56" s="59">
        <v>650</v>
      </c>
      <c r="F56" s="181">
        <v>462</v>
      </c>
      <c r="G56" s="182">
        <v>84</v>
      </c>
      <c r="H56" s="201">
        <v>356</v>
      </c>
      <c r="I56" s="201">
        <f t="shared" si="21"/>
        <v>164472</v>
      </c>
      <c r="J56" s="201">
        <f t="shared" si="22"/>
        <v>29904</v>
      </c>
      <c r="K56" s="183">
        <f t="shared" si="23"/>
        <v>194376</v>
      </c>
      <c r="L56" s="192"/>
      <c r="M56" s="192"/>
      <c r="N56" s="106"/>
    </row>
    <row r="57" spans="1:14" s="2" customFormat="1" ht="63.75" x14ac:dyDescent="0.2">
      <c r="A57" s="12">
        <f t="shared" si="25"/>
        <v>11</v>
      </c>
      <c r="B57" s="54"/>
      <c r="C57" s="138" t="s">
        <v>73</v>
      </c>
      <c r="D57" s="64" t="s">
        <v>24</v>
      </c>
      <c r="E57" s="59">
        <v>700</v>
      </c>
      <c r="F57" s="181">
        <v>92.4</v>
      </c>
      <c r="G57" s="182">
        <v>42</v>
      </c>
      <c r="H57" s="201">
        <v>484</v>
      </c>
      <c r="I57" s="201">
        <f t="shared" si="21"/>
        <v>44721.600000000006</v>
      </c>
      <c r="J57" s="201">
        <f t="shared" si="22"/>
        <v>20328</v>
      </c>
      <c r="K57" s="183">
        <f t="shared" si="23"/>
        <v>65049.600000000006</v>
      </c>
      <c r="L57" s="192"/>
      <c r="M57" s="192"/>
      <c r="N57" s="106"/>
    </row>
    <row r="58" spans="1:14" s="2" customFormat="1" ht="51" x14ac:dyDescent="0.2">
      <c r="A58" s="12">
        <f t="shared" si="25"/>
        <v>12</v>
      </c>
      <c r="B58" s="54"/>
      <c r="C58" s="138" t="s">
        <v>74</v>
      </c>
      <c r="D58" s="64" t="s">
        <v>24</v>
      </c>
      <c r="E58" s="59">
        <v>700</v>
      </c>
      <c r="F58" s="181">
        <v>294</v>
      </c>
      <c r="G58" s="182">
        <v>58.8</v>
      </c>
      <c r="H58" s="201">
        <v>484</v>
      </c>
      <c r="I58" s="201">
        <f t="shared" si="21"/>
        <v>142296</v>
      </c>
      <c r="J58" s="201">
        <f t="shared" si="22"/>
        <v>28459.199999999997</v>
      </c>
      <c r="K58" s="183">
        <f t="shared" si="23"/>
        <v>170755.20000000001</v>
      </c>
      <c r="L58" s="192"/>
      <c r="M58" s="192"/>
      <c r="N58" s="106"/>
    </row>
    <row r="59" spans="1:14" s="2" customFormat="1" ht="91.5" customHeight="1" thickBot="1" x14ac:dyDescent="0.25">
      <c r="A59" s="161">
        <f t="shared" si="25"/>
        <v>13</v>
      </c>
      <c r="B59" s="162"/>
      <c r="C59" s="163" t="s">
        <v>78</v>
      </c>
      <c r="D59" s="164" t="s">
        <v>24</v>
      </c>
      <c r="E59" s="165">
        <v>6200</v>
      </c>
      <c r="F59" s="187">
        <v>348.6</v>
      </c>
      <c r="G59" s="188">
        <v>50.4</v>
      </c>
      <c r="H59" s="203">
        <v>6620</v>
      </c>
      <c r="I59" s="203">
        <f t="shared" si="21"/>
        <v>2307732</v>
      </c>
      <c r="J59" s="203">
        <f t="shared" si="22"/>
        <v>333648</v>
      </c>
      <c r="K59" s="189">
        <f t="shared" si="23"/>
        <v>2641380</v>
      </c>
      <c r="L59" s="192"/>
      <c r="M59" s="192"/>
      <c r="N59" s="106"/>
    </row>
    <row r="60" spans="1:14" s="2" customFormat="1" ht="63.75" x14ac:dyDescent="0.2">
      <c r="A60" s="166">
        <f t="shared" si="25"/>
        <v>14</v>
      </c>
      <c r="B60" s="167"/>
      <c r="C60" s="168" t="s">
        <v>79</v>
      </c>
      <c r="D60" s="169" t="s">
        <v>24</v>
      </c>
      <c r="E60" s="170">
        <f>750+1500</f>
        <v>2250</v>
      </c>
      <c r="F60" s="181">
        <v>357</v>
      </c>
      <c r="G60" s="182">
        <v>42</v>
      </c>
      <c r="H60" s="201">
        <v>3229</v>
      </c>
      <c r="I60" s="201">
        <f t="shared" si="21"/>
        <v>1152753</v>
      </c>
      <c r="J60" s="201">
        <f t="shared" si="22"/>
        <v>135618</v>
      </c>
      <c r="K60" s="183">
        <f t="shared" si="23"/>
        <v>1288371</v>
      </c>
      <c r="L60" s="192"/>
      <c r="M60" s="192"/>
      <c r="N60" s="106"/>
    </row>
    <row r="61" spans="1:14" s="2" customFormat="1" ht="51" x14ac:dyDescent="0.2">
      <c r="A61" s="12">
        <f t="shared" si="25"/>
        <v>15</v>
      </c>
      <c r="B61" s="54"/>
      <c r="C61" s="63" t="s">
        <v>71</v>
      </c>
      <c r="D61" s="64" t="s">
        <v>24</v>
      </c>
      <c r="E61" s="59" t="s">
        <v>49</v>
      </c>
      <c r="F61" s="181">
        <v>462</v>
      </c>
      <c r="G61" s="182">
        <v>42</v>
      </c>
      <c r="H61" s="201">
        <v>0</v>
      </c>
      <c r="I61" s="201">
        <f t="shared" si="21"/>
        <v>0</v>
      </c>
      <c r="J61" s="201">
        <f t="shared" si="22"/>
        <v>0</v>
      </c>
      <c r="K61" s="183">
        <f t="shared" si="23"/>
        <v>0</v>
      </c>
      <c r="L61" s="192"/>
      <c r="M61" s="192"/>
    </row>
    <row r="62" spans="1:14" s="3" customFormat="1" ht="63.75" x14ac:dyDescent="0.2">
      <c r="A62" s="12">
        <f t="shared" ref="A62" si="26">A61+1</f>
        <v>16</v>
      </c>
      <c r="B62" s="31"/>
      <c r="C62" s="127" t="s">
        <v>13</v>
      </c>
      <c r="D62" s="64" t="s">
        <v>25</v>
      </c>
      <c r="E62" s="59">
        <v>11500</v>
      </c>
      <c r="F62" s="181">
        <v>21</v>
      </c>
      <c r="G62" s="182">
        <v>2.52</v>
      </c>
      <c r="H62" s="201">
        <v>3212</v>
      </c>
      <c r="I62" s="201">
        <f t="shared" si="21"/>
        <v>67452</v>
      </c>
      <c r="J62" s="201">
        <f t="shared" si="22"/>
        <v>8094.24</v>
      </c>
      <c r="K62" s="183">
        <f t="shared" si="23"/>
        <v>75546.240000000005</v>
      </c>
      <c r="L62" s="192"/>
      <c r="M62" s="192"/>
    </row>
    <row r="63" spans="1:14" s="2" customFormat="1" ht="76.5" x14ac:dyDescent="0.2">
      <c r="A63" s="70">
        <f>A62+1</f>
        <v>17</v>
      </c>
      <c r="B63" s="71"/>
      <c r="C63" s="72" t="s">
        <v>11</v>
      </c>
      <c r="D63" s="13"/>
      <c r="E63" s="19"/>
      <c r="F63" s="177">
        <v>0</v>
      </c>
      <c r="G63" s="178">
        <v>0</v>
      </c>
      <c r="H63" s="196"/>
      <c r="I63" s="196"/>
      <c r="J63" s="196"/>
      <c r="K63" s="179"/>
      <c r="L63" s="192"/>
      <c r="M63" s="192"/>
    </row>
    <row r="64" spans="1:14" s="3" customFormat="1" ht="24" customHeight="1" x14ac:dyDescent="0.2">
      <c r="A64" s="10"/>
      <c r="B64" s="39">
        <f>A63+0.1</f>
        <v>17.100000000000001</v>
      </c>
      <c r="C64" s="33" t="s">
        <v>51</v>
      </c>
      <c r="D64" s="4" t="s">
        <v>25</v>
      </c>
      <c r="E64" s="17">
        <f>2000+3400</f>
        <v>5400</v>
      </c>
      <c r="F64" s="177">
        <v>23.52</v>
      </c>
      <c r="G64" s="178">
        <v>2.52</v>
      </c>
      <c r="H64" s="196">
        <f>4064+576</f>
        <v>4640</v>
      </c>
      <c r="I64" s="196">
        <f t="shared" ref="I64:I80" si="27">H64*F64</f>
        <v>109132.8</v>
      </c>
      <c r="J64" s="196">
        <f t="shared" ref="J64:J80" si="28">H64*G64</f>
        <v>11692.8</v>
      </c>
      <c r="K64" s="179">
        <f t="shared" ref="K64:K80" si="29">J64+I64</f>
        <v>120825.60000000001</v>
      </c>
      <c r="L64" s="192"/>
      <c r="M64" s="192"/>
    </row>
    <row r="65" spans="1:13" s="3" customFormat="1" ht="24" customHeight="1" x14ac:dyDescent="0.2">
      <c r="A65" s="10"/>
      <c r="B65" s="39">
        <f>B64+0.1</f>
        <v>17.200000000000003</v>
      </c>
      <c r="C65" s="33" t="s">
        <v>50</v>
      </c>
      <c r="D65" s="4" t="s">
        <v>25</v>
      </c>
      <c r="E65" s="17">
        <v>3000</v>
      </c>
      <c r="F65" s="177">
        <v>19.32</v>
      </c>
      <c r="G65" s="178">
        <v>2.52</v>
      </c>
      <c r="H65" s="196">
        <v>2848</v>
      </c>
      <c r="I65" s="196">
        <f t="shared" si="27"/>
        <v>55023.360000000001</v>
      </c>
      <c r="J65" s="196">
        <f t="shared" si="28"/>
        <v>7176.96</v>
      </c>
      <c r="K65" s="179">
        <f t="shared" si="29"/>
        <v>62200.32</v>
      </c>
      <c r="L65" s="192"/>
      <c r="M65" s="192"/>
    </row>
    <row r="66" spans="1:13" s="3" customFormat="1" ht="24" customHeight="1" x14ac:dyDescent="0.2">
      <c r="A66" s="10"/>
      <c r="B66" s="39">
        <f>B65+0.1</f>
        <v>17.300000000000004</v>
      </c>
      <c r="C66" s="33" t="s">
        <v>75</v>
      </c>
      <c r="D66" s="4" t="s">
        <v>25</v>
      </c>
      <c r="E66" s="17">
        <v>15500</v>
      </c>
      <c r="F66" s="177">
        <v>15.120000000000001</v>
      </c>
      <c r="G66" s="178">
        <v>1.68</v>
      </c>
      <c r="H66" s="196">
        <v>15500</v>
      </c>
      <c r="I66" s="196">
        <f t="shared" si="27"/>
        <v>234360.00000000003</v>
      </c>
      <c r="J66" s="196">
        <f t="shared" si="28"/>
        <v>26040</v>
      </c>
      <c r="K66" s="179">
        <f t="shared" si="29"/>
        <v>260400.00000000003</v>
      </c>
      <c r="L66" s="192"/>
      <c r="M66" s="192"/>
    </row>
    <row r="67" spans="1:13" s="3" customFormat="1" ht="24" customHeight="1" x14ac:dyDescent="0.2">
      <c r="A67" s="10"/>
      <c r="B67" s="39">
        <f>B66+0.1</f>
        <v>17.400000000000006</v>
      </c>
      <c r="C67" s="33" t="s">
        <v>87</v>
      </c>
      <c r="D67" s="4" t="s">
        <v>5</v>
      </c>
      <c r="E67" s="17">
        <v>3</v>
      </c>
      <c r="F67" s="177">
        <v>2520</v>
      </c>
      <c r="G67" s="178">
        <v>588</v>
      </c>
      <c r="H67" s="196">
        <v>3</v>
      </c>
      <c r="I67" s="196">
        <f t="shared" si="27"/>
        <v>7560</v>
      </c>
      <c r="J67" s="196">
        <f t="shared" si="28"/>
        <v>1764</v>
      </c>
      <c r="K67" s="179">
        <f t="shared" si="29"/>
        <v>9324</v>
      </c>
      <c r="L67" s="192"/>
      <c r="M67" s="192"/>
    </row>
    <row r="68" spans="1:13" s="3" customFormat="1" ht="45.75" customHeight="1" x14ac:dyDescent="0.2">
      <c r="A68" s="70">
        <f>A63+1</f>
        <v>18</v>
      </c>
      <c r="B68" s="39"/>
      <c r="C68" s="140" t="s">
        <v>88</v>
      </c>
      <c r="D68" s="4" t="s">
        <v>23</v>
      </c>
      <c r="E68" s="17">
        <v>5</v>
      </c>
      <c r="F68" s="177">
        <v>378</v>
      </c>
      <c r="G68" s="178">
        <v>126</v>
      </c>
      <c r="H68" s="196">
        <v>5</v>
      </c>
      <c r="I68" s="196">
        <f t="shared" si="27"/>
        <v>1890</v>
      </c>
      <c r="J68" s="196">
        <f t="shared" si="28"/>
        <v>630</v>
      </c>
      <c r="K68" s="179">
        <f t="shared" si="29"/>
        <v>2520</v>
      </c>
      <c r="L68" s="192"/>
      <c r="M68" s="192"/>
    </row>
    <row r="69" spans="1:13" s="3" customFormat="1" ht="51.75" thickBot="1" x14ac:dyDescent="0.25">
      <c r="A69" s="171">
        <f t="shared" ref="A69:A74" si="30">A68+1</f>
        <v>19</v>
      </c>
      <c r="B69" s="172"/>
      <c r="C69" s="173" t="s">
        <v>89</v>
      </c>
      <c r="D69" s="156" t="s">
        <v>5</v>
      </c>
      <c r="E69" s="145">
        <v>1</v>
      </c>
      <c r="F69" s="184">
        <v>3360</v>
      </c>
      <c r="G69" s="185">
        <v>420</v>
      </c>
      <c r="H69" s="200">
        <v>1</v>
      </c>
      <c r="I69" s="200">
        <f t="shared" si="27"/>
        <v>3360</v>
      </c>
      <c r="J69" s="200">
        <f t="shared" si="28"/>
        <v>420</v>
      </c>
      <c r="K69" s="186">
        <f t="shared" si="29"/>
        <v>3780</v>
      </c>
      <c r="L69" s="192"/>
      <c r="M69" s="192"/>
    </row>
    <row r="70" spans="1:13" s="2" customFormat="1" ht="51" x14ac:dyDescent="0.2">
      <c r="A70" s="166">
        <f t="shared" si="30"/>
        <v>20</v>
      </c>
      <c r="B70" s="167"/>
      <c r="C70" s="174" t="s">
        <v>80</v>
      </c>
      <c r="D70" s="175" t="s">
        <v>25</v>
      </c>
      <c r="E70" s="170">
        <v>5900</v>
      </c>
      <c r="F70" s="181">
        <v>21</v>
      </c>
      <c r="G70" s="182">
        <v>2.52</v>
      </c>
      <c r="H70" s="201"/>
      <c r="I70" s="201">
        <f t="shared" si="27"/>
        <v>0</v>
      </c>
      <c r="J70" s="201">
        <f t="shared" si="28"/>
        <v>0</v>
      </c>
      <c r="K70" s="183">
        <f t="shared" si="29"/>
        <v>0</v>
      </c>
      <c r="L70" s="192"/>
      <c r="M70" s="192"/>
    </row>
    <row r="71" spans="1:13" s="2" customFormat="1" ht="89.25" x14ac:dyDescent="0.2">
      <c r="A71" s="12">
        <f t="shared" si="30"/>
        <v>21</v>
      </c>
      <c r="B71" s="54"/>
      <c r="C71" s="132" t="s">
        <v>48</v>
      </c>
      <c r="D71" s="105" t="s">
        <v>25</v>
      </c>
      <c r="E71" s="104">
        <v>1000</v>
      </c>
      <c r="F71" s="181">
        <v>42</v>
      </c>
      <c r="G71" s="182">
        <v>4.2</v>
      </c>
      <c r="H71" s="201">
        <v>0</v>
      </c>
      <c r="I71" s="201">
        <f t="shared" si="27"/>
        <v>0</v>
      </c>
      <c r="J71" s="201">
        <f t="shared" si="28"/>
        <v>0</v>
      </c>
      <c r="K71" s="183">
        <f t="shared" si="29"/>
        <v>0</v>
      </c>
      <c r="L71" s="192"/>
      <c r="M71" s="192"/>
    </row>
    <row r="72" spans="1:13" s="2" customFormat="1" ht="38.25" x14ac:dyDescent="0.2">
      <c r="A72" s="12">
        <f t="shared" si="30"/>
        <v>22</v>
      </c>
      <c r="B72" s="54"/>
      <c r="C72" s="137" t="s">
        <v>83</v>
      </c>
      <c r="D72" s="73" t="s">
        <v>25</v>
      </c>
      <c r="E72" s="59">
        <v>2000</v>
      </c>
      <c r="F72" s="181">
        <v>25.2</v>
      </c>
      <c r="G72" s="182">
        <v>2.52</v>
      </c>
      <c r="H72" s="201">
        <v>0</v>
      </c>
      <c r="I72" s="201">
        <f t="shared" si="27"/>
        <v>0</v>
      </c>
      <c r="J72" s="201">
        <f t="shared" si="28"/>
        <v>0</v>
      </c>
      <c r="K72" s="183">
        <f t="shared" si="29"/>
        <v>0</v>
      </c>
      <c r="L72" s="192"/>
      <c r="M72" s="192"/>
    </row>
    <row r="73" spans="1:13" s="2" customFormat="1" ht="51" x14ac:dyDescent="0.2">
      <c r="A73" s="12">
        <f t="shared" si="30"/>
        <v>23</v>
      </c>
      <c r="B73" s="54"/>
      <c r="C73" s="137" t="s">
        <v>82</v>
      </c>
      <c r="D73" s="73" t="s">
        <v>25</v>
      </c>
      <c r="E73" s="59">
        <v>2500</v>
      </c>
      <c r="F73" s="181">
        <v>20.16</v>
      </c>
      <c r="G73" s="182">
        <v>2.52</v>
      </c>
      <c r="H73" s="201">
        <v>0</v>
      </c>
      <c r="I73" s="201">
        <f t="shared" si="27"/>
        <v>0</v>
      </c>
      <c r="J73" s="201">
        <f t="shared" si="28"/>
        <v>0</v>
      </c>
      <c r="K73" s="183">
        <f t="shared" si="29"/>
        <v>0</v>
      </c>
      <c r="L73" s="192"/>
      <c r="M73" s="192"/>
    </row>
    <row r="74" spans="1:13" s="2" customFormat="1" ht="51" x14ac:dyDescent="0.2">
      <c r="A74" s="12">
        <f t="shared" si="30"/>
        <v>24</v>
      </c>
      <c r="B74" s="54"/>
      <c r="C74" s="67" t="s">
        <v>84</v>
      </c>
      <c r="D74" s="139"/>
      <c r="E74" s="19"/>
      <c r="F74" s="87"/>
      <c r="G74" s="94"/>
      <c r="H74" s="196"/>
      <c r="I74" s="196"/>
      <c r="J74" s="196"/>
      <c r="K74" s="179"/>
      <c r="L74" s="192"/>
      <c r="M74" s="192"/>
    </row>
    <row r="75" spans="1:13" s="3" customFormat="1" ht="24" customHeight="1" x14ac:dyDescent="0.2">
      <c r="A75" s="10"/>
      <c r="B75" s="39">
        <f>A74+0.1</f>
        <v>24.1</v>
      </c>
      <c r="C75" s="33" t="s">
        <v>76</v>
      </c>
      <c r="D75" s="4" t="s">
        <v>10</v>
      </c>
      <c r="E75" s="17">
        <v>1</v>
      </c>
      <c r="F75" s="177">
        <v>71400</v>
      </c>
      <c r="G75" s="178">
        <v>4200</v>
      </c>
      <c r="H75" s="196">
        <v>1</v>
      </c>
      <c r="I75" s="196">
        <f t="shared" si="27"/>
        <v>71400</v>
      </c>
      <c r="J75" s="196">
        <f t="shared" si="28"/>
        <v>4200</v>
      </c>
      <c r="K75" s="179">
        <f t="shared" si="29"/>
        <v>75600</v>
      </c>
      <c r="L75" s="192"/>
      <c r="M75" s="192"/>
    </row>
    <row r="76" spans="1:13" s="3" customFormat="1" ht="24" customHeight="1" x14ac:dyDescent="0.2">
      <c r="A76" s="10"/>
      <c r="B76" s="39">
        <f>B75+0.1</f>
        <v>24.200000000000003</v>
      </c>
      <c r="C76" s="33" t="s">
        <v>77</v>
      </c>
      <c r="D76" s="4" t="s">
        <v>10</v>
      </c>
      <c r="E76" s="17">
        <v>1</v>
      </c>
      <c r="F76" s="177">
        <v>74760</v>
      </c>
      <c r="G76" s="178">
        <v>4200</v>
      </c>
      <c r="H76" s="196">
        <v>1</v>
      </c>
      <c r="I76" s="196">
        <f t="shared" si="27"/>
        <v>74760</v>
      </c>
      <c r="J76" s="196">
        <f t="shared" si="28"/>
        <v>4200</v>
      </c>
      <c r="K76" s="179">
        <f t="shared" si="29"/>
        <v>78960</v>
      </c>
      <c r="L76" s="192"/>
      <c r="M76" s="192"/>
    </row>
    <row r="77" spans="1:13" s="2" customFormat="1" ht="64.5" thickBot="1" x14ac:dyDescent="0.25">
      <c r="A77" s="161">
        <f>A74+1</f>
        <v>25</v>
      </c>
      <c r="B77" s="162"/>
      <c r="C77" s="173" t="s">
        <v>81</v>
      </c>
      <c r="D77" s="176" t="s">
        <v>8</v>
      </c>
      <c r="E77" s="149">
        <v>1</v>
      </c>
      <c r="F77" s="187">
        <v>294000</v>
      </c>
      <c r="G77" s="188">
        <v>42000</v>
      </c>
      <c r="H77" s="203">
        <v>1</v>
      </c>
      <c r="I77" s="203">
        <f t="shared" si="27"/>
        <v>294000</v>
      </c>
      <c r="J77" s="203">
        <f t="shared" si="28"/>
        <v>42000</v>
      </c>
      <c r="K77" s="189">
        <f t="shared" si="29"/>
        <v>336000</v>
      </c>
      <c r="L77" s="192"/>
      <c r="M77" s="192"/>
    </row>
    <row r="78" spans="1:13" s="2" customFormat="1" ht="76.5" x14ac:dyDescent="0.2">
      <c r="A78" s="166">
        <f>A77+1</f>
        <v>26</v>
      </c>
      <c r="B78" s="167"/>
      <c r="C78" s="174" t="s">
        <v>31</v>
      </c>
      <c r="D78" s="175" t="s">
        <v>8</v>
      </c>
      <c r="E78" s="170">
        <v>1</v>
      </c>
      <c r="F78" s="181">
        <v>50400</v>
      </c>
      <c r="G78" s="182">
        <v>8400</v>
      </c>
      <c r="H78" s="201">
        <v>1</v>
      </c>
      <c r="I78" s="201">
        <f t="shared" si="27"/>
        <v>50400</v>
      </c>
      <c r="J78" s="201">
        <f t="shared" si="28"/>
        <v>8400</v>
      </c>
      <c r="K78" s="183">
        <f t="shared" si="29"/>
        <v>58800</v>
      </c>
      <c r="L78" s="192"/>
      <c r="M78" s="192"/>
    </row>
    <row r="79" spans="1:13" s="3" customFormat="1" ht="81" customHeight="1" x14ac:dyDescent="0.2">
      <c r="A79" s="12">
        <f t="shared" ref="A79:A80" si="31">A78+1</f>
        <v>27</v>
      </c>
      <c r="B79" s="71"/>
      <c r="C79" s="69" t="s">
        <v>16</v>
      </c>
      <c r="D79" s="73" t="s">
        <v>4</v>
      </c>
      <c r="E79" s="59">
        <v>1</v>
      </c>
      <c r="F79" s="181">
        <v>0</v>
      </c>
      <c r="G79" s="182">
        <v>105000</v>
      </c>
      <c r="H79" s="201">
        <v>1</v>
      </c>
      <c r="I79" s="201">
        <f t="shared" si="27"/>
        <v>0</v>
      </c>
      <c r="J79" s="201">
        <f t="shared" si="28"/>
        <v>105000</v>
      </c>
      <c r="K79" s="183">
        <f t="shared" si="29"/>
        <v>105000</v>
      </c>
      <c r="L79" s="192"/>
      <c r="M79" s="192"/>
    </row>
    <row r="80" spans="1:13" s="3" customFormat="1" ht="77.25" thickBot="1" x14ac:dyDescent="0.25">
      <c r="A80" s="57">
        <f t="shared" si="31"/>
        <v>28</v>
      </c>
      <c r="B80" s="58"/>
      <c r="C80" s="60" t="s">
        <v>45</v>
      </c>
      <c r="D80" s="61" t="s">
        <v>4</v>
      </c>
      <c r="E80" s="62">
        <v>1</v>
      </c>
      <c r="F80" s="181">
        <v>12600</v>
      </c>
      <c r="G80" s="182">
        <v>12600</v>
      </c>
      <c r="H80" s="201">
        <v>1</v>
      </c>
      <c r="I80" s="201">
        <f t="shared" si="27"/>
        <v>12600</v>
      </c>
      <c r="J80" s="201">
        <f t="shared" si="28"/>
        <v>12600</v>
      </c>
      <c r="K80" s="183">
        <f t="shared" si="29"/>
        <v>25200</v>
      </c>
      <c r="L80" s="192"/>
      <c r="M80" s="192"/>
    </row>
    <row r="81" spans="1:13" s="3" customFormat="1" ht="31.5" customHeight="1" thickTop="1" thickBot="1" x14ac:dyDescent="0.25">
      <c r="A81" s="47"/>
      <c r="B81" s="48"/>
      <c r="C81" s="56" t="s">
        <v>92</v>
      </c>
      <c r="D81" s="55"/>
      <c r="E81" s="49"/>
      <c r="F81" s="88"/>
      <c r="G81" s="95"/>
      <c r="H81" s="204"/>
      <c r="I81" s="180">
        <f>SUM(I6:I80)</f>
        <v>20366536.68</v>
      </c>
      <c r="J81" s="180">
        <f>SUM(J6:J80)</f>
        <v>3150655.2</v>
      </c>
      <c r="K81" s="180">
        <f>SUM(K6:K80)</f>
        <v>23517191.880000003</v>
      </c>
      <c r="L81" s="190"/>
      <c r="M81" s="131"/>
    </row>
    <row r="82" spans="1:13" s="3" customFormat="1" ht="27" customHeight="1" x14ac:dyDescent="0.2">
      <c r="A82" s="74"/>
      <c r="B82" s="75"/>
      <c r="C82" s="76"/>
      <c r="D82" s="77"/>
      <c r="E82" s="78"/>
      <c r="F82" s="79"/>
      <c r="G82" s="79"/>
      <c r="H82" s="79"/>
      <c r="I82" s="79"/>
      <c r="J82" s="79"/>
      <c r="K82" s="79"/>
      <c r="L82" s="191"/>
      <c r="M82" s="123"/>
    </row>
  </sheetData>
  <mergeCells count="10">
    <mergeCell ref="A7:B9"/>
    <mergeCell ref="C7:C9"/>
    <mergeCell ref="D8:D9"/>
    <mergeCell ref="E8:E9"/>
    <mergeCell ref="D7:G7"/>
    <mergeCell ref="H7:K7"/>
    <mergeCell ref="H8:H9"/>
    <mergeCell ref="I8:I9"/>
    <mergeCell ref="J8:J9"/>
    <mergeCell ref="K8:K9"/>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2B4B-B9AC-45A2-8F36-A26CF960DA86}">
  <dimension ref="A5:L38"/>
  <sheetViews>
    <sheetView workbookViewId="0">
      <selection activeCell="N24" sqref="N24"/>
    </sheetView>
  </sheetViews>
  <sheetFormatPr defaultRowHeight="14.25" x14ac:dyDescent="0.2"/>
  <cols>
    <col min="2" max="2" width="20.625" customWidth="1"/>
    <col min="3" max="3" width="6.25" customWidth="1"/>
    <col min="4" max="6" width="7.625" customWidth="1"/>
    <col min="10" max="10" width="12.625" customWidth="1"/>
  </cols>
  <sheetData>
    <row r="5" spans="1:12" x14ac:dyDescent="0.2">
      <c r="I5" t="s">
        <v>98</v>
      </c>
    </row>
    <row r="6" spans="1:12" x14ac:dyDescent="0.2">
      <c r="A6" s="212">
        <v>1</v>
      </c>
      <c r="B6" s="212" t="s">
        <v>99</v>
      </c>
      <c r="C6" s="212" t="s">
        <v>100</v>
      </c>
      <c r="D6" s="212">
        <f>3+6</f>
        <v>9</v>
      </c>
      <c r="E6" s="212"/>
      <c r="F6" s="212">
        <f t="shared" ref="F6:F13" si="0">D6</f>
        <v>9</v>
      </c>
      <c r="G6" s="212" t="s">
        <v>101</v>
      </c>
      <c r="J6" s="210">
        <v>130.53</v>
      </c>
      <c r="L6">
        <v>166.49</v>
      </c>
    </row>
    <row r="7" spans="1:12" x14ac:dyDescent="0.2">
      <c r="A7" s="212">
        <v>2</v>
      </c>
      <c r="B7" s="212" t="s">
        <v>99</v>
      </c>
      <c r="C7" s="212" t="s">
        <v>102</v>
      </c>
      <c r="D7" s="212">
        <v>1</v>
      </c>
      <c r="E7" s="212"/>
      <c r="F7" s="212">
        <f t="shared" si="0"/>
        <v>1</v>
      </c>
      <c r="G7" s="212" t="s">
        <v>101</v>
      </c>
      <c r="J7" s="210">
        <v>11.25</v>
      </c>
      <c r="L7">
        <v>85.96</v>
      </c>
    </row>
    <row r="8" spans="1:12" x14ac:dyDescent="0.2">
      <c r="A8" s="212">
        <v>3</v>
      </c>
      <c r="B8" s="212" t="s">
        <v>99</v>
      </c>
      <c r="C8" s="212" t="s">
        <v>103</v>
      </c>
      <c r="D8" s="212">
        <v>7</v>
      </c>
      <c r="E8" s="212"/>
      <c r="F8" s="212">
        <f t="shared" si="0"/>
        <v>7</v>
      </c>
      <c r="G8" s="212" t="s">
        <v>101</v>
      </c>
      <c r="J8" s="210">
        <v>189.81</v>
      </c>
      <c r="L8">
        <v>32.75</v>
      </c>
    </row>
    <row r="9" spans="1:12" x14ac:dyDescent="0.2">
      <c r="A9" s="212"/>
      <c r="B9" s="212" t="s">
        <v>104</v>
      </c>
      <c r="C9" s="212" t="s">
        <v>100</v>
      </c>
      <c r="D9" s="212">
        <v>120</v>
      </c>
      <c r="E9" s="212"/>
      <c r="F9" s="212">
        <f t="shared" si="0"/>
        <v>120</v>
      </c>
      <c r="G9" s="212"/>
      <c r="J9" s="210">
        <v>152.11000000000001</v>
      </c>
      <c r="L9">
        <v>28.69</v>
      </c>
    </row>
    <row r="10" spans="1:12" x14ac:dyDescent="0.2">
      <c r="A10" s="212"/>
      <c r="B10" s="212" t="s">
        <v>104</v>
      </c>
      <c r="C10" s="212" t="s">
        <v>102</v>
      </c>
      <c r="D10" s="212">
        <v>740</v>
      </c>
      <c r="E10" s="212"/>
      <c r="F10" s="212">
        <f t="shared" si="0"/>
        <v>740</v>
      </c>
      <c r="G10" s="212"/>
      <c r="J10" s="210">
        <v>46.25</v>
      </c>
      <c r="L10">
        <v>3.13</v>
      </c>
    </row>
    <row r="11" spans="1:12" x14ac:dyDescent="0.2">
      <c r="A11" s="212"/>
      <c r="B11" s="212" t="s">
        <v>104</v>
      </c>
      <c r="C11" s="212" t="s">
        <v>103</v>
      </c>
      <c r="D11" s="212">
        <v>120</v>
      </c>
      <c r="E11" s="212"/>
      <c r="F11" s="212">
        <f t="shared" si="0"/>
        <v>120</v>
      </c>
      <c r="G11" s="212"/>
      <c r="J11" s="210">
        <v>385.29</v>
      </c>
      <c r="L11">
        <v>12</v>
      </c>
    </row>
    <row r="12" spans="1:12" x14ac:dyDescent="0.2">
      <c r="A12" s="212">
        <v>4</v>
      </c>
      <c r="B12" s="212" t="s">
        <v>104</v>
      </c>
      <c r="C12" s="212" t="s">
        <v>102</v>
      </c>
      <c r="D12" s="212">
        <f>570+810+200+100</f>
        <v>1680</v>
      </c>
      <c r="E12" s="212"/>
      <c r="F12" s="212">
        <f t="shared" si="0"/>
        <v>1680</v>
      </c>
      <c r="G12" s="212" t="s">
        <v>23</v>
      </c>
      <c r="J12" s="210">
        <v>42</v>
      </c>
      <c r="L12">
        <v>220.06</v>
      </c>
    </row>
    <row r="13" spans="1:12" x14ac:dyDescent="0.2">
      <c r="A13" s="212">
        <v>5</v>
      </c>
      <c r="B13" s="212" t="s">
        <v>104</v>
      </c>
      <c r="C13" s="212" t="s">
        <v>103</v>
      </c>
      <c r="D13" s="212">
        <v>152</v>
      </c>
      <c r="E13" s="212"/>
      <c r="F13" s="212">
        <f t="shared" si="0"/>
        <v>152</v>
      </c>
      <c r="G13" s="212" t="s">
        <v>23</v>
      </c>
      <c r="J13" s="210">
        <v>396.98</v>
      </c>
      <c r="L13">
        <v>6.67</v>
      </c>
    </row>
    <row r="14" spans="1:12" x14ac:dyDescent="0.2">
      <c r="A14" s="212">
        <v>6</v>
      </c>
      <c r="B14" s="212" t="s">
        <v>104</v>
      </c>
      <c r="C14" s="212" t="s">
        <v>105</v>
      </c>
      <c r="D14" s="212">
        <f>703+360+300</f>
        <v>1363</v>
      </c>
      <c r="E14" s="212">
        <f>14*20</f>
        <v>280</v>
      </c>
      <c r="F14" s="212">
        <f t="shared" ref="F14:F19" si="1">E14+D14</f>
        <v>1643</v>
      </c>
      <c r="G14" s="212" t="s">
        <v>23</v>
      </c>
      <c r="J14" s="210">
        <v>311.02</v>
      </c>
      <c r="L14">
        <v>406.74</v>
      </c>
    </row>
    <row r="15" spans="1:12" x14ac:dyDescent="0.2">
      <c r="A15" s="212">
        <v>7</v>
      </c>
      <c r="B15" s="212" t="s">
        <v>104</v>
      </c>
      <c r="C15" s="212" t="s">
        <v>106</v>
      </c>
      <c r="D15" s="212">
        <f>494+450+350+200</f>
        <v>1494</v>
      </c>
      <c r="E15" s="212">
        <f>22*20</f>
        <v>440</v>
      </c>
      <c r="F15" s="212">
        <f t="shared" si="1"/>
        <v>1934</v>
      </c>
      <c r="G15" s="212" t="s">
        <v>23</v>
      </c>
      <c r="J15" s="210">
        <v>169.43</v>
      </c>
      <c r="L15">
        <v>28.19</v>
      </c>
    </row>
    <row r="16" spans="1:12" x14ac:dyDescent="0.2">
      <c r="A16" s="212">
        <v>8</v>
      </c>
      <c r="B16" s="212" t="s">
        <v>104</v>
      </c>
      <c r="C16" s="212" t="s">
        <v>107</v>
      </c>
      <c r="D16" s="212">
        <f>342+300</f>
        <v>642</v>
      </c>
      <c r="E16" s="212">
        <f>10*20</f>
        <v>200</v>
      </c>
      <c r="F16" s="212">
        <f t="shared" si="1"/>
        <v>842</v>
      </c>
      <c r="G16" s="212" t="s">
        <v>23</v>
      </c>
      <c r="J16" s="210">
        <v>32.28</v>
      </c>
      <c r="L16">
        <f>SUM(L6:L15)</f>
        <v>990.68</v>
      </c>
    </row>
    <row r="17" spans="1:10" x14ac:dyDescent="0.2">
      <c r="A17" s="212">
        <v>9</v>
      </c>
      <c r="B17" s="212" t="s">
        <v>104</v>
      </c>
      <c r="C17" s="212" t="s">
        <v>108</v>
      </c>
      <c r="D17" s="212">
        <v>95</v>
      </c>
      <c r="E17" s="212">
        <f>8*20</f>
        <v>160</v>
      </c>
      <c r="F17" s="212">
        <f t="shared" si="1"/>
        <v>255</v>
      </c>
      <c r="G17" s="212" t="s">
        <v>23</v>
      </c>
      <c r="J17" s="210">
        <v>20.28</v>
      </c>
    </row>
    <row r="18" spans="1:10" x14ac:dyDescent="0.2">
      <c r="A18" s="212">
        <v>10</v>
      </c>
      <c r="B18" s="212" t="s">
        <v>104</v>
      </c>
      <c r="C18" s="212" t="s">
        <v>109</v>
      </c>
      <c r="D18" s="212">
        <f>285+350</f>
        <v>635</v>
      </c>
      <c r="E18" s="212">
        <f>14*20</f>
        <v>280</v>
      </c>
      <c r="F18" s="212">
        <f t="shared" si="1"/>
        <v>915</v>
      </c>
      <c r="G18" s="212" t="s">
        <v>23</v>
      </c>
      <c r="J18" s="210">
        <v>7.13</v>
      </c>
    </row>
    <row r="19" spans="1:10" x14ac:dyDescent="0.2">
      <c r="C19" s="213" t="s">
        <v>110</v>
      </c>
      <c r="D19" s="212">
        <f>25+260</f>
        <v>285</v>
      </c>
      <c r="F19" s="212">
        <f t="shared" si="1"/>
        <v>285</v>
      </c>
      <c r="J19" s="210">
        <v>30.06</v>
      </c>
    </row>
    <row r="20" spans="1:10" x14ac:dyDescent="0.2">
      <c r="J20" s="210">
        <v>119.72</v>
      </c>
    </row>
    <row r="21" spans="1:10" x14ac:dyDescent="0.2">
      <c r="J21" s="210">
        <v>32.69</v>
      </c>
    </row>
    <row r="22" spans="1:10" x14ac:dyDescent="0.2">
      <c r="F22">
        <f>F19+F18+F17+F16+F15+F14+F13+F12+F11+F10+F9</f>
        <v>8686</v>
      </c>
      <c r="J22" s="210">
        <v>88.85</v>
      </c>
    </row>
    <row r="23" spans="1:10" x14ac:dyDescent="0.2">
      <c r="F23">
        <f>F8*50</f>
        <v>350</v>
      </c>
      <c r="J23" s="210">
        <v>133.28</v>
      </c>
    </row>
    <row r="24" spans="1:10" x14ac:dyDescent="0.2">
      <c r="F24">
        <v>50</v>
      </c>
      <c r="J24" s="210">
        <v>98.38</v>
      </c>
    </row>
    <row r="25" spans="1:10" x14ac:dyDescent="0.2">
      <c r="F25">
        <f>F6*50</f>
        <v>450</v>
      </c>
      <c r="J25" s="210">
        <v>705.1</v>
      </c>
    </row>
    <row r="26" spans="1:10" x14ac:dyDescent="0.2">
      <c r="F26">
        <f>F25+F24+F23+F22</f>
        <v>9536</v>
      </c>
      <c r="J26" s="210">
        <v>550.13</v>
      </c>
    </row>
    <row r="27" spans="1:10" x14ac:dyDescent="0.2">
      <c r="J27" s="210">
        <v>311.5</v>
      </c>
    </row>
    <row r="28" spans="1:10" x14ac:dyDescent="0.2">
      <c r="J28" s="210">
        <v>111.39</v>
      </c>
    </row>
    <row r="29" spans="1:10" x14ac:dyDescent="0.2">
      <c r="J29" s="210">
        <v>42.33</v>
      </c>
    </row>
    <row r="30" spans="1:10" x14ac:dyDescent="0.2">
      <c r="J30" s="210">
        <v>736.67</v>
      </c>
    </row>
    <row r="31" spans="1:10" x14ac:dyDescent="0.2">
      <c r="J31" s="210">
        <v>105</v>
      </c>
    </row>
    <row r="32" spans="1:10" x14ac:dyDescent="0.2">
      <c r="J32" s="210">
        <v>310.74</v>
      </c>
    </row>
    <row r="33" spans="10:10" x14ac:dyDescent="0.2">
      <c r="J33" s="210">
        <v>448.6</v>
      </c>
    </row>
    <row r="34" spans="10:10" x14ac:dyDescent="0.2">
      <c r="J34" s="210">
        <v>246.67</v>
      </c>
    </row>
    <row r="35" spans="10:10" x14ac:dyDescent="0.2">
      <c r="J35" s="210">
        <v>7.46</v>
      </c>
    </row>
    <row r="36" spans="10:10" x14ac:dyDescent="0.2">
      <c r="J36" s="210">
        <v>25.92</v>
      </c>
    </row>
    <row r="37" spans="10:10" x14ac:dyDescent="0.2">
      <c r="J37" s="210">
        <v>621</v>
      </c>
    </row>
    <row r="38" spans="10:10" ht="15" x14ac:dyDescent="0.25">
      <c r="J38" s="211">
        <f>SUM(J6:J37)</f>
        <v>6619.85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Sheet1</vt:lpstr>
      <vt:lpstr>HVAC!Print_Area</vt:lpstr>
      <vt:lpstr>Summary!Print_Area</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2025-05-17T07:25:18Z</cp:lastPrinted>
  <dcterms:created xsi:type="dcterms:W3CDTF">2001-08-24T09:20:00Z</dcterms:created>
  <dcterms:modified xsi:type="dcterms:W3CDTF">2025-05-17T07:39:26Z</dcterms:modified>
</cp:coreProperties>
</file>