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D7560975-BE6E-406D-A7DF-50F6EDB662E5}" xr6:coauthVersionLast="47" xr6:coauthVersionMax="47" xr10:uidLastSave="{00000000-0000-0000-0000-000000000000}"/>
  <bookViews>
    <workbookView xWindow="-120" yWindow="-120" windowWidth="29040" windowHeight="15840" xr2:uid="{00000000-000D-0000-FFFF-FFFF00000000}"/>
  </bookViews>
  <sheets>
    <sheet name="Project comp" sheetId="8" r:id="rId1"/>
    <sheet name="Invocice" sheetId="7" r:id="rId2"/>
    <sheet name="Summary" sheetId="3" r:id="rId3"/>
    <sheet name="Air Handling Unit" sheetId="1" r:id="rId4"/>
    <sheet name="Fresh Air Unit" sheetId="5" r:id="rId5"/>
    <sheet name="Fan Coil Unit (Elevator n BMS)" sheetId="4" r:id="rId6"/>
    <sheet name="Chillers" sheetId="2" r:id="rId7"/>
    <sheet name="Cooling Towers" sheetId="6" r:id="rId8"/>
  </sheets>
  <definedNames>
    <definedName name="_xlnm.Print_Area" localSheetId="6">Chillers!$A$1:$I$19</definedName>
    <definedName name="_xlnm.Print_Area" localSheetId="1">Invocice!$A$1:$D$42</definedName>
    <definedName name="_xlnm.Print_Area" localSheetId="0">'Project comp'!$A$1:$E$34</definedName>
    <definedName name="_xlnm.Print_Area" localSheetId="2">Summary!$A$1:$E$36</definedName>
    <definedName name="_xlnm.Print_Titles" localSheetId="3">'Air Handling Unit'!$1:$2</definedName>
    <definedName name="_xlnm.Print_Titles" localSheetId="6">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6" l="1"/>
  <c r="H18" i="2"/>
  <c r="H25" i="1"/>
  <c r="D28" i="7"/>
  <c r="D30" i="7" s="1"/>
  <c r="D32" i="7"/>
  <c r="H44" i="7"/>
  <c r="H45" i="7" s="1"/>
  <c r="H46" i="7" s="1"/>
  <c r="D34" i="7" l="1"/>
  <c r="C45" i="7"/>
  <c r="C44" i="7"/>
  <c r="D44" i="7"/>
  <c r="D46" i="7"/>
  <c r="D48" i="7" l="1"/>
  <c r="E29" i="3" l="1"/>
  <c r="C19" i="3" l="1"/>
  <c r="D19" i="3"/>
  <c r="E19" i="3" s="1"/>
  <c r="C20" i="3"/>
  <c r="D20" i="3"/>
  <c r="E20" i="3" s="1"/>
  <c r="C21" i="3"/>
  <c r="D21" i="3"/>
  <c r="C22" i="3" l="1"/>
  <c r="C23" i="3" s="1"/>
  <c r="C24" i="3" s="1"/>
  <c r="C26" i="3" s="1"/>
  <c r="E21" i="3"/>
  <c r="E22" i="3" s="1"/>
  <c r="D22" i="3"/>
  <c r="I22" i="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C43" i="3" l="1"/>
  <c r="C42" i="3"/>
  <c r="C39" i="3"/>
  <c r="D23" i="3"/>
  <c r="D24" i="3" s="1"/>
  <c r="E23" i="3"/>
  <c r="E24" i="3" s="1"/>
  <c r="H15" i="2"/>
  <c r="G15" i="2"/>
  <c r="G16" i="2" s="1"/>
  <c r="G17" i="2" s="1"/>
  <c r="G19" i="2" s="1"/>
  <c r="I17" i="6"/>
  <c r="I16" i="6"/>
  <c r="I11" i="6"/>
  <c r="H18" i="6"/>
  <c r="I9" i="6"/>
  <c r="G18" i="6"/>
  <c r="G19" i="6" s="1"/>
  <c r="I7" i="6"/>
  <c r="I5" i="6"/>
  <c r="I8" i="6"/>
  <c r="I17" i="1"/>
  <c r="I13" i="1"/>
  <c r="I12" i="1"/>
  <c r="I10" i="1"/>
  <c r="H23" i="1"/>
  <c r="H24"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D25" i="3" l="1"/>
  <c r="D26" i="3" s="1"/>
  <c r="H16" i="2"/>
  <c r="H17" i="2" s="1"/>
  <c r="H19" i="6"/>
  <c r="H20" i="6" s="1"/>
  <c r="H22" i="6" s="1"/>
  <c r="I18" i="6"/>
  <c r="G20" i="6"/>
  <c r="G22" i="6" s="1"/>
  <c r="G23" i="1"/>
  <c r="G24" i="1" s="1"/>
  <c r="G26" i="1" s="1"/>
  <c r="H26" i="1"/>
  <c r="I25" i="1"/>
  <c r="I15" i="2"/>
  <c r="I16" i="2" s="1"/>
  <c r="F10" i="4"/>
  <c r="F13" i="5"/>
  <c r="E25" i="3" l="1"/>
  <c r="E26" i="3" s="1"/>
  <c r="C46" i="3"/>
  <c r="D39" i="3"/>
  <c r="C45" i="3"/>
  <c r="C48" i="3" s="1"/>
  <c r="C50" i="3" s="1"/>
  <c r="C52" i="3" s="1"/>
  <c r="H19" i="2"/>
  <c r="I18" i="2"/>
  <c r="I21" i="6"/>
  <c r="I23" i="1"/>
  <c r="I24" i="1" s="1"/>
  <c r="I26" i="1" s="1"/>
  <c r="I19" i="6"/>
  <c r="I20" i="6" s="1"/>
  <c r="I17" i="2"/>
  <c r="I19" i="2" l="1"/>
  <c r="I22" i="6"/>
</calcChain>
</file>

<file path=xl/sharedStrings.xml><?xml version="1.0" encoding="utf-8"?>
<sst xmlns="http://schemas.openxmlformats.org/spreadsheetml/2006/main" count="244" uniqueCount="135">
  <si>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</si>
  <si>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</si>
  <si>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</si>
  <si>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</si>
  <si>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</si>
  <si>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</si>
  <si>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</si>
  <si>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</si>
  <si>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</si>
  <si>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</si>
  <si>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</si>
  <si>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</si>
  <si>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</si>
  <si>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</si>
  <si>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</si>
  <si>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</si>
  <si>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</si>
  <si>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</si>
  <si>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</si>
  <si>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</si>
  <si>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</si>
  <si>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</si>
  <si>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</si>
  <si>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</si>
  <si>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</si>
  <si>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</si>
  <si>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</si>
  <si>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</si>
  <si>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</si>
  <si>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</si>
  <si>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</si>
  <si>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</si>
  <si>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</si>
  <si>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</si>
  <si>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</si>
  <si>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</si>
  <si>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</si>
  <si>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</si>
  <si>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</si>
  <si>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</si>
  <si>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</si>
  <si>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</si>
  <si>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</si>
  <si>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</si>
  <si>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</si>
  <si>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</si>
  <si>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</si>
  <si>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</si>
  <si>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</si>
  <si>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</si>
  <si>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</si>
  <si>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</si>
  <si>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</si>
  <si>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</si>
  <si>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</si>
  <si>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</si>
  <si>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</si>
  <si>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</si>
  <si>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</si>
  <si>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</si>
  <si>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</si>
  <si>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</si>
  <si>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</si>
  <si>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</si>
  <si>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</si>
  <si>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</si>
  <si>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</si>
  <si>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</si>
  <si>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</si>
  <si>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</si>
  <si>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</si>
  <si>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</si>
  <si>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</si>
  <si>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</si>
  <si>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</si>
  <si>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</si>
  <si>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</si>
  <si>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</si>
  <si>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</si>
  <si>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</si>
  <si>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</si>
  <si>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</si>
  <si>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</si>
  <si>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</si>
  <si>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</si>
  <si>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</si>
  <si>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</si>
  <si>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</si>
  <si>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</si>
  <si>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</si>
  <si>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</si>
  <si>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SST 13%</t>
  </si>
  <si>
    <t>Total After SST</t>
  </si>
  <si>
    <t xml:space="preserve">SubTotal Amount </t>
  </si>
  <si>
    <t>03 Chillers, 06Nos circuit of Botzer Compressors, Existing Oil removed and supply and re-fill up new Oil (BSE170) Germany 210 Ltr including repaired of leakages, replacement of dryer core &amp; dryer, top-up Freon complete in respect.</t>
  </si>
  <si>
    <t>Less 5.5% on Material Amount</t>
  </si>
  <si>
    <t>Less 5/118% on material amount due to Unregistered</t>
  </si>
  <si>
    <t>Less 11% on Labour</t>
  </si>
  <si>
    <t>Less 20% on SST</t>
  </si>
  <si>
    <t>Total Deductins</t>
  </si>
  <si>
    <t>Net Payable</t>
  </si>
  <si>
    <t>Received on 08 March 24</t>
  </si>
  <si>
    <t>NIL</t>
  </si>
  <si>
    <t>Received adhoc 30%</t>
  </si>
  <si>
    <t>Received adhoc 40%</t>
  </si>
  <si>
    <t>Remaining amount</t>
  </si>
  <si>
    <t>FINAL BILL OF OVERHAULING, AND REPAIRING OF AIR HANDLING UNITS (AHU) 3rd Floor (A/B) BA BUILDING KARACHI</t>
  </si>
  <si>
    <t>FINAL BILL OF REPAIRING AND REPLACEMENT AND MAINTENANCE WORKS OF CHILLERS AND COOLING TOWERS OVERHAULING OF BA BUILDING KARACHI</t>
  </si>
  <si>
    <t>SUMMARY OF FINAL BILL</t>
  </si>
  <si>
    <t>Date</t>
  </si>
  <si>
    <t>Invoice #</t>
  </si>
  <si>
    <t>M/S Bank Al-Falah Limited Pakistan</t>
  </si>
  <si>
    <t>NTN #</t>
  </si>
  <si>
    <t>4312149-7</t>
  </si>
  <si>
    <t>NTN # 0698202-6</t>
  </si>
  <si>
    <t>Attn: Mr. Waseem</t>
  </si>
  <si>
    <t>Invoice</t>
  </si>
  <si>
    <t>i</t>
  </si>
  <si>
    <t xml:space="preserve">Total Cost of Work </t>
  </si>
  <si>
    <t>ii</t>
  </si>
  <si>
    <t>a</t>
  </si>
  <si>
    <t>Material (Supply) 70%</t>
  </si>
  <si>
    <t>b</t>
  </si>
  <si>
    <t>Labour (Services) 30%</t>
  </si>
  <si>
    <t>c</t>
  </si>
  <si>
    <t xml:space="preserve">Total Payable Amount </t>
  </si>
  <si>
    <t>for PIONEER SERVICES</t>
  </si>
  <si>
    <t>Tax on material 5.5% &amp; on lab 11%</t>
  </si>
  <si>
    <t>20%  SRB on Lab</t>
  </si>
  <si>
    <t>Summary of Final Bill against Purchased Order # 269526</t>
  </si>
  <si>
    <t>Add 15% SST (Services):</t>
  </si>
  <si>
    <t>Claimed amount 30%</t>
  </si>
  <si>
    <t>29 July 2024</t>
  </si>
  <si>
    <t>Add SST 15%</t>
  </si>
  <si>
    <t>BANK AL-FALAH HEAD OFFICE I I CHUDRIGAR ROAD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</si>
</sst>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_-;\-* #,##0.0_-;_-* &quot;-&quot;?_-;_-@_-"/>
  </numFmts>
  <fonts count="21"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
      <sz val="13"/>
      <color theme="1"/>
      <name val="Calibri"/>
      <family val="2"/>
      <scheme val="minor"/>
    </font>
    <font>
      <i/>
      <sz val="12"/>
      <color theme="1"/>
      <name val="Calibri"/>
      <family val="2"/>
      <scheme val="minor"/>
    </font>
    <font>
      <b/>
      <u/>
      <sz val="20"/>
      <name val="Calibri"/>
      <family val="2"/>
      <scheme val="minor"/>
    </font>
    <font>
      <b/>
      <u/>
      <sz val="26"/>
      <name val="Calibri"/>
      <family val="2"/>
      <scheme val="minor"/>
    </font>
    <font>
      <sz val="11"/>
      <name val="Tahoma"/>
      <family val="2"/>
    </font>
    <font>
      <b/>
      <sz val="12"/>
      <name val="MS Sans Serif"/>
    </font>
    <font>
      <b/>
      <sz val="18"/>
      <color theme="1"/>
      <name val="Calibri"/>
      <family val="2"/>
      <scheme val="minor"/>
    </font>
    <font>
      <sz val="16"/>
      <color theme="1"/>
      <name val="Calibri"/>
      <family val="2"/>
      <scheme val="minor"/>
    </font>
    <font>
      <b/>
      <u/>
      <sz val="14"/>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164" fontId="2" fillId="0" borderId="0" applyFont="0" applyFill="0" applyBorder="0" applyAlignment="0" applyProtection="0"/>
  </cellStyleXfs>
  <cellXfs count="164">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43" fontId="0" fillId="0" borderId="0" xfId="0" applyNumberFormat="1"/>
    <xf numFmtId="165" fontId="0" fillId="0" borderId="0" xfId="0" applyNumberFormat="1" applyAlignment="1">
      <alignment horizontal="left" vertical="center"/>
    </xf>
    <xf numFmtId="0" fontId="1" fillId="0" borderId="7" xfId="0" applyFont="1" applyBorder="1" applyAlignment="1">
      <alignment horizontal="right" vertical="center"/>
    </xf>
    <xf numFmtId="0" fontId="1" fillId="0" borderId="30" xfId="0" applyFont="1" applyBorder="1" applyAlignment="1">
      <alignment vertical="center"/>
    </xf>
    <xf numFmtId="0" fontId="1" fillId="0" borderId="31" xfId="0" applyFont="1" applyBorder="1" applyAlignment="1">
      <alignment vertical="center"/>
    </xf>
    <xf numFmtId="0" fontId="12" fillId="0" borderId="6" xfId="0" applyFont="1" applyBorder="1" applyAlignment="1">
      <alignment vertical="center"/>
    </xf>
    <xf numFmtId="14" fontId="12" fillId="0" borderId="6" xfId="1" quotePrefix="1" applyNumberFormat="1" applyFont="1" applyBorder="1" applyAlignment="1">
      <alignment horizontal="right"/>
    </xf>
    <xf numFmtId="0" fontId="5" fillId="0" borderId="0" xfId="0" applyFont="1"/>
    <xf numFmtId="165" fontId="12" fillId="0" borderId="6" xfId="1" quotePrefix="1" applyNumberFormat="1" applyFont="1" applyBorder="1" applyAlignment="1">
      <alignment horizontal="right" vertical="center"/>
    </xf>
    <xf numFmtId="0" fontId="12" fillId="0" borderId="6" xfId="0" applyFont="1" applyBorder="1" applyAlignment="1">
      <alignment horizontal="right"/>
    </xf>
    <xf numFmtId="0" fontId="12" fillId="0" borderId="0" xfId="0" applyFont="1" applyAlignment="1">
      <alignment horizontal="right" vertical="center"/>
    </xf>
    <xf numFmtId="0" fontId="12" fillId="0" borderId="0" xfId="0" applyFont="1" applyAlignment="1">
      <alignment horizontal="right"/>
    </xf>
    <xf numFmtId="0" fontId="9" fillId="0" borderId="0" xfId="0" applyFont="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 fillId="0" borderId="6" xfId="1" applyNumberFormat="1" applyFont="1" applyBorder="1" applyAlignment="1">
      <alignment horizontal="center" vertical="center"/>
    </xf>
    <xf numFmtId="165" fontId="5" fillId="0" borderId="6" xfId="1" applyNumberFormat="1" applyFont="1" applyBorder="1" applyAlignment="1">
      <alignment vertical="center"/>
    </xf>
    <xf numFmtId="164" fontId="0" fillId="0" borderId="0" xfId="0" applyNumberFormat="1"/>
    <xf numFmtId="165" fontId="10" fillId="0" borderId="6" xfId="1" applyNumberFormat="1" applyFont="1" applyBorder="1" applyAlignment="1">
      <alignment horizontal="center" vertical="center"/>
    </xf>
    <xf numFmtId="165" fontId="0" fillId="0" borderId="0" xfId="1" applyNumberFormat="1" applyFont="1" applyAlignment="1">
      <alignment vertical="center"/>
    </xf>
    <xf numFmtId="10" fontId="0" fillId="0" borderId="0" xfId="0" applyNumberFormat="1" applyAlignment="1">
      <alignment horizontal="center" vertical="center"/>
    </xf>
    <xf numFmtId="38" fontId="17" fillId="0" borderId="0" xfId="1" applyNumberFormat="1" applyFont="1" applyAlignment="1">
      <alignment horizontal="center" vertical="center"/>
    </xf>
    <xf numFmtId="0" fontId="18" fillId="0" borderId="0" xfId="0" applyFont="1" applyAlignment="1">
      <alignment horizontal="left"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5" fillId="0" borderId="7" xfId="0" applyFont="1" applyBorder="1" applyAlignment="1">
      <alignment horizontal="right" vertical="center"/>
    </xf>
    <xf numFmtId="0" fontId="5" fillId="0" borderId="31" xfId="0" applyFont="1" applyBorder="1" applyAlignment="1">
      <alignment horizontal="right" vertical="center"/>
    </xf>
    <xf numFmtId="0" fontId="1" fillId="0" borderId="7" xfId="0" applyFont="1" applyBorder="1" applyAlignment="1">
      <alignment horizontal="center" vertical="center"/>
    </xf>
    <xf numFmtId="0" fontId="1" fillId="0" borderId="31" xfId="0" applyFont="1" applyBorder="1" applyAlignment="1">
      <alignment horizontal="center" vertical="center"/>
    </xf>
    <xf numFmtId="0" fontId="1" fillId="0" borderId="7" xfId="0" applyFont="1" applyBorder="1" applyAlignment="1">
      <alignment horizontal="right" vertical="center"/>
    </xf>
    <xf numFmtId="0" fontId="1" fillId="0" borderId="31" xfId="0" applyFont="1" applyBorder="1" applyAlignment="1">
      <alignment horizontal="right" vertical="center"/>
    </xf>
    <xf numFmtId="0" fontId="18" fillId="0" borderId="0" xfId="0" applyFont="1" applyAlignment="1">
      <alignment horizontal="left" vertical="center"/>
    </xf>
    <xf numFmtId="0" fontId="5" fillId="0" borderId="7" xfId="0" applyFont="1" applyBorder="1" applyAlignment="1">
      <alignment horizontal="center" vertical="center"/>
    </xf>
    <xf numFmtId="0" fontId="5" fillId="0" borderId="31" xfId="0" applyFont="1" applyBorder="1" applyAlignment="1">
      <alignment horizontal="center" vertical="center"/>
    </xf>
    <xf numFmtId="0" fontId="16" fillId="0" borderId="9" xfId="0" applyFont="1" applyBorder="1" applyAlignment="1">
      <alignment horizontal="center" vertical="center"/>
    </xf>
    <xf numFmtId="0" fontId="16" fillId="0" borderId="32" xfId="0" applyFont="1" applyBorder="1" applyAlignment="1">
      <alignment horizontal="center" vertical="center"/>
    </xf>
    <xf numFmtId="0" fontId="3" fillId="0" borderId="0" xfId="0" applyFont="1" applyAlignment="1">
      <alignment horizontal="left" vertical="center"/>
    </xf>
    <xf numFmtId="0" fontId="13" fillId="0" borderId="0" xfId="0" applyFont="1" applyAlignment="1">
      <alignment horizontal="left"/>
    </xf>
    <xf numFmtId="0" fontId="14" fillId="0" borderId="0" xfId="0" applyFont="1" applyAlignment="1">
      <alignment horizontal="center" vertical="center"/>
    </xf>
    <xf numFmtId="0" fontId="15"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7" fillId="0" borderId="0" xfId="0" applyFont="1" applyAlignment="1">
      <alignment horizontal="left" vertical="center" wrapText="1"/>
    </xf>
    <xf numFmtId="0" fontId="7" fillId="0" borderId="0" xfId="0" applyFont="1" applyBorder="1" applyAlignment="1">
      <alignment horizontal="left" vertical="center" wrapText="1"/>
    </xf>
    <xf numFmtId="0" fontId="7" fillId="0" borderId="0" xfId="0" applyFont="1" applyBorder="1" applyAlignment="1">
      <alignment horizontal="left" vertical="center" wrapText="1"/>
    </xf>
    <xf numFmtId="15" fontId="0" fillId="0" borderId="0" xfId="0" applyNumberFormat="1" applyAlignment="1">
      <alignment horizontal="right" vertical="center"/>
    </xf>
    <xf numFmtId="0" fontId="20" fillId="0" borderId="0" xfId="0" applyFont="1" applyAlignment="1">
      <alignment horizontal="center" vertical="top"/>
    </xf>
    <xf numFmtId="0" fontId="1" fillId="0" borderId="0" xfId="0" applyFont="1" applyBorder="1" applyAlignment="1">
      <alignment horizontal="center" vertical="center"/>
    </xf>
    <xf numFmtId="0" fontId="1" fillId="0" borderId="0"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Border="1" applyAlignment="1">
      <alignment horizontal="left" vertical="center" wrapText="1"/>
    </xf>
    <xf numFmtId="0" fontId="0" fillId="0" borderId="0" xfId="0" applyBorder="1" applyAlignment="1">
      <alignment horizontal="center" vertical="center"/>
    </xf>
    <xf numFmtId="0" fontId="0" fillId="0" borderId="0" xfId="0" applyBorder="1" applyAlignment="1">
      <alignment horizontal="left" vertical="center"/>
    </xf>
    <xf numFmtId="0" fontId="10" fillId="0" borderId="0" xfId="0" applyFont="1" applyBorder="1" applyAlignment="1">
      <alignment horizontal="left" vertical="center"/>
    </xf>
    <xf numFmtId="0" fontId="5" fillId="0" borderId="0" xfId="0" applyFont="1" applyBorder="1" applyAlignment="1">
      <alignment horizontal="right" vertical="center"/>
    </xf>
    <xf numFmtId="0" fontId="19" fillId="0" borderId="0" xfId="0" applyFont="1" applyBorder="1" applyAlignment="1">
      <alignment horizontal="left" vertical="center"/>
    </xf>
    <xf numFmtId="0" fontId="0" fillId="0" borderId="0" xfId="0" applyBorder="1" applyAlignment="1">
      <alignment horizontal="righ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314325</xdr:colOff>
      <xdr:row>22</xdr:row>
      <xdr:rowOff>0</xdr:rowOff>
    </xdr:from>
    <xdr:to>
      <xdr:col>12</xdr:col>
      <xdr:colOff>432218</xdr:colOff>
      <xdr:row>24</xdr:row>
      <xdr:rowOff>179550</xdr:rowOff>
    </xdr:to>
    <xdr:pic>
      <xdr:nvPicPr>
        <xdr:cNvPr id="4" name="Picture 3">
          <a:extLst>
            <a:ext uri="{FF2B5EF4-FFF2-40B4-BE49-F238E27FC236}">
              <a16:creationId xmlns:a16="http://schemas.microsoft.com/office/drawing/2014/main" id="{4C1653C2-980C-4DA1-B592-87C7CDF2CE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10875" y="6610350"/>
          <a:ext cx="727493" cy="560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257175</xdr:colOff>
      <xdr:row>1</xdr:row>
      <xdr:rowOff>123825</xdr:rowOff>
    </xdr:from>
    <xdr:to>
      <xdr:col>9</xdr:col>
      <xdr:colOff>496888</xdr:colOff>
      <xdr:row>5</xdr:row>
      <xdr:rowOff>92074</xdr:rowOff>
    </xdr:to>
    <xdr:pic>
      <xdr:nvPicPr>
        <xdr:cNvPr id="2" name="Picture 68">
          <a:extLst>
            <a:ext uri="{FF2B5EF4-FFF2-40B4-BE49-F238E27FC236}">
              <a16:creationId xmlns:a16="http://schemas.microsoft.com/office/drawing/2014/main" id="{CA9718F4-7499-4A60-9968-D5DDA902623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401175" y="314325"/>
          <a:ext cx="944563" cy="730249"/>
        </a:xfrm>
        <a:prstGeom prst="rect">
          <a:avLst/>
        </a:prstGeom>
        <a:noFill/>
        <a:ln w="9525">
          <a:noFill/>
          <a:miter lim="800000"/>
          <a:headEnd/>
          <a:tailEnd/>
        </a:ln>
      </xdr:spPr>
    </xdr:pic>
    <xdr:clientData/>
  </xdr:twoCellAnchor>
  <xdr:twoCellAnchor>
    <xdr:from>
      <xdr:col>9</xdr:col>
      <xdr:colOff>507226</xdr:colOff>
      <xdr:row>2</xdr:row>
      <xdr:rowOff>34922</xdr:rowOff>
    </xdr:from>
    <xdr:to>
      <xdr:col>16</xdr:col>
      <xdr:colOff>600076</xdr:colOff>
      <xdr:row>5</xdr:row>
      <xdr:rowOff>145387</xdr:rowOff>
    </xdr:to>
    <xdr:sp macro="" textlink="">
      <xdr:nvSpPr>
        <xdr:cNvPr id="3" name="Text Box 69">
          <a:extLst>
            <a:ext uri="{FF2B5EF4-FFF2-40B4-BE49-F238E27FC236}">
              <a16:creationId xmlns:a16="http://schemas.microsoft.com/office/drawing/2014/main" id="{D82C2395-C28F-4A87-9976-57A667FF673B}"/>
            </a:ext>
          </a:extLst>
        </xdr:cNvPr>
        <xdr:cNvSpPr txBox="1">
          <a:spLocks noChangeArrowheads="1"/>
        </xdr:cNvSpPr>
      </xdr:nvSpPr>
      <xdr:spPr bwMode="auto">
        <a:xfrm>
          <a:off x="10356076" y="415922"/>
          <a:ext cx="4455300"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25</xdr:col>
      <xdr:colOff>47625</xdr:colOff>
      <xdr:row>37</xdr:row>
      <xdr:rowOff>47625</xdr:rowOff>
    </xdr:from>
    <xdr:to>
      <xdr:col>26</xdr:col>
      <xdr:colOff>165518</xdr:colOff>
      <xdr:row>39</xdr:row>
      <xdr:rowOff>122400</xdr:rowOff>
    </xdr:to>
    <xdr:pic>
      <xdr:nvPicPr>
        <xdr:cNvPr id="4" name="Picture 3">
          <a:extLst>
            <a:ext uri="{FF2B5EF4-FFF2-40B4-BE49-F238E27FC236}">
              <a16:creationId xmlns:a16="http://schemas.microsoft.com/office/drawing/2014/main" id="{0A5CBA9A-DA19-4EF4-87BE-E47D3681A4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745325" y="8334375"/>
          <a:ext cx="727493" cy="56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25</xdr:row>
      <xdr:rowOff>66675</xdr:rowOff>
    </xdr:from>
    <xdr:to>
      <xdr:col>12</xdr:col>
      <xdr:colOff>432218</xdr:colOff>
      <xdr:row>26</xdr:row>
      <xdr:rowOff>284325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4312-8B29-4B87-8305-FB8AC5C88198}">
  <dimension ref="A9:H34"/>
  <sheetViews>
    <sheetView showGridLines="0" tabSelected="1" topLeftCell="A32" zoomScaleNormal="100" workbookViewId="0">
      <selection activeCell="H21" sqref="H21"/>
    </sheetView>
  </sheetViews>
  <sheetFormatPr defaultRowHeight="15" x14ac:dyDescent="0.25"/>
  <cols>
    <col min="1" max="4" width="8.7109375" style="9" customWidth="1"/>
    <col min="5" max="5" width="60.85546875" style="28"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9" spans="1:5" ht="24" customHeight="1" x14ac:dyDescent="0.25">
      <c r="E9" s="152"/>
    </row>
    <row r="12" spans="1:5" s="13" customFormat="1" ht="33.75" customHeight="1" x14ac:dyDescent="0.25">
      <c r="A12" s="131"/>
      <c r="B12" s="131"/>
      <c r="C12" s="131"/>
      <c r="D12" s="131"/>
      <c r="E12" s="131"/>
    </row>
    <row r="13" spans="1:5" ht="18.75" x14ac:dyDescent="0.25">
      <c r="A13" s="153" t="s">
        <v>134</v>
      </c>
      <c r="B13" s="153"/>
      <c r="C13" s="153"/>
      <c r="D13" s="153"/>
      <c r="E13" s="153"/>
    </row>
    <row r="14" spans="1:5" s="13" customFormat="1" ht="18.75" x14ac:dyDescent="0.25">
      <c r="A14" s="149"/>
      <c r="B14" s="149"/>
      <c r="C14" s="149"/>
      <c r="D14" s="149"/>
      <c r="E14" s="149"/>
    </row>
    <row r="15" spans="1:5" x14ac:dyDescent="0.25">
      <c r="A15" s="149"/>
      <c r="B15" s="149"/>
      <c r="C15" s="149"/>
      <c r="D15" s="149"/>
      <c r="E15" s="149"/>
    </row>
    <row r="16" spans="1:5" s="13" customFormat="1" ht="28.5" customHeight="1" x14ac:dyDescent="0.25">
      <c r="A16" s="150"/>
      <c r="B16" s="150"/>
      <c r="C16" s="150"/>
      <c r="D16" s="150"/>
      <c r="E16" s="150"/>
    </row>
    <row r="17" spans="1:8" s="13" customFormat="1" ht="15.75" customHeight="1" x14ac:dyDescent="0.25">
      <c r="A17" s="151"/>
      <c r="B17" s="151"/>
      <c r="C17" s="151"/>
      <c r="D17" s="151"/>
      <c r="E17" s="151"/>
    </row>
    <row r="18" spans="1:8" s="13" customFormat="1" ht="28.5" customHeight="1" x14ac:dyDescent="0.25">
      <c r="A18" s="151"/>
      <c r="B18" s="151"/>
      <c r="C18" s="151"/>
      <c r="D18" s="151"/>
      <c r="E18" s="151"/>
    </row>
    <row r="19" spans="1:8" ht="37.15" customHeight="1" x14ac:dyDescent="0.25">
      <c r="A19" s="154"/>
      <c r="B19" s="155"/>
      <c r="C19" s="155"/>
      <c r="D19" s="155"/>
      <c r="E19" s="155"/>
    </row>
    <row r="20" spans="1:8" ht="70.5" customHeight="1" x14ac:dyDescent="0.25">
      <c r="A20" s="156"/>
      <c r="B20" s="157"/>
      <c r="C20" s="157"/>
      <c r="D20" s="157"/>
      <c r="E20" s="157"/>
    </row>
    <row r="21" spans="1:8" ht="44.25" customHeight="1" x14ac:dyDescent="0.25">
      <c r="A21" s="156"/>
      <c r="B21" s="157"/>
      <c r="C21" s="157"/>
      <c r="D21" s="157"/>
      <c r="E21" s="157"/>
    </row>
    <row r="22" spans="1:8" ht="76.5" customHeight="1" x14ac:dyDescent="0.25">
      <c r="A22" s="156"/>
      <c r="B22" s="157"/>
      <c r="C22" s="157"/>
      <c r="D22" s="157"/>
      <c r="E22" s="157"/>
    </row>
    <row r="23" spans="1:8" x14ac:dyDescent="0.25">
      <c r="A23" s="158"/>
      <c r="B23" s="158"/>
      <c r="C23" s="158"/>
      <c r="D23" s="158"/>
      <c r="E23" s="159"/>
      <c r="H23" s="90"/>
    </row>
    <row r="24" spans="1:8" x14ac:dyDescent="0.25">
      <c r="A24" s="158"/>
      <c r="B24" s="158"/>
      <c r="C24" s="158"/>
      <c r="D24" s="158"/>
      <c r="E24" s="159"/>
    </row>
    <row r="25" spans="1:8" x14ac:dyDescent="0.25">
      <c r="A25" s="158"/>
      <c r="B25" s="158"/>
      <c r="C25" s="158"/>
      <c r="D25" s="158"/>
      <c r="E25" s="159"/>
    </row>
    <row r="26" spans="1:8" ht="21" x14ac:dyDescent="0.25">
      <c r="A26" s="160"/>
      <c r="B26" s="160"/>
      <c r="C26" s="160"/>
      <c r="D26" s="158"/>
      <c r="E26" s="161"/>
    </row>
    <row r="27" spans="1:8" ht="21" x14ac:dyDescent="0.25">
      <c r="A27" s="162"/>
      <c r="B27" s="162"/>
      <c r="C27" s="162"/>
      <c r="D27" s="158"/>
      <c r="E27" s="161"/>
    </row>
    <row r="28" spans="1:8" ht="21" x14ac:dyDescent="0.25">
      <c r="A28" s="162"/>
      <c r="B28" s="162"/>
      <c r="C28" s="162"/>
      <c r="D28" s="158"/>
      <c r="E28" s="161"/>
    </row>
    <row r="29" spans="1:8" ht="33" customHeight="1" x14ac:dyDescent="0.25">
      <c r="A29" s="158"/>
      <c r="B29" s="158"/>
      <c r="C29" s="158"/>
      <c r="D29" s="158"/>
      <c r="E29" s="163"/>
    </row>
    <row r="30" spans="1:8" ht="33" customHeight="1" x14ac:dyDescent="0.25">
      <c r="A30" s="158"/>
      <c r="B30" s="158"/>
      <c r="C30" s="158"/>
      <c r="D30" s="158"/>
      <c r="E30" s="163"/>
    </row>
    <row r="31" spans="1:8" ht="33" customHeight="1" x14ac:dyDescent="0.25">
      <c r="A31" s="158"/>
      <c r="B31" s="158"/>
      <c r="C31" s="158"/>
      <c r="D31" s="158"/>
      <c r="E31" s="163"/>
    </row>
    <row r="32" spans="1:8" x14ac:dyDescent="0.25">
      <c r="A32" s="158"/>
      <c r="B32" s="158"/>
      <c r="C32" s="158"/>
      <c r="D32" s="158"/>
      <c r="E32" s="159"/>
    </row>
    <row r="33" spans="1:5" x14ac:dyDescent="0.25">
      <c r="A33" s="158"/>
      <c r="B33" s="158"/>
      <c r="C33" s="158"/>
      <c r="D33" s="158"/>
      <c r="E33" s="159"/>
    </row>
    <row r="34" spans="1:5" x14ac:dyDescent="0.25">
      <c r="A34" s="158"/>
      <c r="B34" s="158"/>
      <c r="C34" s="158"/>
      <c r="D34" s="158"/>
      <c r="E34" s="159"/>
    </row>
  </sheetData>
  <mergeCells count="8">
    <mergeCell ref="A13:E13"/>
    <mergeCell ref="A12:E12"/>
    <mergeCell ref="A14:E16"/>
    <mergeCell ref="B20:E20"/>
    <mergeCell ref="B21:E21"/>
    <mergeCell ref="B22:E22"/>
    <mergeCell ref="B19:E19"/>
    <mergeCell ref="A26:C26"/>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42733-C9E5-4559-ABB7-F693FF2F4291}">
  <dimension ref="A12:J51"/>
  <sheetViews>
    <sheetView topLeftCell="A10" workbookViewId="0">
      <selection activeCell="H30" sqref="H30"/>
    </sheetView>
  </sheetViews>
  <sheetFormatPr defaultRowHeight="15" x14ac:dyDescent="0.25"/>
  <cols>
    <col min="1" max="1" width="6.28515625" style="9" customWidth="1"/>
    <col min="2" max="2" width="53" style="9" customWidth="1"/>
    <col min="3" max="3" width="13" style="9" customWidth="1"/>
    <col min="4" max="4" width="19.85546875" style="9" customWidth="1"/>
    <col min="7" max="7" width="13.42578125" bestFit="1" customWidth="1"/>
    <col min="8" max="8" width="13.28515625" bestFit="1" customWidth="1"/>
    <col min="9" max="10" width="10.5703125" bestFit="1" customWidth="1"/>
    <col min="256" max="256" width="6.28515625" customWidth="1"/>
    <col min="257" max="257" width="40.7109375" customWidth="1"/>
    <col min="258" max="258" width="17.42578125" customWidth="1"/>
    <col min="259" max="259" width="15.42578125" customWidth="1"/>
    <col min="260" max="260" width="18.28515625" customWidth="1"/>
    <col min="512" max="512" width="6.28515625" customWidth="1"/>
    <col min="513" max="513" width="40.7109375" customWidth="1"/>
    <col min="514" max="514" width="17.42578125" customWidth="1"/>
    <col min="515" max="515" width="15.42578125" customWidth="1"/>
    <col min="516" max="516" width="18.28515625" customWidth="1"/>
    <col min="768" max="768" width="6.28515625" customWidth="1"/>
    <col min="769" max="769" width="40.7109375" customWidth="1"/>
    <col min="770" max="770" width="17.42578125" customWidth="1"/>
    <col min="771" max="771" width="15.42578125" customWidth="1"/>
    <col min="772" max="772" width="18.28515625" customWidth="1"/>
    <col min="1024" max="1024" width="6.28515625" customWidth="1"/>
    <col min="1025" max="1025" width="40.7109375" customWidth="1"/>
    <col min="1026" max="1026" width="17.42578125" customWidth="1"/>
    <col min="1027" max="1027" width="15.42578125" customWidth="1"/>
    <col min="1028" max="1028" width="18.28515625" customWidth="1"/>
    <col min="1280" max="1280" width="6.28515625" customWidth="1"/>
    <col min="1281" max="1281" width="40.7109375" customWidth="1"/>
    <col min="1282" max="1282" width="17.42578125" customWidth="1"/>
    <col min="1283" max="1283" width="15.42578125" customWidth="1"/>
    <col min="1284" max="1284" width="18.28515625" customWidth="1"/>
    <col min="1536" max="1536" width="6.28515625" customWidth="1"/>
    <col min="1537" max="1537" width="40.7109375" customWidth="1"/>
    <col min="1538" max="1538" width="17.42578125" customWidth="1"/>
    <col min="1539" max="1539" width="15.42578125" customWidth="1"/>
    <col min="1540" max="1540" width="18.28515625" customWidth="1"/>
    <col min="1792" max="1792" width="6.28515625" customWidth="1"/>
    <col min="1793" max="1793" width="40.7109375" customWidth="1"/>
    <col min="1794" max="1794" width="17.42578125" customWidth="1"/>
    <col min="1795" max="1795" width="15.42578125" customWidth="1"/>
    <col min="1796" max="1796" width="18.28515625" customWidth="1"/>
    <col min="2048" max="2048" width="6.28515625" customWidth="1"/>
    <col min="2049" max="2049" width="40.7109375" customWidth="1"/>
    <col min="2050" max="2050" width="17.42578125" customWidth="1"/>
    <col min="2051" max="2051" width="15.42578125" customWidth="1"/>
    <col min="2052" max="2052" width="18.28515625" customWidth="1"/>
    <col min="2304" max="2304" width="6.28515625" customWidth="1"/>
    <col min="2305" max="2305" width="40.7109375" customWidth="1"/>
    <col min="2306" max="2306" width="17.42578125" customWidth="1"/>
    <col min="2307" max="2307" width="15.42578125" customWidth="1"/>
    <col min="2308" max="2308" width="18.28515625" customWidth="1"/>
    <col min="2560" max="2560" width="6.28515625" customWidth="1"/>
    <col min="2561" max="2561" width="40.7109375" customWidth="1"/>
    <col min="2562" max="2562" width="17.42578125" customWidth="1"/>
    <col min="2563" max="2563" width="15.42578125" customWidth="1"/>
    <col min="2564" max="2564" width="18.28515625" customWidth="1"/>
    <col min="2816" max="2816" width="6.28515625" customWidth="1"/>
    <col min="2817" max="2817" width="40.7109375" customWidth="1"/>
    <col min="2818" max="2818" width="17.42578125" customWidth="1"/>
    <col min="2819" max="2819" width="15.42578125" customWidth="1"/>
    <col min="2820" max="2820" width="18.28515625" customWidth="1"/>
    <col min="3072" max="3072" width="6.28515625" customWidth="1"/>
    <col min="3073" max="3073" width="40.7109375" customWidth="1"/>
    <col min="3074" max="3074" width="17.42578125" customWidth="1"/>
    <col min="3075" max="3075" width="15.42578125" customWidth="1"/>
    <col min="3076" max="3076" width="18.28515625" customWidth="1"/>
    <col min="3328" max="3328" width="6.28515625" customWidth="1"/>
    <col min="3329" max="3329" width="40.7109375" customWidth="1"/>
    <col min="3330" max="3330" width="17.42578125" customWidth="1"/>
    <col min="3331" max="3331" width="15.42578125" customWidth="1"/>
    <col min="3332" max="3332" width="18.28515625" customWidth="1"/>
    <col min="3584" max="3584" width="6.28515625" customWidth="1"/>
    <col min="3585" max="3585" width="40.7109375" customWidth="1"/>
    <col min="3586" max="3586" width="17.42578125" customWidth="1"/>
    <col min="3587" max="3587" width="15.42578125" customWidth="1"/>
    <col min="3588" max="3588" width="18.28515625" customWidth="1"/>
    <col min="3840" max="3840" width="6.28515625" customWidth="1"/>
    <col min="3841" max="3841" width="40.7109375" customWidth="1"/>
    <col min="3842" max="3842" width="17.42578125" customWidth="1"/>
    <col min="3843" max="3843" width="15.42578125" customWidth="1"/>
    <col min="3844" max="3844" width="18.28515625" customWidth="1"/>
    <col min="4096" max="4096" width="6.28515625" customWidth="1"/>
    <col min="4097" max="4097" width="40.7109375" customWidth="1"/>
    <col min="4098" max="4098" width="17.42578125" customWidth="1"/>
    <col min="4099" max="4099" width="15.42578125" customWidth="1"/>
    <col min="4100" max="4100" width="18.28515625" customWidth="1"/>
    <col min="4352" max="4352" width="6.28515625" customWidth="1"/>
    <col min="4353" max="4353" width="40.7109375" customWidth="1"/>
    <col min="4354" max="4354" width="17.42578125" customWidth="1"/>
    <col min="4355" max="4355" width="15.42578125" customWidth="1"/>
    <col min="4356" max="4356" width="18.28515625" customWidth="1"/>
    <col min="4608" max="4608" width="6.28515625" customWidth="1"/>
    <col min="4609" max="4609" width="40.7109375" customWidth="1"/>
    <col min="4610" max="4610" width="17.42578125" customWidth="1"/>
    <col min="4611" max="4611" width="15.42578125" customWidth="1"/>
    <col min="4612" max="4612" width="18.28515625" customWidth="1"/>
    <col min="4864" max="4864" width="6.28515625" customWidth="1"/>
    <col min="4865" max="4865" width="40.7109375" customWidth="1"/>
    <col min="4866" max="4866" width="17.42578125" customWidth="1"/>
    <col min="4867" max="4867" width="15.42578125" customWidth="1"/>
    <col min="4868" max="4868" width="18.28515625" customWidth="1"/>
    <col min="5120" max="5120" width="6.28515625" customWidth="1"/>
    <col min="5121" max="5121" width="40.7109375" customWidth="1"/>
    <col min="5122" max="5122" width="17.42578125" customWidth="1"/>
    <col min="5123" max="5123" width="15.42578125" customWidth="1"/>
    <col min="5124" max="5124" width="18.28515625" customWidth="1"/>
    <col min="5376" max="5376" width="6.28515625" customWidth="1"/>
    <col min="5377" max="5377" width="40.7109375" customWidth="1"/>
    <col min="5378" max="5378" width="17.42578125" customWidth="1"/>
    <col min="5379" max="5379" width="15.42578125" customWidth="1"/>
    <col min="5380" max="5380" width="18.28515625" customWidth="1"/>
    <col min="5632" max="5632" width="6.28515625" customWidth="1"/>
    <col min="5633" max="5633" width="40.7109375" customWidth="1"/>
    <col min="5634" max="5634" width="17.42578125" customWidth="1"/>
    <col min="5635" max="5635" width="15.42578125" customWidth="1"/>
    <col min="5636" max="5636" width="18.28515625" customWidth="1"/>
    <col min="5888" max="5888" width="6.28515625" customWidth="1"/>
    <col min="5889" max="5889" width="40.7109375" customWidth="1"/>
    <col min="5890" max="5890" width="17.42578125" customWidth="1"/>
    <col min="5891" max="5891" width="15.42578125" customWidth="1"/>
    <col min="5892" max="5892" width="18.28515625" customWidth="1"/>
    <col min="6144" max="6144" width="6.28515625" customWidth="1"/>
    <col min="6145" max="6145" width="40.7109375" customWidth="1"/>
    <col min="6146" max="6146" width="17.42578125" customWidth="1"/>
    <col min="6147" max="6147" width="15.42578125" customWidth="1"/>
    <col min="6148" max="6148" width="18.28515625" customWidth="1"/>
    <col min="6400" max="6400" width="6.28515625" customWidth="1"/>
    <col min="6401" max="6401" width="40.7109375" customWidth="1"/>
    <col min="6402" max="6402" width="17.42578125" customWidth="1"/>
    <col min="6403" max="6403" width="15.42578125" customWidth="1"/>
    <col min="6404" max="6404" width="18.28515625" customWidth="1"/>
    <col min="6656" max="6656" width="6.28515625" customWidth="1"/>
    <col min="6657" max="6657" width="40.7109375" customWidth="1"/>
    <col min="6658" max="6658" width="17.42578125" customWidth="1"/>
    <col min="6659" max="6659" width="15.42578125" customWidth="1"/>
    <col min="6660" max="6660" width="18.28515625" customWidth="1"/>
    <col min="6912" max="6912" width="6.28515625" customWidth="1"/>
    <col min="6913" max="6913" width="40.7109375" customWidth="1"/>
    <col min="6914" max="6914" width="17.42578125" customWidth="1"/>
    <col min="6915" max="6915" width="15.42578125" customWidth="1"/>
    <col min="6916" max="6916" width="18.28515625" customWidth="1"/>
    <col min="7168" max="7168" width="6.28515625" customWidth="1"/>
    <col min="7169" max="7169" width="40.7109375" customWidth="1"/>
    <col min="7170" max="7170" width="17.42578125" customWidth="1"/>
    <col min="7171" max="7171" width="15.42578125" customWidth="1"/>
    <col min="7172" max="7172" width="18.28515625" customWidth="1"/>
    <col min="7424" max="7424" width="6.28515625" customWidth="1"/>
    <col min="7425" max="7425" width="40.7109375" customWidth="1"/>
    <col min="7426" max="7426" width="17.42578125" customWidth="1"/>
    <col min="7427" max="7427" width="15.42578125" customWidth="1"/>
    <col min="7428" max="7428" width="18.28515625" customWidth="1"/>
    <col min="7680" max="7680" width="6.28515625" customWidth="1"/>
    <col min="7681" max="7681" width="40.7109375" customWidth="1"/>
    <col min="7682" max="7682" width="17.42578125" customWidth="1"/>
    <col min="7683" max="7683" width="15.42578125" customWidth="1"/>
    <col min="7684" max="7684" width="18.28515625" customWidth="1"/>
    <col min="7936" max="7936" width="6.28515625" customWidth="1"/>
    <col min="7937" max="7937" width="40.7109375" customWidth="1"/>
    <col min="7938" max="7938" width="17.42578125" customWidth="1"/>
    <col min="7939" max="7939" width="15.42578125" customWidth="1"/>
    <col min="7940" max="7940" width="18.28515625" customWidth="1"/>
    <col min="8192" max="8192" width="6.28515625" customWidth="1"/>
    <col min="8193" max="8193" width="40.7109375" customWidth="1"/>
    <col min="8194" max="8194" width="17.42578125" customWidth="1"/>
    <col min="8195" max="8195" width="15.42578125" customWidth="1"/>
    <col min="8196" max="8196" width="18.28515625" customWidth="1"/>
    <col min="8448" max="8448" width="6.28515625" customWidth="1"/>
    <col min="8449" max="8449" width="40.7109375" customWidth="1"/>
    <col min="8450" max="8450" width="17.42578125" customWidth="1"/>
    <col min="8451" max="8451" width="15.42578125" customWidth="1"/>
    <col min="8452" max="8452" width="18.28515625" customWidth="1"/>
    <col min="8704" max="8704" width="6.28515625" customWidth="1"/>
    <col min="8705" max="8705" width="40.7109375" customWidth="1"/>
    <col min="8706" max="8706" width="17.42578125" customWidth="1"/>
    <col min="8707" max="8707" width="15.42578125" customWidth="1"/>
    <col min="8708" max="8708" width="18.28515625" customWidth="1"/>
    <col min="8960" max="8960" width="6.28515625" customWidth="1"/>
    <col min="8961" max="8961" width="40.7109375" customWidth="1"/>
    <col min="8962" max="8962" width="17.42578125" customWidth="1"/>
    <col min="8963" max="8963" width="15.42578125" customWidth="1"/>
    <col min="8964" max="8964" width="18.28515625" customWidth="1"/>
    <col min="9216" max="9216" width="6.28515625" customWidth="1"/>
    <col min="9217" max="9217" width="40.7109375" customWidth="1"/>
    <col min="9218" max="9218" width="17.42578125" customWidth="1"/>
    <col min="9219" max="9219" width="15.42578125" customWidth="1"/>
    <col min="9220" max="9220" width="18.28515625" customWidth="1"/>
    <col min="9472" max="9472" width="6.28515625" customWidth="1"/>
    <col min="9473" max="9473" width="40.7109375" customWidth="1"/>
    <col min="9474" max="9474" width="17.42578125" customWidth="1"/>
    <col min="9475" max="9475" width="15.42578125" customWidth="1"/>
    <col min="9476" max="9476" width="18.28515625" customWidth="1"/>
    <col min="9728" max="9728" width="6.28515625" customWidth="1"/>
    <col min="9729" max="9729" width="40.7109375" customWidth="1"/>
    <col min="9730" max="9730" width="17.42578125" customWidth="1"/>
    <col min="9731" max="9731" width="15.42578125" customWidth="1"/>
    <col min="9732" max="9732" width="18.28515625" customWidth="1"/>
    <col min="9984" max="9984" width="6.28515625" customWidth="1"/>
    <col min="9985" max="9985" width="40.7109375" customWidth="1"/>
    <col min="9986" max="9986" width="17.42578125" customWidth="1"/>
    <col min="9987" max="9987" width="15.42578125" customWidth="1"/>
    <col min="9988" max="9988" width="18.28515625" customWidth="1"/>
    <col min="10240" max="10240" width="6.28515625" customWidth="1"/>
    <col min="10241" max="10241" width="40.7109375" customWidth="1"/>
    <col min="10242" max="10242" width="17.42578125" customWidth="1"/>
    <col min="10243" max="10243" width="15.42578125" customWidth="1"/>
    <col min="10244" max="10244" width="18.28515625" customWidth="1"/>
    <col min="10496" max="10496" width="6.28515625" customWidth="1"/>
    <col min="10497" max="10497" width="40.7109375" customWidth="1"/>
    <col min="10498" max="10498" width="17.42578125" customWidth="1"/>
    <col min="10499" max="10499" width="15.42578125" customWidth="1"/>
    <col min="10500" max="10500" width="18.28515625" customWidth="1"/>
    <col min="10752" max="10752" width="6.28515625" customWidth="1"/>
    <col min="10753" max="10753" width="40.7109375" customWidth="1"/>
    <col min="10754" max="10754" width="17.42578125" customWidth="1"/>
    <col min="10755" max="10755" width="15.42578125" customWidth="1"/>
    <col min="10756" max="10756" width="18.28515625" customWidth="1"/>
    <col min="11008" max="11008" width="6.28515625" customWidth="1"/>
    <col min="11009" max="11009" width="40.7109375" customWidth="1"/>
    <col min="11010" max="11010" width="17.42578125" customWidth="1"/>
    <col min="11011" max="11011" width="15.42578125" customWidth="1"/>
    <col min="11012" max="11012" width="18.28515625" customWidth="1"/>
    <col min="11264" max="11264" width="6.28515625" customWidth="1"/>
    <col min="11265" max="11265" width="40.7109375" customWidth="1"/>
    <col min="11266" max="11266" width="17.42578125" customWidth="1"/>
    <col min="11267" max="11267" width="15.42578125" customWidth="1"/>
    <col min="11268" max="11268" width="18.28515625" customWidth="1"/>
    <col min="11520" max="11520" width="6.28515625" customWidth="1"/>
    <col min="11521" max="11521" width="40.7109375" customWidth="1"/>
    <col min="11522" max="11522" width="17.42578125" customWidth="1"/>
    <col min="11523" max="11523" width="15.42578125" customWidth="1"/>
    <col min="11524" max="11524" width="18.28515625" customWidth="1"/>
    <col min="11776" max="11776" width="6.28515625" customWidth="1"/>
    <col min="11777" max="11777" width="40.7109375" customWidth="1"/>
    <col min="11778" max="11778" width="17.42578125" customWidth="1"/>
    <col min="11779" max="11779" width="15.42578125" customWidth="1"/>
    <col min="11780" max="11780" width="18.28515625" customWidth="1"/>
    <col min="12032" max="12032" width="6.28515625" customWidth="1"/>
    <col min="12033" max="12033" width="40.7109375" customWidth="1"/>
    <col min="12034" max="12034" width="17.42578125" customWidth="1"/>
    <col min="12035" max="12035" width="15.42578125" customWidth="1"/>
    <col min="12036" max="12036" width="18.28515625" customWidth="1"/>
    <col min="12288" max="12288" width="6.28515625" customWidth="1"/>
    <col min="12289" max="12289" width="40.7109375" customWidth="1"/>
    <col min="12290" max="12290" width="17.42578125" customWidth="1"/>
    <col min="12291" max="12291" width="15.42578125" customWidth="1"/>
    <col min="12292" max="12292" width="18.28515625" customWidth="1"/>
    <col min="12544" max="12544" width="6.28515625" customWidth="1"/>
    <col min="12545" max="12545" width="40.7109375" customWidth="1"/>
    <col min="12546" max="12546" width="17.42578125" customWidth="1"/>
    <col min="12547" max="12547" width="15.42578125" customWidth="1"/>
    <col min="12548" max="12548" width="18.28515625" customWidth="1"/>
    <col min="12800" max="12800" width="6.28515625" customWidth="1"/>
    <col min="12801" max="12801" width="40.7109375" customWidth="1"/>
    <col min="12802" max="12802" width="17.42578125" customWidth="1"/>
    <col min="12803" max="12803" width="15.42578125" customWidth="1"/>
    <col min="12804" max="12804" width="18.28515625" customWidth="1"/>
    <col min="13056" max="13056" width="6.28515625" customWidth="1"/>
    <col min="13057" max="13057" width="40.7109375" customWidth="1"/>
    <col min="13058" max="13058" width="17.42578125" customWidth="1"/>
    <col min="13059" max="13059" width="15.42578125" customWidth="1"/>
    <col min="13060" max="13060" width="18.28515625" customWidth="1"/>
    <col min="13312" max="13312" width="6.28515625" customWidth="1"/>
    <col min="13313" max="13313" width="40.7109375" customWidth="1"/>
    <col min="13314" max="13314" width="17.42578125" customWidth="1"/>
    <col min="13315" max="13315" width="15.42578125" customWidth="1"/>
    <col min="13316" max="13316" width="18.28515625" customWidth="1"/>
    <col min="13568" max="13568" width="6.28515625" customWidth="1"/>
    <col min="13569" max="13569" width="40.7109375" customWidth="1"/>
    <col min="13570" max="13570" width="17.42578125" customWidth="1"/>
    <col min="13571" max="13571" width="15.42578125" customWidth="1"/>
    <col min="13572" max="13572" width="18.28515625" customWidth="1"/>
    <col min="13824" max="13824" width="6.28515625" customWidth="1"/>
    <col min="13825" max="13825" width="40.7109375" customWidth="1"/>
    <col min="13826" max="13826" width="17.42578125" customWidth="1"/>
    <col min="13827" max="13827" width="15.42578125" customWidth="1"/>
    <col min="13828" max="13828" width="18.28515625" customWidth="1"/>
    <col min="14080" max="14080" width="6.28515625" customWidth="1"/>
    <col min="14081" max="14081" width="40.7109375" customWidth="1"/>
    <col min="14082" max="14082" width="17.42578125" customWidth="1"/>
    <col min="14083" max="14083" width="15.42578125" customWidth="1"/>
    <col min="14084" max="14084" width="18.28515625" customWidth="1"/>
    <col min="14336" max="14336" width="6.28515625" customWidth="1"/>
    <col min="14337" max="14337" width="40.7109375" customWidth="1"/>
    <col min="14338" max="14338" width="17.42578125" customWidth="1"/>
    <col min="14339" max="14339" width="15.42578125" customWidth="1"/>
    <col min="14340" max="14340" width="18.28515625" customWidth="1"/>
    <col min="14592" max="14592" width="6.28515625" customWidth="1"/>
    <col min="14593" max="14593" width="40.7109375" customWidth="1"/>
    <col min="14594" max="14594" width="17.42578125" customWidth="1"/>
    <col min="14595" max="14595" width="15.42578125" customWidth="1"/>
    <col min="14596" max="14596" width="18.28515625" customWidth="1"/>
    <col min="14848" max="14848" width="6.28515625" customWidth="1"/>
    <col min="14849" max="14849" width="40.7109375" customWidth="1"/>
    <col min="14850" max="14850" width="17.42578125" customWidth="1"/>
    <col min="14851" max="14851" width="15.42578125" customWidth="1"/>
    <col min="14852" max="14852" width="18.28515625" customWidth="1"/>
    <col min="15104" max="15104" width="6.28515625" customWidth="1"/>
    <col min="15105" max="15105" width="40.7109375" customWidth="1"/>
    <col min="15106" max="15106" width="17.42578125" customWidth="1"/>
    <col min="15107" max="15107" width="15.42578125" customWidth="1"/>
    <col min="15108" max="15108" width="18.28515625" customWidth="1"/>
    <col min="15360" max="15360" width="6.28515625" customWidth="1"/>
    <col min="15361" max="15361" width="40.7109375" customWidth="1"/>
    <col min="15362" max="15362" width="17.42578125" customWidth="1"/>
    <col min="15363" max="15363" width="15.42578125" customWidth="1"/>
    <col min="15364" max="15364" width="18.28515625" customWidth="1"/>
    <col min="15616" max="15616" width="6.28515625" customWidth="1"/>
    <col min="15617" max="15617" width="40.7109375" customWidth="1"/>
    <col min="15618" max="15618" width="17.42578125" customWidth="1"/>
    <col min="15619" max="15619" width="15.42578125" customWidth="1"/>
    <col min="15620" max="15620" width="18.28515625" customWidth="1"/>
    <col min="15872" max="15872" width="6.28515625" customWidth="1"/>
    <col min="15873" max="15873" width="40.7109375" customWidth="1"/>
    <col min="15874" max="15874" width="17.42578125" customWidth="1"/>
    <col min="15875" max="15875" width="15.42578125" customWidth="1"/>
    <col min="15876" max="15876" width="18.28515625" customWidth="1"/>
    <col min="16128" max="16128" width="6.28515625" customWidth="1"/>
    <col min="16129" max="16129" width="40.7109375" customWidth="1"/>
    <col min="16130" max="16130" width="17.42578125" customWidth="1"/>
    <col min="16131" max="16131" width="15.42578125" customWidth="1"/>
    <col min="16132" max="16132" width="18.28515625" customWidth="1"/>
  </cols>
  <sheetData>
    <row r="12" spans="1:5" s="97" customFormat="1" ht="18.75" x14ac:dyDescent="0.3">
      <c r="A12" s="126"/>
      <c r="B12" s="126"/>
      <c r="C12" s="95" t="s">
        <v>109</v>
      </c>
      <c r="D12" s="96" t="s">
        <v>132</v>
      </c>
    </row>
    <row r="13" spans="1:5" s="97" customFormat="1" ht="18.75" x14ac:dyDescent="0.3">
      <c r="A13" s="127"/>
      <c r="B13" s="127"/>
      <c r="C13" s="95" t="s">
        <v>110</v>
      </c>
      <c r="D13" s="98">
        <v>5</v>
      </c>
    </row>
    <row r="14" spans="1:5" s="97" customFormat="1" ht="18.75" x14ac:dyDescent="0.3">
      <c r="A14" s="30" t="s">
        <v>111</v>
      </c>
      <c r="B14" s="30"/>
      <c r="C14" s="95" t="s">
        <v>112</v>
      </c>
      <c r="D14" s="99" t="s">
        <v>113</v>
      </c>
    </row>
    <row r="15" spans="1:5" s="97" customFormat="1" ht="18.75" x14ac:dyDescent="0.3">
      <c r="A15" s="30" t="s">
        <v>114</v>
      </c>
      <c r="B15" s="30"/>
      <c r="C15" s="30"/>
      <c r="D15" s="100"/>
      <c r="E15" s="101"/>
    </row>
    <row r="16" spans="1:5" s="13" customFormat="1" ht="18.75" x14ac:dyDescent="0.25">
      <c r="A16" s="12"/>
      <c r="D16" s="14"/>
    </row>
    <row r="17" spans="1:8" s="13" customFormat="1" ht="13.5" customHeight="1" x14ac:dyDescent="0.25">
      <c r="A17" s="12"/>
      <c r="D17" s="14"/>
    </row>
    <row r="18" spans="1:8" s="13" customFormat="1" ht="26.25" x14ac:dyDescent="0.25">
      <c r="A18" s="128" t="s">
        <v>115</v>
      </c>
      <c r="B18" s="128"/>
      <c r="C18" s="128"/>
      <c r="D18" s="128"/>
    </row>
    <row r="19" spans="1:8" s="13" customFormat="1" ht="6" customHeight="1" x14ac:dyDescent="0.25">
      <c r="A19" s="18"/>
      <c r="D19" s="17"/>
    </row>
    <row r="20" spans="1:8" s="13" customFormat="1" ht="33.75" x14ac:dyDescent="0.25">
      <c r="A20" s="129" t="s">
        <v>116</v>
      </c>
      <c r="B20" s="129"/>
      <c r="C20" s="129"/>
      <c r="D20" s="129"/>
    </row>
    <row r="21" spans="1:8" s="13" customFormat="1" ht="5.25" customHeight="1" x14ac:dyDescent="0.25">
      <c r="A21" s="18"/>
      <c r="D21" s="17"/>
    </row>
    <row r="22" spans="1:8" s="13" customFormat="1" ht="54.75" customHeight="1" x14ac:dyDescent="0.25">
      <c r="A22" s="130" t="s">
        <v>129</v>
      </c>
      <c r="B22" s="130"/>
      <c r="C22" s="130"/>
      <c r="D22" s="130"/>
    </row>
    <row r="23" spans="1:8" s="13" customFormat="1" ht="20.25" customHeight="1" x14ac:dyDescent="0.25">
      <c r="A23" s="102"/>
      <c r="B23" s="102"/>
      <c r="C23" s="102"/>
      <c r="D23" s="102"/>
    </row>
    <row r="24" spans="1:8" ht="23.25" customHeight="1" x14ac:dyDescent="0.25">
      <c r="A24" s="71" t="s">
        <v>13</v>
      </c>
      <c r="B24" s="117" t="s">
        <v>14</v>
      </c>
      <c r="C24" s="118"/>
      <c r="D24" s="71" t="s">
        <v>15</v>
      </c>
    </row>
    <row r="25" spans="1:8" ht="23.25" customHeight="1" x14ac:dyDescent="0.25">
      <c r="A25" s="103"/>
      <c r="B25" s="122"/>
      <c r="C25" s="123"/>
      <c r="D25" s="104"/>
    </row>
    <row r="26" spans="1:8" ht="23.25" customHeight="1" x14ac:dyDescent="0.25">
      <c r="A26" s="103" t="s">
        <v>117</v>
      </c>
      <c r="B26" s="115" t="s">
        <v>118</v>
      </c>
      <c r="C26" s="116"/>
      <c r="D26" s="104">
        <v>29896814</v>
      </c>
    </row>
    <row r="27" spans="1:8" ht="18.75" x14ac:dyDescent="0.25">
      <c r="A27" s="103"/>
      <c r="B27" s="124"/>
      <c r="C27" s="125"/>
      <c r="D27" s="104"/>
    </row>
    <row r="28" spans="1:8" ht="18.75" x14ac:dyDescent="0.25">
      <c r="A28" s="103" t="s">
        <v>119</v>
      </c>
      <c r="B28" s="115" t="s">
        <v>131</v>
      </c>
      <c r="C28" s="116"/>
      <c r="D28" s="105">
        <f>D26*30%</f>
        <v>8969044.1999999993</v>
      </c>
    </row>
    <row r="29" spans="1:8" ht="18.75" x14ac:dyDescent="0.25">
      <c r="A29" s="103"/>
      <c r="B29" s="122"/>
      <c r="C29" s="123"/>
      <c r="D29" s="105"/>
      <c r="H29" s="90"/>
    </row>
    <row r="30" spans="1:8" ht="18.75" x14ac:dyDescent="0.25">
      <c r="A30" s="103" t="s">
        <v>120</v>
      </c>
      <c r="B30" s="115" t="s">
        <v>121</v>
      </c>
      <c r="C30" s="116"/>
      <c r="D30" s="104">
        <f>D28*70%</f>
        <v>6278330.9399999995</v>
      </c>
      <c r="G30" s="90"/>
    </row>
    <row r="31" spans="1:8" ht="18.75" x14ac:dyDescent="0.25">
      <c r="A31" s="103" t="s">
        <v>122</v>
      </c>
      <c r="B31" s="115" t="s">
        <v>123</v>
      </c>
      <c r="C31" s="116"/>
      <c r="D31" s="106">
        <v>2340420</v>
      </c>
      <c r="G31" s="107"/>
    </row>
    <row r="32" spans="1:8" ht="18.75" x14ac:dyDescent="0.25">
      <c r="A32" s="103" t="s">
        <v>124</v>
      </c>
      <c r="B32" s="115" t="s">
        <v>130</v>
      </c>
      <c r="C32" s="116"/>
      <c r="D32" s="104">
        <f>D31*15%</f>
        <v>351063</v>
      </c>
      <c r="G32" s="107"/>
    </row>
    <row r="33" spans="1:10" ht="21" x14ac:dyDescent="0.25">
      <c r="A33" s="71"/>
      <c r="B33" s="117"/>
      <c r="C33" s="118"/>
      <c r="D33" s="108"/>
      <c r="G33" s="107"/>
    </row>
    <row r="34" spans="1:10" ht="30" customHeight="1" x14ac:dyDescent="0.25">
      <c r="A34" s="71"/>
      <c r="B34" s="119" t="s">
        <v>125</v>
      </c>
      <c r="C34" s="120"/>
      <c r="D34" s="108">
        <f>D32+D31+D30</f>
        <v>8969813.9399999995</v>
      </c>
      <c r="G34" s="109"/>
      <c r="H34" s="109"/>
      <c r="I34" s="109"/>
      <c r="J34" s="60"/>
    </row>
    <row r="35" spans="1:10" x14ac:dyDescent="0.25">
      <c r="D35" s="110"/>
    </row>
    <row r="36" spans="1:10" x14ac:dyDescent="0.25">
      <c r="D36" s="110"/>
    </row>
    <row r="37" spans="1:10" ht="15.75" x14ac:dyDescent="0.25">
      <c r="D37" s="111"/>
    </row>
    <row r="38" spans="1:10" ht="23.25" x14ac:dyDescent="0.25">
      <c r="A38" s="121" t="s">
        <v>126</v>
      </c>
      <c r="B38" s="121"/>
      <c r="C38" s="112"/>
      <c r="G38" s="107"/>
    </row>
    <row r="39" spans="1:10" x14ac:dyDescent="0.25">
      <c r="G39" s="107"/>
    </row>
    <row r="40" spans="1:10" x14ac:dyDescent="0.25">
      <c r="G40" s="107"/>
    </row>
    <row r="41" spans="1:10" x14ac:dyDescent="0.25">
      <c r="G41" s="107"/>
    </row>
    <row r="42" spans="1:10" x14ac:dyDescent="0.25">
      <c r="G42" s="107"/>
    </row>
    <row r="43" spans="1:10" x14ac:dyDescent="0.25">
      <c r="G43" s="107"/>
    </row>
    <row r="44" spans="1:10" x14ac:dyDescent="0.25">
      <c r="B44" s="9" t="s">
        <v>127</v>
      </c>
      <c r="C44" s="89">
        <f>D30*5.5%</f>
        <v>345308.20169999998</v>
      </c>
      <c r="D44" s="89">
        <f>SUM(D31+D32)*11%</f>
        <v>296063.13</v>
      </c>
      <c r="E44" s="9"/>
      <c r="H44" s="107">
        <f>C32/118%</f>
        <v>0</v>
      </c>
    </row>
    <row r="45" spans="1:10" x14ac:dyDescent="0.25">
      <c r="B45" s="9" t="s">
        <v>96</v>
      </c>
      <c r="C45" s="89">
        <f>D30*5/118</f>
        <v>266030.97203389829</v>
      </c>
      <c r="E45" s="9"/>
      <c r="H45" s="107">
        <f>H44*18%</f>
        <v>0</v>
      </c>
    </row>
    <row r="46" spans="1:10" x14ac:dyDescent="0.25">
      <c r="B46" s="9" t="s">
        <v>128</v>
      </c>
      <c r="D46" s="113">
        <f>D32*20%</f>
        <v>70212.600000000006</v>
      </c>
      <c r="E46" s="9"/>
      <c r="H46" s="107">
        <f>H45+H44</f>
        <v>0</v>
      </c>
    </row>
    <row r="47" spans="1:10" x14ac:dyDescent="0.25">
      <c r="E47" s="9"/>
      <c r="H47" s="107"/>
    </row>
    <row r="48" spans="1:10" x14ac:dyDescent="0.25">
      <c r="C48" s="114"/>
      <c r="D48" s="114">
        <f>D34-C44-C45-D44-D46</f>
        <v>7992199.0362661015</v>
      </c>
      <c r="E48" s="9"/>
    </row>
    <row r="49" spans="4:5" x14ac:dyDescent="0.25">
      <c r="E49" s="9"/>
    </row>
    <row r="50" spans="4:5" x14ac:dyDescent="0.25">
      <c r="D50" s="114"/>
      <c r="E50" s="9"/>
    </row>
    <row r="51" spans="4:5" x14ac:dyDescent="0.25">
      <c r="E51" s="9"/>
    </row>
  </sheetData>
  <mergeCells count="17">
    <mergeCell ref="B30:C30"/>
    <mergeCell ref="A12:B12"/>
    <mergeCell ref="A13:B13"/>
    <mergeCell ref="A18:D18"/>
    <mergeCell ref="A20:D20"/>
    <mergeCell ref="A22:D22"/>
    <mergeCell ref="B24:C24"/>
    <mergeCell ref="B25:C25"/>
    <mergeCell ref="B26:C26"/>
    <mergeCell ref="B27:C27"/>
    <mergeCell ref="B28:C28"/>
    <mergeCell ref="B29:C29"/>
    <mergeCell ref="B31:C31"/>
    <mergeCell ref="B32:C32"/>
    <mergeCell ref="B33:C33"/>
    <mergeCell ref="B34:C34"/>
    <mergeCell ref="A38:B38"/>
  </mergeCells>
  <printOptions horizontalCentered="1"/>
  <pageMargins left="0" right="0" top="0"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4"/>
  <sheetViews>
    <sheetView showGridLines="0" zoomScaleNormal="100" workbookViewId="0">
      <selection activeCell="B45" sqref="B45"/>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ht="12.75" customHeight="1" x14ac:dyDescent="0.25">
      <c r="A10" s="132"/>
      <c r="B10" s="132"/>
      <c r="C10" s="132"/>
    </row>
    <row r="11" spans="1:5" s="13" customFormat="1" ht="18.75" x14ac:dyDescent="0.25">
      <c r="A11" s="87"/>
      <c r="B11" s="26"/>
      <c r="C11" s="26"/>
      <c r="D11" s="26"/>
      <c r="E11" s="14"/>
    </row>
    <row r="12" spans="1:5" s="13" customFormat="1" ht="9" customHeight="1" x14ac:dyDescent="0.25">
      <c r="A12" s="12"/>
      <c r="B12" s="26"/>
      <c r="C12" s="26"/>
      <c r="D12" s="26"/>
      <c r="E12" s="14"/>
    </row>
    <row r="13" spans="1:5" s="13" customFormat="1" ht="18.75" x14ac:dyDescent="0.25">
      <c r="A13" s="15" t="s">
        <v>16</v>
      </c>
      <c r="B13" s="26"/>
      <c r="C13" s="26"/>
      <c r="D13" s="26"/>
      <c r="E13" s="16">
        <v>45502</v>
      </c>
    </row>
    <row r="14" spans="1:5" s="13" customFormat="1" ht="18.75" x14ac:dyDescent="0.25">
      <c r="A14" s="15" t="s">
        <v>17</v>
      </c>
      <c r="B14" s="15"/>
      <c r="C14" s="15"/>
      <c r="D14" s="15"/>
      <c r="E14" s="17"/>
    </row>
    <row r="15" spans="1:5" s="13" customFormat="1" ht="18.75" x14ac:dyDescent="0.25">
      <c r="A15" s="18"/>
      <c r="B15" s="26"/>
      <c r="C15" s="26"/>
      <c r="D15" s="26"/>
      <c r="E15" s="17"/>
    </row>
    <row r="16" spans="1:5" s="13" customFormat="1" ht="36.6" customHeight="1" x14ac:dyDescent="0.25">
      <c r="A16" s="131" t="s">
        <v>108</v>
      </c>
      <c r="B16" s="131"/>
      <c r="C16" s="131"/>
      <c r="D16" s="131"/>
      <c r="E16" s="131"/>
    </row>
    <row r="17" spans="1:5" s="13" customFormat="1" ht="28.5" x14ac:dyDescent="0.25">
      <c r="A17" s="19"/>
      <c r="B17" s="27"/>
      <c r="C17" s="27"/>
      <c r="D17" s="27"/>
      <c r="E17" s="19"/>
    </row>
    <row r="18" spans="1:5" ht="37.15" customHeight="1" x14ac:dyDescent="0.25">
      <c r="A18" s="71" t="s">
        <v>13</v>
      </c>
      <c r="B18" s="71" t="s">
        <v>14</v>
      </c>
      <c r="C18" s="77" t="s">
        <v>88</v>
      </c>
      <c r="D18" s="77" t="s">
        <v>90</v>
      </c>
      <c r="E18" s="71" t="s">
        <v>15</v>
      </c>
    </row>
    <row r="19" spans="1:5" ht="23.25" customHeight="1" x14ac:dyDescent="0.25">
      <c r="A19" s="31">
        <v>1</v>
      </c>
      <c r="B19" s="53" t="s">
        <v>65</v>
      </c>
      <c r="C19" s="67">
        <f>'Air Handling Unit'!G22</f>
        <v>1319000</v>
      </c>
      <c r="D19" s="67">
        <f>'Air Handling Unit'!H22</f>
        <v>338000</v>
      </c>
      <c r="E19" s="66">
        <f>D19+C19</f>
        <v>1657000</v>
      </c>
    </row>
    <row r="20" spans="1:5" ht="27" customHeight="1" x14ac:dyDescent="0.25">
      <c r="A20" s="31">
        <v>2</v>
      </c>
      <c r="B20" s="32" t="s">
        <v>66</v>
      </c>
      <c r="C20" s="67">
        <f>Chillers!G15</f>
        <v>10390000</v>
      </c>
      <c r="D20" s="67">
        <f>Chillers!H15</f>
        <v>1790000</v>
      </c>
      <c r="E20" s="66">
        <f>D20+C20</f>
        <v>12180000</v>
      </c>
    </row>
    <row r="21" spans="1:5" ht="28.5" customHeight="1" x14ac:dyDescent="0.25">
      <c r="A21" s="68">
        <v>3</v>
      </c>
      <c r="B21" s="33" t="s">
        <v>67</v>
      </c>
      <c r="C21" s="69">
        <f>'Cooling Towers'!G18</f>
        <v>15647000</v>
      </c>
      <c r="D21" s="69">
        <f>'Cooling Towers'!H18</f>
        <v>1513000</v>
      </c>
      <c r="E21" s="70">
        <f>D21+C21</f>
        <v>17160000</v>
      </c>
    </row>
    <row r="22" spans="1:5" ht="25.5" customHeight="1" x14ac:dyDescent="0.25">
      <c r="A22" s="71"/>
      <c r="B22" s="76" t="s">
        <v>93</v>
      </c>
      <c r="C22" s="72">
        <f>SUM(C19:C21)</f>
        <v>27356000</v>
      </c>
      <c r="D22" s="72">
        <f>SUM(D19:D21)</f>
        <v>3641000</v>
      </c>
      <c r="E22" s="72">
        <f>SUM(E19:E21)</f>
        <v>30997000</v>
      </c>
    </row>
    <row r="23" spans="1:5" ht="25.5" customHeight="1" x14ac:dyDescent="0.25">
      <c r="A23" s="71"/>
      <c r="B23" s="76" t="s">
        <v>83</v>
      </c>
      <c r="C23" s="72">
        <f t="shared" ref="C23:D23" si="0">C22*5%</f>
        <v>1367800</v>
      </c>
      <c r="D23" s="72">
        <f t="shared" si="0"/>
        <v>182050</v>
      </c>
      <c r="E23" s="72">
        <f>E22*5%</f>
        <v>1549850</v>
      </c>
    </row>
    <row r="24" spans="1:5" ht="25.5" customHeight="1" x14ac:dyDescent="0.25">
      <c r="A24" s="71"/>
      <c r="B24" s="76" t="s">
        <v>84</v>
      </c>
      <c r="C24" s="72">
        <f t="shared" ref="C24:D24" si="1">C22-C23</f>
        <v>25988200</v>
      </c>
      <c r="D24" s="72">
        <f t="shared" si="1"/>
        <v>3458950</v>
      </c>
      <c r="E24" s="72">
        <f>E22-E23</f>
        <v>29447150</v>
      </c>
    </row>
    <row r="25" spans="1:5" ht="27" customHeight="1" x14ac:dyDescent="0.25">
      <c r="A25" s="73"/>
      <c r="B25" s="76" t="s">
        <v>91</v>
      </c>
      <c r="C25" s="74">
        <v>0</v>
      </c>
      <c r="D25" s="74">
        <f>D24*13%</f>
        <v>449663.5</v>
      </c>
      <c r="E25" s="75">
        <f>D25</f>
        <v>449663.5</v>
      </c>
    </row>
    <row r="26" spans="1:5" ht="27" customHeight="1" x14ac:dyDescent="0.25">
      <c r="A26" s="73"/>
      <c r="B26" s="76" t="s">
        <v>92</v>
      </c>
      <c r="C26" s="74">
        <f>C25+C24</f>
        <v>25988200</v>
      </c>
      <c r="D26" s="74">
        <f t="shared" ref="D26:E26" si="2">D25+D24</f>
        <v>3908613.5</v>
      </c>
      <c r="E26" s="74">
        <f t="shared" si="2"/>
        <v>29896813.5</v>
      </c>
    </row>
    <row r="27" spans="1:5" ht="27" customHeight="1" x14ac:dyDescent="0.25">
      <c r="A27" s="73"/>
      <c r="B27" s="92" t="s">
        <v>103</v>
      </c>
      <c r="C27" s="93"/>
      <c r="D27" s="94"/>
      <c r="E27" s="74">
        <v>8969044.0500000007</v>
      </c>
    </row>
    <row r="28" spans="1:5" ht="24" customHeight="1" x14ac:dyDescent="0.25">
      <c r="A28" s="73"/>
      <c r="B28" s="92" t="s">
        <v>104</v>
      </c>
      <c r="C28" s="93"/>
      <c r="D28" s="94"/>
      <c r="E28" s="74">
        <v>11958725.600000001</v>
      </c>
    </row>
    <row r="29" spans="1:5" ht="30" customHeight="1" x14ac:dyDescent="0.25">
      <c r="A29" s="73"/>
      <c r="B29" s="92" t="s">
        <v>105</v>
      </c>
      <c r="C29" s="93"/>
      <c r="D29" s="94"/>
      <c r="E29" s="74">
        <f>E26-E27-E28</f>
        <v>8969043.8499999978</v>
      </c>
    </row>
    <row r="36" spans="1:8" ht="18.75" x14ac:dyDescent="0.25">
      <c r="A36" s="133"/>
      <c r="B36" s="133"/>
      <c r="C36" s="133"/>
    </row>
    <row r="39" spans="1:8" x14ac:dyDescent="0.25">
      <c r="C39" s="88">
        <f>C26*8%</f>
        <v>2079056</v>
      </c>
      <c r="D39" s="88">
        <f>D26*8%</f>
        <v>312689.08</v>
      </c>
      <c r="E39" s="89"/>
      <c r="H39" s="90"/>
    </row>
    <row r="40" spans="1:8" x14ac:dyDescent="0.25">
      <c r="C40" s="88"/>
      <c r="D40" s="88"/>
      <c r="E40" s="89"/>
    </row>
    <row r="41" spans="1:8" x14ac:dyDescent="0.25">
      <c r="C41" s="88"/>
      <c r="D41" s="88"/>
      <c r="E41" s="89"/>
      <c r="G41" s="90"/>
    </row>
    <row r="42" spans="1:8" x14ac:dyDescent="0.25">
      <c r="B42" s="28" t="s">
        <v>95</v>
      </c>
      <c r="C42" s="88">
        <f>C26*5.5%</f>
        <v>1429351</v>
      </c>
      <c r="D42" s="88"/>
      <c r="E42" s="89"/>
    </row>
    <row r="43" spans="1:8" x14ac:dyDescent="0.25">
      <c r="B43" s="28" t="s">
        <v>96</v>
      </c>
      <c r="C43" s="88">
        <f>C26*5/118</f>
        <v>1101194.9152542374</v>
      </c>
      <c r="D43" s="88"/>
      <c r="E43" s="89"/>
    </row>
    <row r="44" spans="1:8" x14ac:dyDescent="0.25">
      <c r="C44" s="88"/>
      <c r="D44" s="88"/>
      <c r="E44" s="89"/>
    </row>
    <row r="45" spans="1:8" x14ac:dyDescent="0.25">
      <c r="B45" s="28" t="s">
        <v>97</v>
      </c>
      <c r="C45" s="88">
        <f>D26*11%</f>
        <v>429947.48499999999</v>
      </c>
      <c r="D45" s="88"/>
      <c r="E45" s="89"/>
    </row>
    <row r="46" spans="1:8" x14ac:dyDescent="0.25">
      <c r="B46" s="28" t="s">
        <v>98</v>
      </c>
      <c r="C46" s="88">
        <f>D25*20%</f>
        <v>89932.700000000012</v>
      </c>
      <c r="D46" s="88"/>
      <c r="E46" s="89"/>
    </row>
    <row r="47" spans="1:8" x14ac:dyDescent="0.25">
      <c r="C47" s="88"/>
      <c r="D47" s="88"/>
      <c r="E47" s="89"/>
    </row>
    <row r="48" spans="1:8" x14ac:dyDescent="0.25">
      <c r="B48" s="28" t="s">
        <v>99</v>
      </c>
      <c r="C48" s="88">
        <f>SUM(C42:C46)</f>
        <v>3050426.1002542372</v>
      </c>
      <c r="D48" s="88"/>
      <c r="E48" s="89"/>
    </row>
    <row r="49" spans="2:5" x14ac:dyDescent="0.25">
      <c r="C49" s="88"/>
      <c r="D49" s="88"/>
      <c r="E49" s="89"/>
    </row>
    <row r="50" spans="2:5" x14ac:dyDescent="0.25">
      <c r="B50" s="28" t="s">
        <v>100</v>
      </c>
      <c r="C50" s="88">
        <f>E26-C48</f>
        <v>26846387.399745762</v>
      </c>
      <c r="D50" s="88"/>
      <c r="E50" s="89"/>
    </row>
    <row r="52" spans="2:5" x14ac:dyDescent="0.25">
      <c r="B52" s="28" t="s">
        <v>101</v>
      </c>
      <c r="C52" s="91">
        <f>C50</f>
        <v>26846387.399745762</v>
      </c>
    </row>
    <row r="54" spans="2:5" x14ac:dyDescent="0.25">
      <c r="C54" s="28" t="s">
        <v>102</v>
      </c>
    </row>
  </sheetData>
  <mergeCells count="3">
    <mergeCell ref="A16:E16"/>
    <mergeCell ref="A10:C10"/>
    <mergeCell ref="A36:C36"/>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zoomScale="90" zoomScaleNormal="90" zoomScaleSheetLayoutView="90" workbookViewId="0">
      <selection activeCell="B15" sqref="B15"/>
    </sheetView>
  </sheetViews>
  <sheetFormatPr defaultColWidth="9.140625" defaultRowHeight="15.75" x14ac:dyDescent="0.25"/>
  <cols>
    <col min="1" max="1" width="6.28515625" style="1" customWidth="1"/>
    <col min="2" max="2" width="72.5703125" style="30"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135" t="s">
        <v>106</v>
      </c>
      <c r="B1" s="135"/>
      <c r="C1" s="135"/>
      <c r="D1" s="135"/>
      <c r="E1" s="135"/>
      <c r="F1" s="135"/>
      <c r="G1" s="135"/>
      <c r="H1" s="135"/>
      <c r="I1" s="135"/>
    </row>
    <row r="2" spans="1:9" s="4" customFormat="1" ht="31.5" x14ac:dyDescent="0.25">
      <c r="A2" s="79" t="s">
        <v>0</v>
      </c>
      <c r="B2" s="79" t="s">
        <v>1</v>
      </c>
      <c r="C2" s="79" t="s">
        <v>2</v>
      </c>
      <c r="D2" s="79" t="s">
        <v>3</v>
      </c>
      <c r="E2" s="80" t="s">
        <v>87</v>
      </c>
      <c r="F2" s="80" t="s">
        <v>89</v>
      </c>
      <c r="G2" s="80" t="s">
        <v>88</v>
      </c>
      <c r="H2" s="80" t="s">
        <v>90</v>
      </c>
      <c r="I2" s="80" t="s">
        <v>15</v>
      </c>
    </row>
    <row r="3" spans="1:9" s="4" customFormat="1" ht="31.5" x14ac:dyDescent="0.25">
      <c r="A3" s="3">
        <v>1</v>
      </c>
      <c r="B3" s="20" t="s">
        <v>53</v>
      </c>
      <c r="C3" s="3">
        <v>1</v>
      </c>
      <c r="D3" s="3" t="s">
        <v>10</v>
      </c>
      <c r="E3" s="8">
        <v>50000</v>
      </c>
      <c r="F3" s="8">
        <v>10000</v>
      </c>
      <c r="G3" s="63">
        <f>E3*C3</f>
        <v>50000</v>
      </c>
      <c r="H3" s="63">
        <f>F3*C3</f>
        <v>10000</v>
      </c>
      <c r="I3" s="8">
        <f>H3+G3</f>
        <v>60000</v>
      </c>
    </row>
    <row r="4" spans="1:9" s="4" customFormat="1" ht="50.25" customHeight="1" x14ac:dyDescent="0.25">
      <c r="A4" s="3">
        <v>2</v>
      </c>
      <c r="B4" s="20" t="s">
        <v>54</v>
      </c>
      <c r="C4" s="3">
        <v>1</v>
      </c>
      <c r="D4" s="3" t="s">
        <v>11</v>
      </c>
      <c r="E4" s="8">
        <v>65000</v>
      </c>
      <c r="F4" s="8">
        <v>25000</v>
      </c>
      <c r="G4" s="63">
        <f t="shared" ref="G4:G21" si="0">E4*C4</f>
        <v>65000</v>
      </c>
      <c r="H4" s="63">
        <f t="shared" ref="H4:H21" si="1">F4*C4</f>
        <v>25000</v>
      </c>
      <c r="I4" s="8">
        <f t="shared" ref="I4:I21" si="2">H4+G4</f>
        <v>90000</v>
      </c>
    </row>
    <row r="5" spans="1:9" s="4" customFormat="1" ht="47.25" customHeight="1" x14ac:dyDescent="0.25">
      <c r="A5" s="3">
        <v>3</v>
      </c>
      <c r="B5" s="20" t="s">
        <v>55</v>
      </c>
      <c r="C5" s="3">
        <v>1</v>
      </c>
      <c r="D5" s="3" t="s">
        <v>11</v>
      </c>
      <c r="E5" s="8">
        <v>65000</v>
      </c>
      <c r="F5" s="8">
        <v>25000</v>
      </c>
      <c r="G5" s="63">
        <f t="shared" si="0"/>
        <v>65000</v>
      </c>
      <c r="H5" s="63">
        <f t="shared" si="1"/>
        <v>25000</v>
      </c>
      <c r="I5" s="8">
        <f t="shared" si="2"/>
        <v>90000</v>
      </c>
    </row>
    <row r="6" spans="1:9" s="4" customFormat="1" ht="67.5" customHeight="1" x14ac:dyDescent="0.25">
      <c r="A6" s="3">
        <v>4</v>
      </c>
      <c r="B6" s="20" t="s">
        <v>64</v>
      </c>
      <c r="C6" s="3">
        <v>1</v>
      </c>
      <c r="D6" s="3" t="s">
        <v>11</v>
      </c>
      <c r="E6" s="8">
        <v>130000</v>
      </c>
      <c r="F6" s="8">
        <v>30000</v>
      </c>
      <c r="G6" s="63">
        <f t="shared" si="0"/>
        <v>130000</v>
      </c>
      <c r="H6" s="63">
        <f t="shared" si="1"/>
        <v>30000</v>
      </c>
      <c r="I6" s="8">
        <f t="shared" si="2"/>
        <v>160000</v>
      </c>
    </row>
    <row r="7" spans="1:9" s="4" customFormat="1" ht="31.5" x14ac:dyDescent="0.25">
      <c r="A7" s="3">
        <v>5</v>
      </c>
      <c r="B7" s="20" t="s">
        <v>56</v>
      </c>
      <c r="C7" s="3">
        <v>1</v>
      </c>
      <c r="D7" s="3" t="s">
        <v>11</v>
      </c>
      <c r="E7" s="8">
        <v>20000</v>
      </c>
      <c r="F7" s="8">
        <v>3000</v>
      </c>
      <c r="G7" s="63">
        <f t="shared" si="0"/>
        <v>20000</v>
      </c>
      <c r="H7" s="63">
        <f t="shared" si="1"/>
        <v>3000</v>
      </c>
      <c r="I7" s="8">
        <f t="shared" si="2"/>
        <v>23000</v>
      </c>
    </row>
    <row r="8" spans="1:9" s="4" customFormat="1" ht="35.25" customHeight="1" x14ac:dyDescent="0.25">
      <c r="A8" s="3">
        <v>6</v>
      </c>
      <c r="B8" s="20" t="s">
        <v>59</v>
      </c>
      <c r="C8" s="3">
        <v>1</v>
      </c>
      <c r="D8" s="3" t="s">
        <v>11</v>
      </c>
      <c r="E8" s="8">
        <v>25000</v>
      </c>
      <c r="F8" s="8">
        <v>15000</v>
      </c>
      <c r="G8" s="63">
        <f t="shared" si="0"/>
        <v>25000</v>
      </c>
      <c r="H8" s="63">
        <f t="shared" si="1"/>
        <v>15000</v>
      </c>
      <c r="I8" s="8">
        <f t="shared" si="2"/>
        <v>40000</v>
      </c>
    </row>
    <row r="9" spans="1:9" s="4" customFormat="1" ht="23.25" customHeight="1" x14ac:dyDescent="0.25">
      <c r="A9" s="3">
        <v>7</v>
      </c>
      <c r="B9" s="20" t="s">
        <v>57</v>
      </c>
      <c r="C9" s="3">
        <v>1</v>
      </c>
      <c r="D9" s="3" t="s">
        <v>11</v>
      </c>
      <c r="E9" s="8">
        <v>35000</v>
      </c>
      <c r="F9" s="8">
        <v>15000</v>
      </c>
      <c r="G9" s="63">
        <f t="shared" si="0"/>
        <v>35000</v>
      </c>
      <c r="H9" s="63">
        <f t="shared" si="1"/>
        <v>15000</v>
      </c>
      <c r="I9" s="8">
        <f t="shared" si="2"/>
        <v>50000</v>
      </c>
    </row>
    <row r="10" spans="1:9" s="4" customFormat="1" ht="39" customHeight="1" x14ac:dyDescent="0.25">
      <c r="A10" s="3">
        <v>8</v>
      </c>
      <c r="B10" s="20" t="s">
        <v>58</v>
      </c>
      <c r="C10" s="3">
        <v>1</v>
      </c>
      <c r="D10" s="3" t="s">
        <v>11</v>
      </c>
      <c r="E10" s="8">
        <v>30000</v>
      </c>
      <c r="F10" s="8">
        <v>10000</v>
      </c>
      <c r="G10" s="63">
        <f t="shared" si="0"/>
        <v>30000</v>
      </c>
      <c r="H10" s="63">
        <f t="shared" si="1"/>
        <v>10000</v>
      </c>
      <c r="I10" s="8">
        <f t="shared" si="2"/>
        <v>40000</v>
      </c>
    </row>
    <row r="11" spans="1:9" s="4" customFormat="1" ht="49.5" customHeight="1" x14ac:dyDescent="0.25">
      <c r="A11" s="3">
        <v>9</v>
      </c>
      <c r="B11" s="20" t="s">
        <v>46</v>
      </c>
      <c r="C11" s="3">
        <v>1</v>
      </c>
      <c r="D11" s="3" t="s">
        <v>11</v>
      </c>
      <c r="E11" s="8">
        <v>340000</v>
      </c>
      <c r="F11" s="8">
        <v>50000</v>
      </c>
      <c r="G11" s="63">
        <f t="shared" si="0"/>
        <v>340000</v>
      </c>
      <c r="H11" s="63">
        <f t="shared" si="1"/>
        <v>50000</v>
      </c>
      <c r="I11" s="8">
        <f t="shared" si="2"/>
        <v>390000</v>
      </c>
    </row>
    <row r="12" spans="1:9" s="4" customFormat="1" ht="55.5" customHeight="1" x14ac:dyDescent="0.25">
      <c r="A12" s="3">
        <v>10</v>
      </c>
      <c r="B12" s="20" t="s">
        <v>60</v>
      </c>
      <c r="C12" s="3">
        <v>1</v>
      </c>
      <c r="D12" s="3" t="s">
        <v>11</v>
      </c>
      <c r="E12" s="8">
        <v>95000</v>
      </c>
      <c r="F12" s="8">
        <v>25000</v>
      </c>
      <c r="G12" s="63">
        <f t="shared" si="0"/>
        <v>95000</v>
      </c>
      <c r="H12" s="63">
        <f t="shared" si="1"/>
        <v>25000</v>
      </c>
      <c r="I12" s="8">
        <f t="shared" si="2"/>
        <v>120000</v>
      </c>
    </row>
    <row r="13" spans="1:9" s="4" customFormat="1" ht="40.5" customHeight="1" x14ac:dyDescent="0.25">
      <c r="A13" s="3">
        <v>11</v>
      </c>
      <c r="B13" s="20" t="s">
        <v>47</v>
      </c>
      <c r="C13" s="3">
        <v>1</v>
      </c>
      <c r="D13" s="3" t="s">
        <v>11</v>
      </c>
      <c r="E13" s="8">
        <v>90000</v>
      </c>
      <c r="F13" s="8">
        <v>30000</v>
      </c>
      <c r="G13" s="63">
        <f t="shared" si="0"/>
        <v>90000</v>
      </c>
      <c r="H13" s="63">
        <f t="shared" si="1"/>
        <v>30000</v>
      </c>
      <c r="I13" s="8">
        <f t="shared" si="2"/>
        <v>120000</v>
      </c>
    </row>
    <row r="14" spans="1:9" s="4" customFormat="1" ht="40.5" customHeight="1" x14ac:dyDescent="0.25">
      <c r="A14" s="3">
        <v>12</v>
      </c>
      <c r="B14" s="20" t="s">
        <v>61</v>
      </c>
      <c r="C14" s="3">
        <v>1</v>
      </c>
      <c r="D14" s="3" t="s">
        <v>11</v>
      </c>
      <c r="E14" s="8">
        <v>20000</v>
      </c>
      <c r="F14" s="8">
        <v>15000</v>
      </c>
      <c r="G14" s="63">
        <f t="shared" si="0"/>
        <v>20000</v>
      </c>
      <c r="H14" s="63">
        <f t="shared" si="1"/>
        <v>15000</v>
      </c>
      <c r="I14" s="8">
        <f t="shared" si="2"/>
        <v>35000</v>
      </c>
    </row>
    <row r="15" spans="1:9" s="4" customFormat="1" ht="67.5" customHeight="1" x14ac:dyDescent="0.25">
      <c r="A15" s="3">
        <v>13</v>
      </c>
      <c r="B15" s="81" t="s">
        <v>82</v>
      </c>
      <c r="C15" s="3">
        <v>2</v>
      </c>
      <c r="D15" s="3" t="s">
        <v>9</v>
      </c>
      <c r="E15" s="8">
        <v>67000</v>
      </c>
      <c r="F15" s="8">
        <v>10000</v>
      </c>
      <c r="G15" s="63">
        <f t="shared" si="0"/>
        <v>134000</v>
      </c>
      <c r="H15" s="63">
        <f t="shared" si="1"/>
        <v>20000</v>
      </c>
      <c r="I15" s="8">
        <f t="shared" si="2"/>
        <v>154000</v>
      </c>
    </row>
    <row r="16" spans="1:9" s="4" customFormat="1" ht="62.25" customHeight="1" x14ac:dyDescent="0.25">
      <c r="A16" s="3">
        <v>14</v>
      </c>
      <c r="B16" s="22" t="s">
        <v>62</v>
      </c>
      <c r="C16" s="3">
        <v>1</v>
      </c>
      <c r="D16" s="3" t="s">
        <v>11</v>
      </c>
      <c r="E16" s="8">
        <v>45000</v>
      </c>
      <c r="F16" s="8">
        <v>15000</v>
      </c>
      <c r="G16" s="63">
        <f t="shared" si="0"/>
        <v>45000</v>
      </c>
      <c r="H16" s="63">
        <f t="shared" si="1"/>
        <v>15000</v>
      </c>
      <c r="I16" s="8">
        <f t="shared" si="2"/>
        <v>60000</v>
      </c>
    </row>
    <row r="17" spans="1:11" s="4" customFormat="1" ht="27" customHeight="1" x14ac:dyDescent="0.25">
      <c r="A17" s="3">
        <v>15</v>
      </c>
      <c r="B17" s="20" t="s">
        <v>63</v>
      </c>
      <c r="C17" s="3">
        <v>3</v>
      </c>
      <c r="D17" s="3" t="s">
        <v>48</v>
      </c>
      <c r="E17" s="8">
        <v>15000</v>
      </c>
      <c r="F17" s="8">
        <v>5000</v>
      </c>
      <c r="G17" s="63">
        <f t="shared" si="0"/>
        <v>45000</v>
      </c>
      <c r="H17" s="63">
        <f t="shared" si="1"/>
        <v>15000</v>
      </c>
      <c r="I17" s="8">
        <f t="shared" si="2"/>
        <v>60000</v>
      </c>
    </row>
    <row r="18" spans="1:11" s="4" customFormat="1" ht="30.75" customHeight="1" x14ac:dyDescent="0.25">
      <c r="A18" s="3">
        <v>16</v>
      </c>
      <c r="B18" s="20" t="s">
        <v>49</v>
      </c>
      <c r="C18" s="3">
        <v>1</v>
      </c>
      <c r="D18" s="3" t="s">
        <v>11</v>
      </c>
      <c r="E18" s="8">
        <v>80000</v>
      </c>
      <c r="F18" s="8">
        <v>20000</v>
      </c>
      <c r="G18" s="63">
        <f t="shared" si="0"/>
        <v>80000</v>
      </c>
      <c r="H18" s="63">
        <f t="shared" si="1"/>
        <v>20000</v>
      </c>
      <c r="I18" s="8">
        <f t="shared" si="2"/>
        <v>100000</v>
      </c>
    </row>
    <row r="19" spans="1:11" s="4" customFormat="1" x14ac:dyDescent="0.25">
      <c r="A19" s="3">
        <v>17</v>
      </c>
      <c r="B19" s="20" t="s">
        <v>50</v>
      </c>
      <c r="C19" s="3">
        <v>1</v>
      </c>
      <c r="D19" s="3" t="s">
        <v>11</v>
      </c>
      <c r="E19" s="8">
        <v>10000</v>
      </c>
      <c r="F19" s="8">
        <v>5000</v>
      </c>
      <c r="G19" s="63">
        <f t="shared" si="0"/>
        <v>10000</v>
      </c>
      <c r="H19" s="63">
        <f t="shared" si="1"/>
        <v>5000</v>
      </c>
      <c r="I19" s="8">
        <f t="shared" si="2"/>
        <v>15000</v>
      </c>
    </row>
    <row r="20" spans="1:11" s="4" customFormat="1" ht="31.5" x14ac:dyDescent="0.25">
      <c r="A20" s="3">
        <v>18</v>
      </c>
      <c r="B20" s="20" t="s">
        <v>51</v>
      </c>
      <c r="C20" s="3">
        <v>1</v>
      </c>
      <c r="D20" s="3" t="s">
        <v>11</v>
      </c>
      <c r="E20" s="8">
        <v>10000</v>
      </c>
      <c r="F20" s="8">
        <v>5000</v>
      </c>
      <c r="G20" s="63">
        <f t="shared" si="0"/>
        <v>10000</v>
      </c>
      <c r="H20" s="63">
        <f t="shared" si="1"/>
        <v>5000</v>
      </c>
      <c r="I20" s="8">
        <f t="shared" si="2"/>
        <v>15000</v>
      </c>
    </row>
    <row r="21" spans="1:11" s="4" customFormat="1" ht="27" customHeight="1" x14ac:dyDescent="0.25">
      <c r="A21" s="3">
        <v>19</v>
      </c>
      <c r="B21" s="20" t="s">
        <v>52</v>
      </c>
      <c r="C21" s="3">
        <v>1</v>
      </c>
      <c r="D21" s="3" t="s">
        <v>11</v>
      </c>
      <c r="E21" s="8">
        <v>30000</v>
      </c>
      <c r="F21" s="8">
        <v>5000</v>
      </c>
      <c r="G21" s="63">
        <f t="shared" si="0"/>
        <v>30000</v>
      </c>
      <c r="H21" s="63">
        <f t="shared" si="1"/>
        <v>5000</v>
      </c>
      <c r="I21" s="8">
        <f t="shared" si="2"/>
        <v>35000</v>
      </c>
    </row>
    <row r="22" spans="1:11" s="4" customFormat="1" ht="18.75" x14ac:dyDescent="0.25">
      <c r="A22" s="136" t="s">
        <v>12</v>
      </c>
      <c r="B22" s="136"/>
      <c r="C22" s="136"/>
      <c r="D22" s="136"/>
      <c r="E22" s="136"/>
      <c r="F22" s="136"/>
      <c r="G22" s="78">
        <f>SUM(G3:G21)</f>
        <v>1319000</v>
      </c>
      <c r="H22" s="78">
        <f>SUM(H3:H21)</f>
        <v>338000</v>
      </c>
      <c r="I22" s="78">
        <f>SUM(I3:I21)</f>
        <v>1657000</v>
      </c>
    </row>
    <row r="23" spans="1:11" s="4" customFormat="1" ht="26.45" customHeight="1" x14ac:dyDescent="0.25">
      <c r="A23" s="134" t="s">
        <v>85</v>
      </c>
      <c r="B23" s="134"/>
      <c r="C23" s="134"/>
      <c r="D23" s="134"/>
      <c r="E23" s="134"/>
      <c r="F23" s="134"/>
      <c r="G23" s="65">
        <f>G22*5%</f>
        <v>65950</v>
      </c>
      <c r="H23" s="65">
        <f>H22*5%</f>
        <v>16900</v>
      </c>
      <c r="I23" s="65">
        <f>I22*5%</f>
        <v>82850</v>
      </c>
    </row>
    <row r="24" spans="1:11" s="4" customFormat="1" ht="26.45" customHeight="1" x14ac:dyDescent="0.25">
      <c r="A24" s="134" t="s">
        <v>86</v>
      </c>
      <c r="B24" s="134"/>
      <c r="C24" s="134"/>
      <c r="D24" s="134"/>
      <c r="E24" s="134"/>
      <c r="F24" s="134"/>
      <c r="G24" s="65">
        <f>G22-G23</f>
        <v>1253050</v>
      </c>
      <c r="H24" s="65">
        <f>H22-H23</f>
        <v>321100</v>
      </c>
      <c r="I24" s="59">
        <f>I22-I23</f>
        <v>1574150</v>
      </c>
    </row>
    <row r="25" spans="1:11" s="4" customFormat="1" ht="26.45" customHeight="1" x14ac:dyDescent="0.25">
      <c r="A25" s="134" t="s">
        <v>133</v>
      </c>
      <c r="B25" s="134"/>
      <c r="C25" s="134"/>
      <c r="D25" s="134"/>
      <c r="E25" s="134"/>
      <c r="F25" s="134"/>
      <c r="G25" s="65">
        <v>0</v>
      </c>
      <c r="H25" s="65">
        <f>H24*15%</f>
        <v>48165</v>
      </c>
      <c r="I25" s="59">
        <f>H25</f>
        <v>48165</v>
      </c>
    </row>
    <row r="26" spans="1:11" s="4" customFormat="1" ht="26.45" customHeight="1" x14ac:dyDescent="0.25">
      <c r="A26" s="134" t="s">
        <v>86</v>
      </c>
      <c r="B26" s="134"/>
      <c r="C26" s="134"/>
      <c r="D26" s="134"/>
      <c r="E26" s="134"/>
      <c r="F26" s="134"/>
      <c r="G26" s="65">
        <f>G25+G24</f>
        <v>1253050</v>
      </c>
      <c r="H26" s="65">
        <f>H25+H24</f>
        <v>369265</v>
      </c>
      <c r="I26" s="59">
        <f>I25+I24</f>
        <v>1622315</v>
      </c>
      <c r="K26" s="21"/>
    </row>
    <row r="27" spans="1:11" s="4" customFormat="1" x14ac:dyDescent="0.25"/>
    <row r="28" spans="1:11" s="4" customFormat="1" x14ac:dyDescent="0.25"/>
    <row r="29" spans="1:11" s="4" customFormat="1" x14ac:dyDescent="0.25"/>
    <row r="30" spans="1:11" s="4" customFormat="1" x14ac:dyDescent="0.25"/>
    <row r="31" spans="1:11" s="4" customFormat="1" x14ac:dyDescent="0.25">
      <c r="I31" s="21"/>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topLeftCell="A7" workbookViewId="0">
      <selection activeCell="B45" sqref="B45"/>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137" t="s">
        <v>20</v>
      </c>
      <c r="B1" s="138"/>
      <c r="C1" s="138"/>
      <c r="D1" s="138"/>
      <c r="E1" s="138"/>
      <c r="F1" s="139"/>
    </row>
    <row r="2" spans="1:6" s="4" customFormat="1" ht="36" customHeight="1" thickBot="1" x14ac:dyDescent="0.3">
      <c r="A2" s="6" t="s">
        <v>0</v>
      </c>
      <c r="B2" s="29" t="s">
        <v>1</v>
      </c>
      <c r="C2" s="6" t="s">
        <v>2</v>
      </c>
      <c r="D2" s="7" t="s">
        <v>3</v>
      </c>
      <c r="E2" s="38" t="s">
        <v>81</v>
      </c>
      <c r="F2" s="25" t="s">
        <v>15</v>
      </c>
    </row>
    <row r="3" spans="1:6" s="4" customFormat="1" ht="32.25" customHeight="1" x14ac:dyDescent="0.25">
      <c r="A3" s="50">
        <v>1</v>
      </c>
      <c r="B3" s="37" t="s">
        <v>21</v>
      </c>
      <c r="C3" s="11">
        <v>1</v>
      </c>
      <c r="D3" s="10" t="s">
        <v>10</v>
      </c>
      <c r="E3" s="55">
        <v>50000</v>
      </c>
      <c r="F3" s="51">
        <f>E3*C3</f>
        <v>50000</v>
      </c>
    </row>
    <row r="4" spans="1:6" s="4" customFormat="1" ht="31.5" x14ac:dyDescent="0.25">
      <c r="A4" s="42">
        <v>2</v>
      </c>
      <c r="B4" s="22" t="s">
        <v>22</v>
      </c>
      <c r="C4" s="3">
        <v>1</v>
      </c>
      <c r="D4" s="36" t="s">
        <v>11</v>
      </c>
      <c r="E4" s="56">
        <v>40000</v>
      </c>
      <c r="F4" s="51">
        <f t="shared" ref="F4:F12" si="0">E4*C4</f>
        <v>40000</v>
      </c>
    </row>
    <row r="5" spans="1:6" s="4" customFormat="1" ht="74.25" customHeight="1" x14ac:dyDescent="0.25">
      <c r="A5" s="42">
        <v>3</v>
      </c>
      <c r="B5" s="22" t="s">
        <v>23</v>
      </c>
      <c r="C5" s="3">
        <v>2</v>
      </c>
      <c r="D5" s="36" t="s">
        <v>9</v>
      </c>
      <c r="E5" s="56">
        <v>55000</v>
      </c>
      <c r="F5" s="51">
        <f t="shared" si="0"/>
        <v>110000</v>
      </c>
    </row>
    <row r="6" spans="1:6" s="4" customFormat="1" ht="31.5" x14ac:dyDescent="0.25">
      <c r="A6" s="42">
        <v>4</v>
      </c>
      <c r="B6" s="22" t="s">
        <v>18</v>
      </c>
      <c r="C6" s="3">
        <v>1</v>
      </c>
      <c r="D6" s="36" t="s">
        <v>11</v>
      </c>
      <c r="E6" s="56">
        <v>80000</v>
      </c>
      <c r="F6" s="51">
        <f t="shared" si="0"/>
        <v>80000</v>
      </c>
    </row>
    <row r="7" spans="1:6" s="4" customFormat="1" ht="33" customHeight="1" x14ac:dyDescent="0.25">
      <c r="A7" s="42">
        <v>5</v>
      </c>
      <c r="B7" s="22" t="s">
        <v>5</v>
      </c>
      <c r="C7" s="3">
        <v>1</v>
      </c>
      <c r="D7" s="36" t="s">
        <v>11</v>
      </c>
      <c r="E7" s="56">
        <v>25000</v>
      </c>
      <c r="F7" s="51">
        <f t="shared" si="0"/>
        <v>25000</v>
      </c>
    </row>
    <row r="8" spans="1:6" s="4" customFormat="1" ht="44.25" customHeight="1" x14ac:dyDescent="0.25">
      <c r="A8" s="42">
        <v>6</v>
      </c>
      <c r="B8" s="22" t="s">
        <v>4</v>
      </c>
      <c r="C8" s="3">
        <v>1</v>
      </c>
      <c r="D8" s="36" t="s">
        <v>11</v>
      </c>
      <c r="E8" s="56">
        <v>50000</v>
      </c>
      <c r="F8" s="51">
        <f t="shared" si="0"/>
        <v>50000</v>
      </c>
    </row>
    <row r="9" spans="1:6" s="4" customFormat="1" ht="25.5" customHeight="1" x14ac:dyDescent="0.25">
      <c r="A9" s="42">
        <v>7</v>
      </c>
      <c r="B9" s="20" t="s">
        <v>19</v>
      </c>
      <c r="C9" s="3">
        <v>1</v>
      </c>
      <c r="D9" s="36" t="s">
        <v>11</v>
      </c>
      <c r="E9" s="56">
        <v>20000</v>
      </c>
      <c r="F9" s="51">
        <f t="shared" si="0"/>
        <v>20000</v>
      </c>
    </row>
    <row r="10" spans="1:6" s="4" customFormat="1" ht="27" customHeight="1" x14ac:dyDescent="0.25">
      <c r="A10" s="42">
        <v>8</v>
      </c>
      <c r="B10" s="20" t="s">
        <v>24</v>
      </c>
      <c r="C10" s="3">
        <v>1</v>
      </c>
      <c r="D10" s="36" t="s">
        <v>11</v>
      </c>
      <c r="E10" s="56">
        <v>70000</v>
      </c>
      <c r="F10" s="51">
        <f t="shared" si="0"/>
        <v>70000</v>
      </c>
    </row>
    <row r="11" spans="1:6" s="4" customFormat="1" ht="40.5" customHeight="1" x14ac:dyDescent="0.25">
      <c r="A11" s="42">
        <v>9</v>
      </c>
      <c r="B11" s="20" t="s">
        <v>25</v>
      </c>
      <c r="C11" s="3">
        <v>1</v>
      </c>
      <c r="D11" s="36" t="s">
        <v>11</v>
      </c>
      <c r="E11" s="56">
        <v>155000</v>
      </c>
      <c r="F11" s="51">
        <f t="shared" si="0"/>
        <v>155000</v>
      </c>
    </row>
    <row r="12" spans="1:6" s="4" customFormat="1" ht="47.25" customHeight="1" thickBot="1" x14ac:dyDescent="0.3">
      <c r="A12" s="43">
        <v>10</v>
      </c>
      <c r="B12" s="52" t="s">
        <v>6</v>
      </c>
      <c r="C12" s="45">
        <v>1</v>
      </c>
      <c r="D12" s="46" t="s">
        <v>11</v>
      </c>
      <c r="E12" s="57">
        <v>50000</v>
      </c>
      <c r="F12" s="51">
        <f t="shared" si="0"/>
        <v>50000</v>
      </c>
    </row>
    <row r="13" spans="1:6" s="4" customFormat="1" ht="26.45" customHeight="1" thickBot="1" x14ac:dyDescent="0.3">
      <c r="A13" s="140" t="s">
        <v>12</v>
      </c>
      <c r="B13" s="141"/>
      <c r="C13" s="141"/>
      <c r="D13" s="141"/>
      <c r="E13" s="49"/>
      <c r="F13" s="54">
        <f>SUM(F3:F12)</f>
        <v>650000</v>
      </c>
    </row>
    <row r="14" spans="1:6" s="4" customFormat="1" ht="26.45" customHeight="1" thickBot="1" x14ac:dyDescent="0.3">
      <c r="A14" s="142" t="s">
        <v>85</v>
      </c>
      <c r="B14" s="143"/>
      <c r="C14" s="143"/>
      <c r="D14" s="143"/>
      <c r="E14" s="144"/>
      <c r="F14" s="54">
        <f>F13*5%</f>
        <v>32500</v>
      </c>
    </row>
    <row r="15" spans="1:6" s="4" customFormat="1" ht="26.45" customHeight="1" thickBot="1" x14ac:dyDescent="0.3">
      <c r="A15" s="142" t="s">
        <v>86</v>
      </c>
      <c r="B15" s="143"/>
      <c r="C15" s="143"/>
      <c r="D15" s="143"/>
      <c r="E15" s="144"/>
      <c r="F15" s="54">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B45" sqref="B45"/>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45" t="s">
        <v>69</v>
      </c>
      <c r="B2" s="146"/>
      <c r="C2" s="146"/>
      <c r="D2" s="146"/>
      <c r="E2" s="146"/>
      <c r="F2" s="147"/>
    </row>
    <row r="3" spans="1:6" s="4" customFormat="1" ht="48" customHeight="1" thickBot="1" x14ac:dyDescent="0.3">
      <c r="A3" s="6" t="s">
        <v>0</v>
      </c>
      <c r="B3" s="29" t="s">
        <v>1</v>
      </c>
      <c r="C3" s="6" t="s">
        <v>2</v>
      </c>
      <c r="D3" s="7" t="s">
        <v>3</v>
      </c>
      <c r="E3" s="38" t="s">
        <v>81</v>
      </c>
      <c r="F3" s="38" t="s">
        <v>15</v>
      </c>
    </row>
    <row r="4" spans="1:6" ht="51" customHeight="1" thickBot="1" x14ac:dyDescent="0.3">
      <c r="A4" s="39">
        <v>1</v>
      </c>
      <c r="B4" s="40" t="s">
        <v>7</v>
      </c>
      <c r="C4" s="34">
        <v>4</v>
      </c>
      <c r="D4" s="35" t="s">
        <v>68</v>
      </c>
      <c r="E4" s="58">
        <v>15000</v>
      </c>
      <c r="F4" s="41">
        <f>E4*C4</f>
        <v>60000</v>
      </c>
    </row>
    <row r="5" spans="1:6" ht="48" customHeight="1" thickBot="1" x14ac:dyDescent="0.3">
      <c r="A5" s="42">
        <v>2</v>
      </c>
      <c r="B5" s="22" t="s">
        <v>8</v>
      </c>
      <c r="C5" s="3">
        <v>8</v>
      </c>
      <c r="D5" s="10" t="s">
        <v>68</v>
      </c>
      <c r="E5" s="55">
        <v>15000</v>
      </c>
      <c r="F5" s="41">
        <f t="shared" ref="F5:F9" si="0">E5*C5</f>
        <v>120000</v>
      </c>
    </row>
    <row r="6" spans="1:6" ht="43.5" customHeight="1" thickBot="1" x14ac:dyDescent="0.3">
      <c r="A6" s="42">
        <v>3</v>
      </c>
      <c r="B6" s="22" t="s">
        <v>26</v>
      </c>
      <c r="C6" s="3">
        <v>8</v>
      </c>
      <c r="D6" s="10" t="s">
        <v>68</v>
      </c>
      <c r="E6" s="55">
        <v>15000</v>
      </c>
      <c r="F6" s="41">
        <f t="shared" si="0"/>
        <v>120000</v>
      </c>
    </row>
    <row r="7" spans="1:6" ht="48" thickBot="1" x14ac:dyDescent="0.3">
      <c r="A7" s="42">
        <v>4</v>
      </c>
      <c r="B7" s="22" t="s">
        <v>45</v>
      </c>
      <c r="C7" s="3">
        <v>4</v>
      </c>
      <c r="D7" s="36" t="s">
        <v>11</v>
      </c>
      <c r="E7" s="56">
        <v>15000</v>
      </c>
      <c r="F7" s="41">
        <f t="shared" si="0"/>
        <v>60000</v>
      </c>
    </row>
    <row r="8" spans="1:6" ht="43.5" customHeight="1" thickBot="1" x14ac:dyDescent="0.3">
      <c r="A8" s="42">
        <v>5</v>
      </c>
      <c r="B8" s="22" t="s">
        <v>27</v>
      </c>
      <c r="C8" s="3">
        <v>1</v>
      </c>
      <c r="D8" s="36" t="s">
        <v>11</v>
      </c>
      <c r="E8" s="56">
        <v>90000</v>
      </c>
      <c r="F8" s="41">
        <f t="shared" si="0"/>
        <v>90000</v>
      </c>
    </row>
    <row r="9" spans="1:6" ht="48.75" customHeight="1" thickBot="1" x14ac:dyDescent="0.3">
      <c r="A9" s="43">
        <v>6</v>
      </c>
      <c r="B9" s="44" t="s">
        <v>6</v>
      </c>
      <c r="C9" s="45">
        <v>1</v>
      </c>
      <c r="D9" s="46" t="s">
        <v>11</v>
      </c>
      <c r="E9" s="57">
        <v>40000</v>
      </c>
      <c r="F9" s="41">
        <f t="shared" si="0"/>
        <v>40000</v>
      </c>
    </row>
    <row r="10" spans="1:6" ht="39.6" customHeight="1" thickBot="1" x14ac:dyDescent="0.3">
      <c r="A10" s="142" t="s">
        <v>12</v>
      </c>
      <c r="B10" s="143"/>
      <c r="C10" s="143"/>
      <c r="D10" s="143"/>
      <c r="E10" s="48"/>
      <c r="F10" s="47">
        <f>SUM(F2:F9)</f>
        <v>490000</v>
      </c>
    </row>
    <row r="11" spans="1:6" s="4" customFormat="1" ht="26.45" customHeight="1" thickBot="1" x14ac:dyDescent="0.3">
      <c r="A11" s="142" t="s">
        <v>85</v>
      </c>
      <c r="B11" s="143"/>
      <c r="C11" s="143"/>
      <c r="D11" s="143"/>
      <c r="E11" s="144"/>
      <c r="F11" s="54">
        <f>F10*5%</f>
        <v>24500</v>
      </c>
    </row>
    <row r="12" spans="1:6" s="4" customFormat="1" ht="26.45" customHeight="1" thickBot="1" x14ac:dyDescent="0.3">
      <c r="A12" s="142" t="s">
        <v>86</v>
      </c>
      <c r="B12" s="143"/>
      <c r="C12" s="143"/>
      <c r="D12" s="143"/>
      <c r="E12" s="144"/>
      <c r="F12" s="54">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zoomScaleNormal="100" workbookViewId="0">
      <selection activeCell="K6" sqref="K6"/>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48" t="s">
        <v>107</v>
      </c>
      <c r="B1" s="148"/>
      <c r="C1" s="148"/>
      <c r="D1" s="148"/>
      <c r="E1" s="148"/>
      <c r="F1" s="148"/>
      <c r="G1" s="148"/>
      <c r="H1" s="148"/>
      <c r="I1" s="148"/>
    </row>
    <row r="2" spans="1:11" s="4" customFormat="1" ht="44.45" customHeight="1" x14ac:dyDescent="0.25">
      <c r="A2" s="79" t="s">
        <v>0</v>
      </c>
      <c r="B2" s="79" t="s">
        <v>1</v>
      </c>
      <c r="C2" s="79" t="s">
        <v>2</v>
      </c>
      <c r="D2" s="79" t="s">
        <v>3</v>
      </c>
      <c r="E2" s="80" t="s">
        <v>87</v>
      </c>
      <c r="F2" s="80" t="s">
        <v>89</v>
      </c>
      <c r="G2" s="80" t="s">
        <v>88</v>
      </c>
      <c r="H2" s="80" t="s">
        <v>90</v>
      </c>
      <c r="I2" s="80" t="s">
        <v>15</v>
      </c>
    </row>
    <row r="3" spans="1:11" s="23" customFormat="1" ht="25.15" customHeight="1" x14ac:dyDescent="0.25">
      <c r="A3" s="2"/>
      <c r="B3" s="82" t="s">
        <v>80</v>
      </c>
      <c r="C3" s="62"/>
      <c r="D3" s="3"/>
      <c r="E3" s="3"/>
      <c r="F3" s="3"/>
      <c r="G3" s="3"/>
      <c r="H3" s="3"/>
      <c r="I3" s="83"/>
    </row>
    <row r="4" spans="1:11" s="23" customFormat="1" ht="63" x14ac:dyDescent="0.25">
      <c r="A4" s="3">
        <v>1</v>
      </c>
      <c r="B4" s="84" t="s">
        <v>94</v>
      </c>
      <c r="C4" s="62">
        <v>6</v>
      </c>
      <c r="D4" s="3" t="s">
        <v>9</v>
      </c>
      <c r="E4" s="63">
        <v>1195000</v>
      </c>
      <c r="F4" s="63">
        <v>215000</v>
      </c>
      <c r="G4" s="63">
        <f>E4*C4</f>
        <v>7170000</v>
      </c>
      <c r="H4" s="63">
        <f>F4*C4</f>
        <v>1290000</v>
      </c>
      <c r="I4" s="8">
        <f>H4+G4</f>
        <v>8460000</v>
      </c>
      <c r="K4" s="24"/>
    </row>
    <row r="5" spans="1:11" s="23" customFormat="1" ht="33.75" customHeight="1" x14ac:dyDescent="0.25">
      <c r="A5" s="3">
        <v>2</v>
      </c>
      <c r="B5" s="20" t="s">
        <v>33</v>
      </c>
      <c r="C5" s="62">
        <v>6</v>
      </c>
      <c r="D5" s="3" t="s">
        <v>9</v>
      </c>
      <c r="E5" s="63">
        <v>20000</v>
      </c>
      <c r="F5" s="63">
        <v>5000</v>
      </c>
      <c r="G5" s="63">
        <f t="shared" ref="G5:G14" si="0">E5*C5</f>
        <v>120000</v>
      </c>
      <c r="H5" s="63">
        <f t="shared" ref="H5:H14" si="1">F5*C5</f>
        <v>30000</v>
      </c>
      <c r="I5" s="8">
        <f t="shared" ref="I5:I14" si="2">H5+G5</f>
        <v>150000</v>
      </c>
      <c r="K5" s="61"/>
    </row>
    <row r="6" spans="1:11" s="23" customFormat="1" ht="49.5" customHeight="1" x14ac:dyDescent="0.25">
      <c r="A6" s="3">
        <v>3</v>
      </c>
      <c r="B6" s="20" t="s">
        <v>34</v>
      </c>
      <c r="C6" s="62">
        <v>0</v>
      </c>
      <c r="D6" s="3" t="s">
        <v>9</v>
      </c>
      <c r="E6" s="63">
        <v>0</v>
      </c>
      <c r="F6" s="63">
        <v>0</v>
      </c>
      <c r="G6" s="63">
        <f t="shared" si="0"/>
        <v>0</v>
      </c>
      <c r="H6" s="63">
        <f t="shared" si="1"/>
        <v>0</v>
      </c>
      <c r="I6" s="8">
        <f t="shared" si="2"/>
        <v>0</v>
      </c>
    </row>
    <row r="7" spans="1:11" s="23" customFormat="1" ht="47.25" x14ac:dyDescent="0.25">
      <c r="A7" s="3">
        <v>4</v>
      </c>
      <c r="B7" s="20" t="s">
        <v>35</v>
      </c>
      <c r="C7" s="62">
        <v>2</v>
      </c>
      <c r="D7" s="3" t="s">
        <v>9</v>
      </c>
      <c r="E7" s="63">
        <v>250000</v>
      </c>
      <c r="F7" s="63">
        <v>30000</v>
      </c>
      <c r="G7" s="63">
        <f t="shared" si="0"/>
        <v>500000</v>
      </c>
      <c r="H7" s="63">
        <f t="shared" si="1"/>
        <v>60000</v>
      </c>
      <c r="I7" s="8">
        <f t="shared" si="2"/>
        <v>560000</v>
      </c>
    </row>
    <row r="8" spans="1:11" s="23" customFormat="1" ht="65.25" customHeight="1" x14ac:dyDescent="0.25">
      <c r="A8" s="3">
        <v>5</v>
      </c>
      <c r="B8" s="20" t="s">
        <v>36</v>
      </c>
      <c r="C8" s="62">
        <v>10</v>
      </c>
      <c r="D8" s="3" t="s">
        <v>9</v>
      </c>
      <c r="E8" s="63">
        <v>215000</v>
      </c>
      <c r="F8" s="63">
        <v>30000</v>
      </c>
      <c r="G8" s="63">
        <f t="shared" si="0"/>
        <v>2150000</v>
      </c>
      <c r="H8" s="63">
        <f t="shared" si="1"/>
        <v>300000</v>
      </c>
      <c r="I8" s="8">
        <f t="shared" si="2"/>
        <v>2450000</v>
      </c>
    </row>
    <row r="9" spans="1:11" s="23" customFormat="1" ht="47.25" x14ac:dyDescent="0.25">
      <c r="A9" s="3">
        <v>6</v>
      </c>
      <c r="B9" s="20" t="s">
        <v>37</v>
      </c>
      <c r="C9" s="62">
        <v>4</v>
      </c>
      <c r="D9" s="3" t="s">
        <v>9</v>
      </c>
      <c r="E9" s="63">
        <v>15000</v>
      </c>
      <c r="F9" s="63">
        <v>5000</v>
      </c>
      <c r="G9" s="63">
        <f t="shared" si="0"/>
        <v>60000</v>
      </c>
      <c r="H9" s="63">
        <f t="shared" si="1"/>
        <v>20000</v>
      </c>
      <c r="I9" s="8">
        <f t="shared" si="2"/>
        <v>80000</v>
      </c>
    </row>
    <row r="10" spans="1:11" s="23" customFormat="1" ht="37.5" customHeight="1" x14ac:dyDescent="0.25">
      <c r="A10" s="3">
        <v>7</v>
      </c>
      <c r="B10" s="20" t="s">
        <v>70</v>
      </c>
      <c r="C10" s="62">
        <v>0</v>
      </c>
      <c r="D10" s="3" t="s">
        <v>48</v>
      </c>
      <c r="E10" s="63"/>
      <c r="F10" s="63">
        <v>0</v>
      </c>
      <c r="G10" s="63">
        <f t="shared" si="0"/>
        <v>0</v>
      </c>
      <c r="H10" s="63">
        <f t="shared" si="1"/>
        <v>0</v>
      </c>
      <c r="I10" s="8">
        <f t="shared" si="2"/>
        <v>0</v>
      </c>
    </row>
    <row r="11" spans="1:11" s="23" customFormat="1" ht="15.75" x14ac:dyDescent="0.25">
      <c r="A11" s="3">
        <v>8</v>
      </c>
      <c r="B11" s="20" t="s">
        <v>71</v>
      </c>
      <c r="C11" s="62">
        <v>2</v>
      </c>
      <c r="D11" s="3" t="s">
        <v>10</v>
      </c>
      <c r="E11" s="63">
        <v>30000</v>
      </c>
      <c r="F11" s="63">
        <v>5000</v>
      </c>
      <c r="G11" s="63">
        <f t="shared" si="0"/>
        <v>60000</v>
      </c>
      <c r="H11" s="63">
        <f t="shared" si="1"/>
        <v>10000</v>
      </c>
      <c r="I11" s="8">
        <f t="shared" si="2"/>
        <v>70000</v>
      </c>
    </row>
    <row r="12" spans="1:11" s="23" customFormat="1" ht="15.75" x14ac:dyDescent="0.25">
      <c r="A12" s="3">
        <v>9</v>
      </c>
      <c r="B12" s="20" t="s">
        <v>6</v>
      </c>
      <c r="C12" s="3">
        <v>1</v>
      </c>
      <c r="D12" s="3" t="s">
        <v>10</v>
      </c>
      <c r="E12" s="63">
        <v>50000</v>
      </c>
      <c r="F12" s="63">
        <v>10000</v>
      </c>
      <c r="G12" s="63">
        <f t="shared" si="0"/>
        <v>50000</v>
      </c>
      <c r="H12" s="63">
        <f t="shared" si="1"/>
        <v>10000</v>
      </c>
      <c r="I12" s="8">
        <f t="shared" si="2"/>
        <v>60000</v>
      </c>
    </row>
    <row r="13" spans="1:11" s="23" customFormat="1" ht="31.5" x14ac:dyDescent="0.25">
      <c r="A13" s="3">
        <v>10</v>
      </c>
      <c r="B13" s="22" t="s">
        <v>38</v>
      </c>
      <c r="C13" s="64">
        <v>6</v>
      </c>
      <c r="D13" s="3" t="s">
        <v>9</v>
      </c>
      <c r="E13" s="63">
        <v>40000</v>
      </c>
      <c r="F13" s="63">
        <v>10000</v>
      </c>
      <c r="G13" s="63">
        <f t="shared" si="0"/>
        <v>240000</v>
      </c>
      <c r="H13" s="63">
        <f t="shared" si="1"/>
        <v>60000</v>
      </c>
      <c r="I13" s="8">
        <f t="shared" si="2"/>
        <v>300000</v>
      </c>
    </row>
    <row r="14" spans="1:11" s="23" customFormat="1" ht="31.5" x14ac:dyDescent="0.25">
      <c r="A14" s="3">
        <v>11</v>
      </c>
      <c r="B14" s="20" t="s">
        <v>72</v>
      </c>
      <c r="C14" s="3">
        <v>1</v>
      </c>
      <c r="D14" s="3" t="s">
        <v>10</v>
      </c>
      <c r="E14" s="63">
        <v>40000</v>
      </c>
      <c r="F14" s="63">
        <v>10000</v>
      </c>
      <c r="G14" s="63">
        <f t="shared" si="0"/>
        <v>40000</v>
      </c>
      <c r="H14" s="63">
        <f t="shared" si="1"/>
        <v>10000</v>
      </c>
      <c r="I14" s="8">
        <f t="shared" si="2"/>
        <v>50000</v>
      </c>
    </row>
    <row r="15" spans="1:11" s="4" customFormat="1" ht="18.75" x14ac:dyDescent="0.25">
      <c r="A15" s="134" t="s">
        <v>12</v>
      </c>
      <c r="B15" s="134"/>
      <c r="C15" s="134"/>
      <c r="D15" s="134"/>
      <c r="E15" s="134"/>
      <c r="F15" s="134"/>
      <c r="G15" s="59">
        <f>SUM(G4:G14)</f>
        <v>10390000</v>
      </c>
      <c r="H15" s="59">
        <f>SUM(H4:H14)</f>
        <v>1790000</v>
      </c>
      <c r="I15" s="59">
        <f>SUM(I4:I14)</f>
        <v>12180000</v>
      </c>
    </row>
    <row r="16" spans="1:11" s="4" customFormat="1" ht="26.45" customHeight="1" x14ac:dyDescent="0.25">
      <c r="A16" s="134" t="s">
        <v>85</v>
      </c>
      <c r="B16" s="134"/>
      <c r="C16" s="134"/>
      <c r="D16" s="134"/>
      <c r="E16" s="134"/>
      <c r="F16" s="134"/>
      <c r="G16" s="65">
        <f>G15*5%</f>
        <v>519500</v>
      </c>
      <c r="H16" s="65">
        <f>H15*5%</f>
        <v>89500</v>
      </c>
      <c r="I16" s="65">
        <f>I15*5%</f>
        <v>609000</v>
      </c>
    </row>
    <row r="17" spans="1:9" s="4" customFormat="1" ht="26.45" customHeight="1" x14ac:dyDescent="0.25">
      <c r="A17" s="134" t="s">
        <v>86</v>
      </c>
      <c r="B17" s="134"/>
      <c r="C17" s="134"/>
      <c r="D17" s="134"/>
      <c r="E17" s="134"/>
      <c r="F17" s="134"/>
      <c r="G17" s="65">
        <f>G15-G16</f>
        <v>9870500</v>
      </c>
      <c r="H17" s="65">
        <f>H15-H16</f>
        <v>1700500</v>
      </c>
      <c r="I17" s="59">
        <f>I15-I16</f>
        <v>11571000</v>
      </c>
    </row>
    <row r="18" spans="1:9" s="4" customFormat="1" ht="26.45" customHeight="1" x14ac:dyDescent="0.25">
      <c r="A18" s="134" t="s">
        <v>133</v>
      </c>
      <c r="B18" s="134"/>
      <c r="C18" s="134"/>
      <c r="D18" s="134"/>
      <c r="E18" s="134"/>
      <c r="F18" s="134"/>
      <c r="G18" s="65">
        <v>0</v>
      </c>
      <c r="H18" s="65">
        <f>H17*15%</f>
        <v>255075</v>
      </c>
      <c r="I18" s="59">
        <f>H18</f>
        <v>255075</v>
      </c>
    </row>
    <row r="19" spans="1:9" s="4" customFormat="1" ht="26.45" customHeight="1" x14ac:dyDescent="0.25">
      <c r="A19" s="134" t="s">
        <v>86</v>
      </c>
      <c r="B19" s="134"/>
      <c r="C19" s="134"/>
      <c r="D19" s="134"/>
      <c r="E19" s="134"/>
      <c r="F19" s="134"/>
      <c r="G19" s="65">
        <f>G18+G17</f>
        <v>9870500</v>
      </c>
      <c r="H19" s="65">
        <f>H18+H17</f>
        <v>1955575</v>
      </c>
      <c r="I19" s="59">
        <f>I18+I17</f>
        <v>11826075</v>
      </c>
    </row>
    <row r="20" spans="1:9" s="23" customFormat="1" x14ac:dyDescent="0.25"/>
    <row r="21" spans="1:9" s="23" customFormat="1" x14ac:dyDescent="0.25"/>
    <row r="22" spans="1:9" s="23" customFormat="1" x14ac:dyDescent="0.25"/>
    <row r="23" spans="1:9" s="23" customFormat="1" ht="50.25" customHeight="1" x14ac:dyDescent="0.25"/>
    <row r="24" spans="1:9" s="23" customFormat="1" x14ac:dyDescent="0.25"/>
    <row r="25" spans="1:9" s="23" customFormat="1" x14ac:dyDescent="0.25"/>
    <row r="26" spans="1:9" s="23" customFormat="1" x14ac:dyDescent="0.25"/>
    <row r="27" spans="1:9" s="23" customFormat="1" x14ac:dyDescent="0.25"/>
    <row r="28" spans="1:9" s="23" customFormat="1" x14ac:dyDescent="0.25"/>
    <row r="29" spans="1:9" s="23" customFormat="1" x14ac:dyDescent="0.25"/>
    <row r="30" spans="1:9" s="23" customFormat="1" x14ac:dyDescent="0.25"/>
    <row r="31" spans="1:9" s="23" customFormat="1" x14ac:dyDescent="0.25"/>
    <row r="32" spans="1:9" s="23" customFormat="1" x14ac:dyDescent="0.25"/>
    <row r="33" spans="11:11" s="23" customFormat="1" x14ac:dyDescent="0.25"/>
    <row r="34" spans="11:11" s="23" customFormat="1" x14ac:dyDescent="0.25"/>
    <row r="35" spans="11:11" s="23" customFormat="1" hidden="1" x14ac:dyDescent="0.25"/>
    <row r="36" spans="11:11" s="23" customFormat="1" hidden="1" x14ac:dyDescent="0.25"/>
    <row r="37" spans="11:11" s="23" customFormat="1" hidden="1" x14ac:dyDescent="0.25"/>
    <row r="38" spans="11:11" s="23" customFormat="1" hidden="1" x14ac:dyDescent="0.25"/>
    <row r="39" spans="11:11" s="4" customFormat="1" ht="15.75" x14ac:dyDescent="0.25">
      <c r="K39" s="21"/>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zoomScaleNormal="100" workbookViewId="0">
      <selection activeCell="B2" sqref="B2"/>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79" t="s">
        <v>0</v>
      </c>
      <c r="B1" s="79" t="s">
        <v>1</v>
      </c>
      <c r="C1" s="79" t="s">
        <v>2</v>
      </c>
      <c r="D1" s="79" t="s">
        <v>3</v>
      </c>
      <c r="E1" s="80" t="s">
        <v>87</v>
      </c>
      <c r="F1" s="80" t="s">
        <v>89</v>
      </c>
      <c r="G1" s="80" t="s">
        <v>88</v>
      </c>
      <c r="H1" s="80" t="s">
        <v>90</v>
      </c>
      <c r="I1" s="80" t="s">
        <v>15</v>
      </c>
    </row>
    <row r="2" spans="1:9" ht="27" customHeight="1" x14ac:dyDescent="0.25">
      <c r="A2" s="2"/>
      <c r="B2" s="85" t="s">
        <v>79</v>
      </c>
      <c r="C2" s="86"/>
      <c r="D2" s="3"/>
      <c r="E2" s="8"/>
      <c r="F2" s="8"/>
      <c r="G2" s="8"/>
      <c r="H2" s="8"/>
      <c r="I2" s="8"/>
    </row>
    <row r="3" spans="1:9" ht="39" customHeight="1" x14ac:dyDescent="0.25">
      <c r="A3" s="3">
        <v>1</v>
      </c>
      <c r="B3" s="20" t="s">
        <v>73</v>
      </c>
      <c r="C3" s="3">
        <v>3</v>
      </c>
      <c r="D3" s="3" t="s">
        <v>9</v>
      </c>
      <c r="E3" s="8">
        <v>650000</v>
      </c>
      <c r="F3" s="8">
        <v>100000</v>
      </c>
      <c r="G3" s="63">
        <f>E3*C3</f>
        <v>1950000</v>
      </c>
      <c r="H3" s="63">
        <f>F3*C3</f>
        <v>300000</v>
      </c>
      <c r="I3" s="8">
        <f>H3+G3</f>
        <v>2250000</v>
      </c>
    </row>
    <row r="4" spans="1:9" ht="44.25" customHeight="1" x14ac:dyDescent="0.25">
      <c r="A4" s="3">
        <v>2</v>
      </c>
      <c r="B4" s="20" t="s">
        <v>39</v>
      </c>
      <c r="C4" s="3">
        <v>6</v>
      </c>
      <c r="D4" s="3" t="s">
        <v>9</v>
      </c>
      <c r="E4" s="8">
        <v>120000</v>
      </c>
      <c r="F4" s="8">
        <v>30000</v>
      </c>
      <c r="G4" s="63">
        <f t="shared" ref="G4:G17" si="0">E4*C4</f>
        <v>720000</v>
      </c>
      <c r="H4" s="63">
        <f t="shared" ref="H4:H17" si="1">F4*C4</f>
        <v>180000</v>
      </c>
      <c r="I4" s="8">
        <f t="shared" ref="I4:I17" si="2">H4+G4</f>
        <v>900000</v>
      </c>
    </row>
    <row r="5" spans="1:9" ht="31.5" x14ac:dyDescent="0.25">
      <c r="A5" s="3">
        <v>3</v>
      </c>
      <c r="B5" s="20" t="s">
        <v>74</v>
      </c>
      <c r="C5" s="3">
        <v>6</v>
      </c>
      <c r="D5" s="3" t="s">
        <v>9</v>
      </c>
      <c r="E5" s="8">
        <v>160000</v>
      </c>
      <c r="F5" s="8">
        <v>15000</v>
      </c>
      <c r="G5" s="63">
        <f t="shared" si="0"/>
        <v>960000</v>
      </c>
      <c r="H5" s="63">
        <f t="shared" si="1"/>
        <v>90000</v>
      </c>
      <c r="I5" s="8">
        <f t="shared" si="2"/>
        <v>1050000</v>
      </c>
    </row>
    <row r="6" spans="1:9" ht="53.25" customHeight="1" x14ac:dyDescent="0.25">
      <c r="A6" s="3">
        <v>4</v>
      </c>
      <c r="B6" s="20" t="s">
        <v>28</v>
      </c>
      <c r="C6" s="3">
        <v>12</v>
      </c>
      <c r="D6" s="3" t="s">
        <v>9</v>
      </c>
      <c r="E6" s="8">
        <v>18000</v>
      </c>
      <c r="F6" s="8">
        <v>5000</v>
      </c>
      <c r="G6" s="63">
        <f t="shared" si="0"/>
        <v>216000</v>
      </c>
      <c r="H6" s="63">
        <f t="shared" si="1"/>
        <v>60000</v>
      </c>
      <c r="I6" s="8">
        <f t="shared" si="2"/>
        <v>276000</v>
      </c>
    </row>
    <row r="7" spans="1:9" ht="37.5" customHeight="1" x14ac:dyDescent="0.25">
      <c r="A7" s="3">
        <v>5</v>
      </c>
      <c r="B7" s="20" t="s">
        <v>75</v>
      </c>
      <c r="C7" s="3">
        <v>3</v>
      </c>
      <c r="D7" s="3" t="s">
        <v>9</v>
      </c>
      <c r="E7" s="8">
        <v>2200000</v>
      </c>
      <c r="F7" s="8">
        <v>100000</v>
      </c>
      <c r="G7" s="63">
        <f t="shared" si="0"/>
        <v>6600000</v>
      </c>
      <c r="H7" s="63">
        <f t="shared" si="1"/>
        <v>300000</v>
      </c>
      <c r="I7" s="8">
        <f t="shared" si="2"/>
        <v>6900000</v>
      </c>
    </row>
    <row r="8" spans="1:9" ht="22.5" customHeight="1" x14ac:dyDescent="0.25">
      <c r="A8" s="3">
        <v>6</v>
      </c>
      <c r="B8" s="20" t="s">
        <v>41</v>
      </c>
      <c r="C8" s="3">
        <v>1</v>
      </c>
      <c r="D8" s="3" t="s">
        <v>76</v>
      </c>
      <c r="E8" s="8">
        <v>80000</v>
      </c>
      <c r="F8" s="8">
        <v>20000</v>
      </c>
      <c r="G8" s="63">
        <f t="shared" si="0"/>
        <v>80000</v>
      </c>
      <c r="H8" s="63">
        <f t="shared" si="1"/>
        <v>20000</v>
      </c>
      <c r="I8" s="8">
        <f t="shared" si="2"/>
        <v>100000</v>
      </c>
    </row>
    <row r="9" spans="1:9" ht="15.75" x14ac:dyDescent="0.25">
      <c r="A9" s="3">
        <v>7</v>
      </c>
      <c r="B9" s="20" t="s">
        <v>42</v>
      </c>
      <c r="C9" s="3">
        <v>12</v>
      </c>
      <c r="D9" s="3" t="s">
        <v>9</v>
      </c>
      <c r="E9" s="8">
        <v>35000</v>
      </c>
      <c r="F9" s="8">
        <v>8000</v>
      </c>
      <c r="G9" s="63">
        <f t="shared" si="0"/>
        <v>420000</v>
      </c>
      <c r="H9" s="63">
        <f t="shared" si="1"/>
        <v>96000</v>
      </c>
      <c r="I9" s="8">
        <f t="shared" si="2"/>
        <v>516000</v>
      </c>
    </row>
    <row r="10" spans="1:9" ht="18" customHeight="1" x14ac:dyDescent="0.25">
      <c r="A10" s="3">
        <v>8</v>
      </c>
      <c r="B10" s="20" t="s">
        <v>43</v>
      </c>
      <c r="C10" s="3">
        <v>3</v>
      </c>
      <c r="D10" s="3" t="s">
        <v>9</v>
      </c>
      <c r="E10" s="8">
        <v>23000</v>
      </c>
      <c r="F10" s="8">
        <v>5000</v>
      </c>
      <c r="G10" s="63">
        <f t="shared" si="0"/>
        <v>69000</v>
      </c>
      <c r="H10" s="63">
        <f t="shared" si="1"/>
        <v>15000</v>
      </c>
      <c r="I10" s="8">
        <f t="shared" si="2"/>
        <v>84000</v>
      </c>
    </row>
    <row r="11" spans="1:9" ht="15.75" x14ac:dyDescent="0.25">
      <c r="A11" s="3">
        <v>9</v>
      </c>
      <c r="B11" s="20" t="s">
        <v>40</v>
      </c>
      <c r="C11" s="3">
        <v>9</v>
      </c>
      <c r="D11" s="3" t="s">
        <v>9</v>
      </c>
      <c r="E11" s="8">
        <v>18000</v>
      </c>
      <c r="F11" s="8">
        <v>5000</v>
      </c>
      <c r="G11" s="63">
        <f t="shared" si="0"/>
        <v>162000</v>
      </c>
      <c r="H11" s="63">
        <f t="shared" si="1"/>
        <v>45000</v>
      </c>
      <c r="I11" s="8">
        <f t="shared" si="2"/>
        <v>207000</v>
      </c>
    </row>
    <row r="12" spans="1:9" ht="20.25" customHeight="1" x14ac:dyDescent="0.25">
      <c r="A12" s="3">
        <v>10</v>
      </c>
      <c r="B12" s="20" t="s">
        <v>29</v>
      </c>
      <c r="C12" s="3">
        <v>3</v>
      </c>
      <c r="D12" s="3" t="s">
        <v>9</v>
      </c>
      <c r="E12" s="8">
        <v>630000</v>
      </c>
      <c r="F12" s="8">
        <v>30000</v>
      </c>
      <c r="G12" s="63">
        <f t="shared" si="0"/>
        <v>1890000</v>
      </c>
      <c r="H12" s="63">
        <f t="shared" si="1"/>
        <v>90000</v>
      </c>
      <c r="I12" s="8">
        <f t="shared" si="2"/>
        <v>1980000</v>
      </c>
    </row>
    <row r="13" spans="1:9" ht="26.25" customHeight="1" x14ac:dyDescent="0.25">
      <c r="A13" s="3">
        <v>11</v>
      </c>
      <c r="B13" s="20" t="s">
        <v>30</v>
      </c>
      <c r="C13" s="3">
        <v>3</v>
      </c>
      <c r="D13" s="3" t="s">
        <v>9</v>
      </c>
      <c r="E13" s="8">
        <v>430000</v>
      </c>
      <c r="F13" s="8">
        <v>30000</v>
      </c>
      <c r="G13" s="63">
        <f t="shared" si="0"/>
        <v>1290000</v>
      </c>
      <c r="H13" s="63">
        <f t="shared" si="1"/>
        <v>90000</v>
      </c>
      <c r="I13" s="8">
        <f t="shared" si="2"/>
        <v>1380000</v>
      </c>
    </row>
    <row r="14" spans="1:9" ht="36.75" customHeight="1" x14ac:dyDescent="0.25">
      <c r="A14" s="3">
        <v>12</v>
      </c>
      <c r="B14" s="20" t="s">
        <v>77</v>
      </c>
      <c r="C14" s="3">
        <v>3500</v>
      </c>
      <c r="D14" s="3" t="s">
        <v>32</v>
      </c>
      <c r="E14" s="8">
        <v>300</v>
      </c>
      <c r="F14" s="8">
        <v>50</v>
      </c>
      <c r="G14" s="63">
        <f t="shared" si="0"/>
        <v>1050000</v>
      </c>
      <c r="H14" s="63">
        <f>F14*C14</f>
        <v>175000</v>
      </c>
      <c r="I14" s="8">
        <f t="shared" si="2"/>
        <v>1225000</v>
      </c>
    </row>
    <row r="15" spans="1:9" ht="18" customHeight="1" x14ac:dyDescent="0.25">
      <c r="A15" s="3">
        <v>13</v>
      </c>
      <c r="B15" s="20" t="s">
        <v>78</v>
      </c>
      <c r="C15" s="3">
        <v>1</v>
      </c>
      <c r="D15" s="3" t="s">
        <v>10</v>
      </c>
      <c r="E15" s="8">
        <v>50000</v>
      </c>
      <c r="F15" s="8">
        <v>2000</v>
      </c>
      <c r="G15" s="63">
        <f t="shared" si="0"/>
        <v>50000</v>
      </c>
      <c r="H15" s="63">
        <f t="shared" si="1"/>
        <v>2000</v>
      </c>
      <c r="I15" s="8">
        <f t="shared" si="2"/>
        <v>52000</v>
      </c>
    </row>
    <row r="16" spans="1:9" ht="18" customHeight="1" x14ac:dyDescent="0.25">
      <c r="A16" s="3">
        <v>14</v>
      </c>
      <c r="B16" s="20" t="s">
        <v>44</v>
      </c>
      <c r="C16" s="3">
        <v>1</v>
      </c>
      <c r="D16" s="3" t="s">
        <v>10</v>
      </c>
      <c r="E16" s="8">
        <v>150000</v>
      </c>
      <c r="F16" s="8">
        <v>30000</v>
      </c>
      <c r="G16" s="63">
        <f t="shared" si="0"/>
        <v>150000</v>
      </c>
      <c r="H16" s="63">
        <f t="shared" si="1"/>
        <v>30000</v>
      </c>
      <c r="I16" s="8">
        <f t="shared" si="2"/>
        <v>180000</v>
      </c>
    </row>
    <row r="17" spans="1:9" ht="18" customHeight="1" x14ac:dyDescent="0.25">
      <c r="A17" s="3">
        <v>15</v>
      </c>
      <c r="B17" s="20" t="s">
        <v>31</v>
      </c>
      <c r="C17" s="3">
        <v>4</v>
      </c>
      <c r="D17" s="3" t="s">
        <v>10</v>
      </c>
      <c r="E17" s="8">
        <v>10000</v>
      </c>
      <c r="F17" s="8">
        <v>5000</v>
      </c>
      <c r="G17" s="63">
        <f t="shared" si="0"/>
        <v>40000</v>
      </c>
      <c r="H17" s="63">
        <f t="shared" si="1"/>
        <v>20000</v>
      </c>
      <c r="I17" s="8">
        <f t="shared" si="2"/>
        <v>60000</v>
      </c>
    </row>
    <row r="18" spans="1:9" s="4" customFormat="1" ht="18.75" x14ac:dyDescent="0.25">
      <c r="A18" s="134" t="s">
        <v>12</v>
      </c>
      <c r="B18" s="134"/>
      <c r="C18" s="134"/>
      <c r="D18" s="134"/>
      <c r="E18" s="134"/>
      <c r="F18" s="134"/>
      <c r="G18" s="59">
        <f t="shared" ref="G18:H18" si="3">SUM(G3:G17)</f>
        <v>15647000</v>
      </c>
      <c r="H18" s="59">
        <f t="shared" si="3"/>
        <v>1513000</v>
      </c>
      <c r="I18" s="59">
        <f>SUM(I3:I17)</f>
        <v>17160000</v>
      </c>
    </row>
    <row r="19" spans="1:9" s="4" customFormat="1" ht="18.75" x14ac:dyDescent="0.25">
      <c r="A19" s="134" t="s">
        <v>85</v>
      </c>
      <c r="B19" s="134"/>
      <c r="C19" s="134"/>
      <c r="D19" s="134"/>
      <c r="E19" s="134"/>
      <c r="F19" s="134"/>
      <c r="G19" s="65">
        <f>G18*5%</f>
        <v>782350</v>
      </c>
      <c r="H19" s="65">
        <f>H18*5%</f>
        <v>75650</v>
      </c>
      <c r="I19" s="65">
        <f>I18*5%</f>
        <v>858000</v>
      </c>
    </row>
    <row r="20" spans="1:9" s="4" customFormat="1" ht="18.75" x14ac:dyDescent="0.25">
      <c r="A20" s="134" t="s">
        <v>86</v>
      </c>
      <c r="B20" s="134"/>
      <c r="C20" s="134"/>
      <c r="D20" s="134"/>
      <c r="E20" s="134"/>
      <c r="F20" s="134"/>
      <c r="G20" s="65">
        <f>G18-G19</f>
        <v>14864650</v>
      </c>
      <c r="H20" s="65">
        <f>H18-H19</f>
        <v>1437350</v>
      </c>
      <c r="I20" s="59">
        <f>I18-I19</f>
        <v>16302000</v>
      </c>
    </row>
    <row r="21" spans="1:9" s="4" customFormat="1" ht="18.75" x14ac:dyDescent="0.25">
      <c r="A21" s="134" t="s">
        <v>133</v>
      </c>
      <c r="B21" s="134"/>
      <c r="C21" s="134"/>
      <c r="D21" s="134"/>
      <c r="E21" s="134"/>
      <c r="F21" s="134"/>
      <c r="G21" s="65">
        <v>0</v>
      </c>
      <c r="H21" s="65">
        <f>H20*15%</f>
        <v>215602.5</v>
      </c>
      <c r="I21" s="59">
        <f>H21</f>
        <v>215602.5</v>
      </c>
    </row>
    <row r="22" spans="1:9" s="4" customFormat="1" ht="18.75" x14ac:dyDescent="0.25">
      <c r="A22" s="134" t="s">
        <v>86</v>
      </c>
      <c r="B22" s="134"/>
      <c r="C22" s="134"/>
      <c r="D22" s="134"/>
      <c r="E22" s="134"/>
      <c r="F22" s="134"/>
      <c r="G22" s="65">
        <f>G21+G20</f>
        <v>14864650</v>
      </c>
      <c r="H22" s="65">
        <f>H21+H20</f>
        <v>1652952.5</v>
      </c>
      <c r="I22" s="59">
        <f>I21+I20</f>
        <v>16517602.5</v>
      </c>
    </row>
    <row r="25" spans="1:9" x14ac:dyDescent="0.25">
      <c r="I25" s="60"/>
    </row>
    <row r="26" spans="1:9" x14ac:dyDescent="0.25">
      <c r="I26" s="60"/>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Project comp</vt:lpstr>
      <vt:lpstr>Invocice</vt:lpstr>
      <vt:lpstr>Summary</vt:lpstr>
      <vt:lpstr>Air Handling Unit</vt:lpstr>
      <vt:lpstr>Fresh Air Unit</vt:lpstr>
      <vt:lpstr>Fan Coil Unit (Elevator n BMS)</vt:lpstr>
      <vt:lpstr>Chillers</vt:lpstr>
      <vt:lpstr>Cooling Towers</vt:lpstr>
      <vt:lpstr>Chillers!Print_Area</vt:lpstr>
      <vt:lpstr>Invocice!Print_Area</vt:lpstr>
      <vt:lpstr>'Project comp'!Print_Area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2024-07-31T14:08:18Z</cp:lastPrinted>
  <dcterms:created xsi:type="dcterms:W3CDTF">2022-09-15T07:28:34Z</dcterms:created>
  <dcterms:modified xsi:type="dcterms:W3CDTF">2024-07-31T14:13:10Z</dcterms:modified>
</cp:coreProperties>
</file>