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D8978BE4-E6BF-4EA6-B6FC-E1CAADB39414}" xr6:coauthVersionLast="47" xr6:coauthVersionMax="47" xr10:uidLastSave="{00000000-0000-0000-0000-000000000000}"/>
  <bookViews>
    <workbookView xWindow="-120" yWindow="-120" windowWidth="29040" windowHeight="15840" tabRatio="712" xr2:uid="{00000000-000D-0000-FFFF-FFFF00000000}"/>
  </bookViews>
  <sheets>
    <sheet name="Grand Summary" sheetId="65" r:id="rId1"/>
    <sheet name="ACMV BOQ" sheetId="69" r:id="rId2"/>
    <sheet name="Plumbing BOQ" sheetId="71" r:id="rId3"/>
    <sheet name="Fire BOQ" sheetId="73" r:id="rId4"/>
    <sheet name="Sheet1" sheetId="75" r:id="rId5"/>
    <sheet name="Project" sheetId="7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3">'Fire BOQ'!$A$1:$M$32</definedName>
    <definedName name="_xlnm.Print_Area" localSheetId="0">'Grand Summary'!$A$1:$D$32</definedName>
    <definedName name="_xlnm.Print_Area" localSheetId="2">'Plumbing BOQ'!$A$1:$M$85</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3">'Fire BOQ'!$1:$8</definedName>
    <definedName name="_xlnm.Print_Titles" localSheetId="2">'Plumbing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D21" i="65" l="1"/>
  <c r="D23" i="65" s="1"/>
  <c r="C19" i="76"/>
  <c r="D17" i="76"/>
  <c r="D16" i="76"/>
  <c r="C17" i="76"/>
  <c r="C16" i="76"/>
  <c r="C15" i="76"/>
  <c r="D8" i="76" l="1"/>
  <c r="C13" i="76"/>
  <c r="C12" i="76"/>
  <c r="C11" i="76"/>
  <c r="C9" i="76"/>
  <c r="C8" i="76"/>
  <c r="C6" i="76"/>
  <c r="P13" i="73" l="1"/>
  <c r="Q13" i="73"/>
  <c r="R13" i="73"/>
  <c r="S13" i="73"/>
  <c r="P14" i="73"/>
  <c r="Q14" i="73"/>
  <c r="R14" i="73"/>
  <c r="S14" i="73"/>
  <c r="P15" i="73"/>
  <c r="Q15" i="73"/>
  <c r="R15" i="73"/>
  <c r="S15" i="73"/>
  <c r="P16" i="73"/>
  <c r="Q16" i="73"/>
  <c r="R16" i="73"/>
  <c r="S16" i="73"/>
  <c r="P17" i="73"/>
  <c r="Q17" i="73"/>
  <c r="R17" i="73"/>
  <c r="S17" i="73"/>
  <c r="P18" i="73"/>
  <c r="Q18" i="73"/>
  <c r="R18" i="73"/>
  <c r="S18" i="73"/>
  <c r="P19" i="73"/>
  <c r="Q19" i="73"/>
  <c r="R19" i="73"/>
  <c r="S19" i="73"/>
  <c r="P20" i="73"/>
  <c r="Q20" i="73"/>
  <c r="R20" i="73"/>
  <c r="S20" i="73"/>
  <c r="P21" i="73"/>
  <c r="Q21" i="73"/>
  <c r="R21" i="73"/>
  <c r="S21" i="73"/>
  <c r="P22" i="73"/>
  <c r="Q22" i="73"/>
  <c r="R22" i="73"/>
  <c r="S22" i="73"/>
  <c r="P23" i="73"/>
  <c r="Q23" i="73"/>
  <c r="R23" i="73"/>
  <c r="S23" i="73"/>
  <c r="P24" i="73"/>
  <c r="Q24" i="73"/>
  <c r="R24" i="73"/>
  <c r="S24" i="73"/>
  <c r="P25" i="73"/>
  <c r="Q25" i="73"/>
  <c r="R25" i="73"/>
  <c r="S25" i="73"/>
  <c r="P26" i="73"/>
  <c r="Q26" i="73"/>
  <c r="R26" i="73"/>
  <c r="S26" i="73"/>
  <c r="P27" i="73"/>
  <c r="Q27" i="73"/>
  <c r="R27" i="73"/>
  <c r="S27" i="73"/>
  <c r="P28" i="73"/>
  <c r="Q28" i="73"/>
  <c r="R28" i="73"/>
  <c r="S28" i="73"/>
  <c r="P29" i="73"/>
  <c r="Q29" i="73"/>
  <c r="R29" i="73"/>
  <c r="S29" i="73"/>
  <c r="P30" i="73"/>
  <c r="Q30" i="73"/>
  <c r="R30" i="73"/>
  <c r="S30" i="73"/>
  <c r="P31" i="73"/>
  <c r="Q31" i="73"/>
  <c r="R31" i="73"/>
  <c r="S31" i="73"/>
  <c r="Q12" i="73"/>
  <c r="S12" i="73" s="1"/>
  <c r="P12" i="73"/>
  <c r="R12" i="73" s="1"/>
  <c r="P13" i="71"/>
  <c r="R13" i="71" s="1"/>
  <c r="Q13" i="71"/>
  <c r="S13" i="71"/>
  <c r="P14" i="71"/>
  <c r="R14" i="71" s="1"/>
  <c r="Q14" i="71"/>
  <c r="S14" i="71"/>
  <c r="P15" i="71"/>
  <c r="R15" i="71" s="1"/>
  <c r="Q15" i="71"/>
  <c r="S15" i="71"/>
  <c r="P16" i="71"/>
  <c r="R16" i="71" s="1"/>
  <c r="Q16" i="71"/>
  <c r="S16" i="71"/>
  <c r="P17" i="71"/>
  <c r="R17" i="71" s="1"/>
  <c r="Q17" i="71"/>
  <c r="S17" i="71"/>
  <c r="P18" i="71"/>
  <c r="R18" i="71" s="1"/>
  <c r="Q18" i="71"/>
  <c r="S18" i="71"/>
  <c r="P19" i="71"/>
  <c r="R19" i="71" s="1"/>
  <c r="Q19" i="71"/>
  <c r="S19" i="71"/>
  <c r="P20" i="71"/>
  <c r="R20" i="71" s="1"/>
  <c r="Q20" i="71"/>
  <c r="S20" i="71"/>
  <c r="P21" i="71"/>
  <c r="R21" i="71" s="1"/>
  <c r="Q21" i="71"/>
  <c r="S21" i="71"/>
  <c r="P22" i="71"/>
  <c r="R22" i="71" s="1"/>
  <c r="Q22" i="71"/>
  <c r="S22" i="71"/>
  <c r="P23" i="71"/>
  <c r="R23" i="71" s="1"/>
  <c r="Q23" i="71"/>
  <c r="S23" i="71"/>
  <c r="P24" i="71"/>
  <c r="R24" i="71" s="1"/>
  <c r="Q24" i="71"/>
  <c r="S24" i="71"/>
  <c r="P25" i="71"/>
  <c r="R25" i="71" s="1"/>
  <c r="Q25" i="71"/>
  <c r="S25" i="71"/>
  <c r="P26" i="71"/>
  <c r="R26" i="71" s="1"/>
  <c r="Q26" i="71"/>
  <c r="S26" i="71"/>
  <c r="P27" i="71"/>
  <c r="R27" i="71" s="1"/>
  <c r="Q27" i="71"/>
  <c r="S27" i="71"/>
  <c r="P28" i="71"/>
  <c r="R28" i="71" s="1"/>
  <c r="Q28" i="71"/>
  <c r="S28" i="71"/>
  <c r="P29" i="71"/>
  <c r="R29" i="71" s="1"/>
  <c r="Q29" i="71"/>
  <c r="S29" i="71"/>
  <c r="P30" i="71"/>
  <c r="R30" i="71" s="1"/>
  <c r="Q30" i="71"/>
  <c r="S30" i="71"/>
  <c r="P31" i="71"/>
  <c r="R31" i="71" s="1"/>
  <c r="Q31" i="71"/>
  <c r="S31" i="71"/>
  <c r="P32" i="71"/>
  <c r="R32" i="71" s="1"/>
  <c r="Q32" i="71"/>
  <c r="S32" i="71"/>
  <c r="P33" i="71"/>
  <c r="R33" i="71" s="1"/>
  <c r="Q33" i="71"/>
  <c r="S33" i="71"/>
  <c r="P34" i="71"/>
  <c r="R34" i="71" s="1"/>
  <c r="Q34" i="71"/>
  <c r="S34" i="71"/>
  <c r="P35" i="71"/>
  <c r="R35" i="71" s="1"/>
  <c r="Q35" i="71"/>
  <c r="S35" i="71"/>
  <c r="P36" i="71"/>
  <c r="R36" i="71" s="1"/>
  <c r="Q36" i="71"/>
  <c r="S36" i="71"/>
  <c r="P37" i="71"/>
  <c r="R37" i="71" s="1"/>
  <c r="Q37" i="71"/>
  <c r="S37" i="71"/>
  <c r="P38" i="71"/>
  <c r="R38" i="71" s="1"/>
  <c r="Q38" i="71"/>
  <c r="S38" i="71"/>
  <c r="P39" i="71"/>
  <c r="R39" i="71" s="1"/>
  <c r="Q39" i="71"/>
  <c r="S39" i="71"/>
  <c r="P40" i="71"/>
  <c r="R40" i="71" s="1"/>
  <c r="Q40" i="71"/>
  <c r="S40" i="71"/>
  <c r="P41" i="71"/>
  <c r="R41" i="71" s="1"/>
  <c r="Q41" i="71"/>
  <c r="S41" i="71"/>
  <c r="P42" i="71"/>
  <c r="R42" i="71" s="1"/>
  <c r="Q42" i="71"/>
  <c r="S42" i="71"/>
  <c r="P43" i="71"/>
  <c r="R43" i="71" s="1"/>
  <c r="Q43" i="71"/>
  <c r="S43" i="71"/>
  <c r="P44" i="71"/>
  <c r="R44" i="71" s="1"/>
  <c r="Q44" i="71"/>
  <c r="S44" i="71"/>
  <c r="P45" i="71"/>
  <c r="R45" i="71" s="1"/>
  <c r="Q45" i="71"/>
  <c r="S45" i="71"/>
  <c r="P46" i="71"/>
  <c r="R46" i="71" s="1"/>
  <c r="Q46" i="71"/>
  <c r="S46" i="71"/>
  <c r="P47" i="71"/>
  <c r="R47" i="71" s="1"/>
  <c r="Q47" i="71"/>
  <c r="S47" i="71"/>
  <c r="P48" i="71"/>
  <c r="R48" i="71" s="1"/>
  <c r="Q48" i="71"/>
  <c r="S48" i="71"/>
  <c r="P49" i="71"/>
  <c r="R49" i="71" s="1"/>
  <c r="Q49" i="71"/>
  <c r="S49" i="71"/>
  <c r="P50" i="71"/>
  <c r="R50" i="71" s="1"/>
  <c r="Q50" i="71"/>
  <c r="S50" i="71"/>
  <c r="P51" i="71"/>
  <c r="R51" i="71" s="1"/>
  <c r="Q51" i="71"/>
  <c r="S51" i="71"/>
  <c r="P52" i="71"/>
  <c r="R52" i="71" s="1"/>
  <c r="Q52" i="71"/>
  <c r="S52" i="71"/>
  <c r="P53" i="71"/>
  <c r="R53" i="71" s="1"/>
  <c r="Q53" i="71"/>
  <c r="S53" i="71"/>
  <c r="P54" i="71"/>
  <c r="R54" i="71" s="1"/>
  <c r="Q54" i="71"/>
  <c r="S54" i="71"/>
  <c r="P55" i="71"/>
  <c r="R55" i="71" s="1"/>
  <c r="Q55" i="71"/>
  <c r="S55" i="71"/>
  <c r="P56" i="71"/>
  <c r="R56" i="71" s="1"/>
  <c r="Q56" i="71"/>
  <c r="S56" i="71"/>
  <c r="P57" i="71"/>
  <c r="R57" i="71" s="1"/>
  <c r="Q57" i="71"/>
  <c r="S57" i="71"/>
  <c r="P58" i="71"/>
  <c r="R58" i="71" s="1"/>
  <c r="Q58" i="71"/>
  <c r="S58" i="71"/>
  <c r="P59" i="71"/>
  <c r="R59" i="71" s="1"/>
  <c r="Q59" i="71"/>
  <c r="S59" i="71"/>
  <c r="P60" i="71"/>
  <c r="R60" i="71" s="1"/>
  <c r="Q60" i="71"/>
  <c r="S60" i="71"/>
  <c r="P61" i="71"/>
  <c r="R61" i="71" s="1"/>
  <c r="Q61" i="71"/>
  <c r="S61" i="71"/>
  <c r="P62" i="71"/>
  <c r="R62" i="71" s="1"/>
  <c r="Q62" i="71"/>
  <c r="S62" i="71"/>
  <c r="P63" i="71"/>
  <c r="R63" i="71" s="1"/>
  <c r="Q63" i="71"/>
  <c r="S63" i="71"/>
  <c r="P64" i="71"/>
  <c r="R64" i="71" s="1"/>
  <c r="Q64" i="71"/>
  <c r="S64" i="71"/>
  <c r="P65" i="71"/>
  <c r="R65" i="71" s="1"/>
  <c r="Q65" i="71"/>
  <c r="S65" i="71"/>
  <c r="P66" i="71"/>
  <c r="R66" i="71" s="1"/>
  <c r="Q66" i="71"/>
  <c r="S66" i="71"/>
  <c r="P67" i="71"/>
  <c r="R67" i="71" s="1"/>
  <c r="Q67" i="71"/>
  <c r="S67" i="71"/>
  <c r="P68" i="71"/>
  <c r="R68" i="71" s="1"/>
  <c r="Q68" i="71"/>
  <c r="S68" i="71"/>
  <c r="P69" i="71"/>
  <c r="R69" i="71" s="1"/>
  <c r="Q69" i="71"/>
  <c r="S69" i="71"/>
  <c r="P70" i="71"/>
  <c r="R70" i="71" s="1"/>
  <c r="Q70" i="71"/>
  <c r="S70" i="71"/>
  <c r="P71" i="71"/>
  <c r="R71" i="71" s="1"/>
  <c r="Q71" i="71"/>
  <c r="S71" i="71"/>
  <c r="P72" i="71"/>
  <c r="R72" i="71" s="1"/>
  <c r="Q72" i="71"/>
  <c r="S72" i="71"/>
  <c r="P73" i="71"/>
  <c r="R73" i="71" s="1"/>
  <c r="Q73" i="71"/>
  <c r="S73" i="71"/>
  <c r="P74" i="71"/>
  <c r="R74" i="71" s="1"/>
  <c r="Q74" i="71"/>
  <c r="S74" i="71"/>
  <c r="P75" i="71"/>
  <c r="R75" i="71" s="1"/>
  <c r="Q75" i="71"/>
  <c r="S75" i="71"/>
  <c r="P76" i="71"/>
  <c r="R76" i="71" s="1"/>
  <c r="Q76" i="71"/>
  <c r="S76" i="71"/>
  <c r="P77" i="71"/>
  <c r="R77" i="71" s="1"/>
  <c r="Q77" i="71"/>
  <c r="S77" i="71"/>
  <c r="P78" i="71"/>
  <c r="R78" i="71" s="1"/>
  <c r="Q78" i="71"/>
  <c r="S78" i="71"/>
  <c r="P79" i="71"/>
  <c r="R79" i="71" s="1"/>
  <c r="Q79" i="71"/>
  <c r="S79" i="71"/>
  <c r="P80" i="71"/>
  <c r="R80" i="71" s="1"/>
  <c r="Q80" i="71"/>
  <c r="S80" i="71"/>
  <c r="P81" i="71"/>
  <c r="R81" i="71" s="1"/>
  <c r="Q81" i="71"/>
  <c r="S81" i="71"/>
  <c r="P82" i="71"/>
  <c r="R82" i="71" s="1"/>
  <c r="Q82" i="71"/>
  <c r="S82" i="71"/>
  <c r="Q12" i="71"/>
  <c r="S12" i="71" s="1"/>
  <c r="P12" i="71"/>
  <c r="R12" i="71" s="1"/>
  <c r="P13" i="69"/>
  <c r="R13" i="69" s="1"/>
  <c r="Q13" i="69"/>
  <c r="S13" i="69"/>
  <c r="P14" i="69"/>
  <c r="R14" i="69" s="1"/>
  <c r="Q14" i="69"/>
  <c r="S14" i="69"/>
  <c r="P15" i="69"/>
  <c r="R15" i="69" s="1"/>
  <c r="Q15" i="69"/>
  <c r="S15" i="69"/>
  <c r="P16" i="69"/>
  <c r="R16" i="69" s="1"/>
  <c r="Q16" i="69"/>
  <c r="S16" i="69"/>
  <c r="P17" i="69"/>
  <c r="R17" i="69" s="1"/>
  <c r="Q17" i="69"/>
  <c r="S17" i="69"/>
  <c r="P18" i="69"/>
  <c r="R18" i="69" s="1"/>
  <c r="Q18" i="69"/>
  <c r="S18" i="69"/>
  <c r="P19" i="69"/>
  <c r="R19" i="69" s="1"/>
  <c r="Q19" i="69"/>
  <c r="S19" i="69"/>
  <c r="P20" i="69"/>
  <c r="R20" i="69" s="1"/>
  <c r="Q20" i="69"/>
  <c r="S20" i="69"/>
  <c r="P21" i="69"/>
  <c r="R21" i="69" s="1"/>
  <c r="Q21" i="69"/>
  <c r="S21" i="69"/>
  <c r="P22" i="69"/>
  <c r="R22" i="69" s="1"/>
  <c r="Q22" i="69"/>
  <c r="S22" i="69"/>
  <c r="P23" i="69"/>
  <c r="R23" i="69" s="1"/>
  <c r="Q23" i="69"/>
  <c r="S23" i="69"/>
  <c r="P24" i="69"/>
  <c r="R24" i="69" s="1"/>
  <c r="Q24" i="69"/>
  <c r="S24" i="69"/>
  <c r="P25" i="69"/>
  <c r="R25" i="69" s="1"/>
  <c r="Q25" i="69"/>
  <c r="S25" i="69"/>
  <c r="P26" i="69"/>
  <c r="R26" i="69" s="1"/>
  <c r="Q26" i="69"/>
  <c r="S26" i="69"/>
  <c r="P27" i="69"/>
  <c r="R27" i="69" s="1"/>
  <c r="Q27" i="69"/>
  <c r="S27" i="69"/>
  <c r="P28" i="69"/>
  <c r="R28" i="69" s="1"/>
  <c r="Q28" i="69"/>
  <c r="S28" i="69"/>
  <c r="P29" i="69"/>
  <c r="R29" i="69" s="1"/>
  <c r="Q29" i="69"/>
  <c r="S29" i="69"/>
  <c r="P30" i="69"/>
  <c r="R30" i="69" s="1"/>
  <c r="Q30" i="69"/>
  <c r="S30" i="69"/>
  <c r="P31" i="69"/>
  <c r="R31" i="69" s="1"/>
  <c r="Q31" i="69"/>
  <c r="S31" i="69"/>
  <c r="P32" i="69"/>
  <c r="R32" i="69" s="1"/>
  <c r="Q32" i="69"/>
  <c r="S32" i="69"/>
  <c r="P33" i="69"/>
  <c r="R33" i="69" s="1"/>
  <c r="Q33" i="69"/>
  <c r="S33" i="69"/>
  <c r="P34" i="69"/>
  <c r="R34" i="69" s="1"/>
  <c r="Q34" i="69"/>
  <c r="S34" i="69"/>
  <c r="P35" i="69"/>
  <c r="R35" i="69" s="1"/>
  <c r="Q35" i="69"/>
  <c r="S35" i="69"/>
  <c r="P36" i="69"/>
  <c r="R36" i="69" s="1"/>
  <c r="Q36" i="69"/>
  <c r="S36" i="69"/>
  <c r="P37" i="69"/>
  <c r="R37" i="69" s="1"/>
  <c r="Q37" i="69"/>
  <c r="S37" i="69"/>
  <c r="P38" i="69"/>
  <c r="R38" i="69" s="1"/>
  <c r="Q38" i="69"/>
  <c r="S38" i="69"/>
  <c r="P39" i="69"/>
  <c r="R39" i="69" s="1"/>
  <c r="Q39" i="69"/>
  <c r="S39" i="69"/>
  <c r="P40" i="69"/>
  <c r="R40" i="69" s="1"/>
  <c r="Q40" i="69"/>
  <c r="S40" i="69"/>
  <c r="P41" i="69"/>
  <c r="R41" i="69" s="1"/>
  <c r="Q41" i="69"/>
  <c r="S41" i="69"/>
  <c r="P42" i="69"/>
  <c r="R42" i="69" s="1"/>
  <c r="Q42" i="69"/>
  <c r="S42" i="69"/>
  <c r="P43" i="69"/>
  <c r="R43" i="69" s="1"/>
  <c r="Q43" i="69"/>
  <c r="S43" i="69"/>
  <c r="P44" i="69"/>
  <c r="R44" i="69" s="1"/>
  <c r="Q44" i="69"/>
  <c r="S44" i="69"/>
  <c r="P45" i="69"/>
  <c r="R45" i="69" s="1"/>
  <c r="Q45" i="69"/>
  <c r="S45" i="69"/>
  <c r="P46" i="69"/>
  <c r="R46" i="69" s="1"/>
  <c r="Q46" i="69"/>
  <c r="S46" i="69"/>
  <c r="P47" i="69"/>
  <c r="R47" i="69" s="1"/>
  <c r="Q47" i="69"/>
  <c r="S47" i="69"/>
  <c r="P48" i="69"/>
  <c r="R48" i="69" s="1"/>
  <c r="Q48" i="69"/>
  <c r="S48" i="69"/>
  <c r="P49" i="69"/>
  <c r="R49" i="69" s="1"/>
  <c r="Q49" i="69"/>
  <c r="S49" i="69"/>
  <c r="P50" i="69"/>
  <c r="R50" i="69" s="1"/>
  <c r="Q50" i="69"/>
  <c r="S50" i="69"/>
  <c r="P51" i="69"/>
  <c r="R51" i="69" s="1"/>
  <c r="Q51" i="69"/>
  <c r="S51" i="69"/>
  <c r="P52" i="69"/>
  <c r="R52" i="69" s="1"/>
  <c r="Q52" i="69"/>
  <c r="S52" i="69"/>
  <c r="P53" i="69"/>
  <c r="R53" i="69" s="1"/>
  <c r="Q53" i="69"/>
  <c r="S53" i="69"/>
  <c r="P54" i="69"/>
  <c r="R54" i="69" s="1"/>
  <c r="Q54" i="69"/>
  <c r="S54" i="69"/>
  <c r="P55" i="69"/>
  <c r="R55" i="69" s="1"/>
  <c r="Q55" i="69"/>
  <c r="S55" i="69"/>
  <c r="P56" i="69"/>
  <c r="R56" i="69" s="1"/>
  <c r="Q56" i="69"/>
  <c r="S56" i="69"/>
  <c r="P57" i="69"/>
  <c r="R57" i="69" s="1"/>
  <c r="Q57" i="69"/>
  <c r="S57" i="69"/>
  <c r="P58" i="69"/>
  <c r="R58" i="69" s="1"/>
  <c r="Q58" i="69"/>
  <c r="S58" i="69"/>
  <c r="P59" i="69"/>
  <c r="R59" i="69" s="1"/>
  <c r="Q59" i="69"/>
  <c r="S59" i="69"/>
  <c r="P60" i="69"/>
  <c r="R60" i="69" s="1"/>
  <c r="Q60" i="69"/>
  <c r="S60" i="69"/>
  <c r="P61" i="69"/>
  <c r="R61" i="69" s="1"/>
  <c r="Q61" i="69"/>
  <c r="S61" i="69"/>
  <c r="P62" i="69"/>
  <c r="R62" i="69" s="1"/>
  <c r="Q62" i="69"/>
  <c r="S62" i="69"/>
  <c r="P63" i="69"/>
  <c r="R63" i="69" s="1"/>
  <c r="Q63" i="69"/>
  <c r="S63" i="69"/>
  <c r="P64" i="69"/>
  <c r="R64" i="69" s="1"/>
  <c r="Q64" i="69"/>
  <c r="S64" i="69"/>
  <c r="P65" i="69"/>
  <c r="R65" i="69" s="1"/>
  <c r="Q65" i="69"/>
  <c r="S65" i="69"/>
  <c r="P66" i="69"/>
  <c r="R66" i="69" s="1"/>
  <c r="Q66" i="69"/>
  <c r="S66" i="69"/>
  <c r="P67" i="69"/>
  <c r="R67" i="69" s="1"/>
  <c r="Q67" i="69"/>
  <c r="S67" i="69"/>
  <c r="P68" i="69"/>
  <c r="R68" i="69" s="1"/>
  <c r="Q68" i="69"/>
  <c r="S68" i="69"/>
  <c r="P69" i="69"/>
  <c r="R69" i="69" s="1"/>
  <c r="Q69" i="69"/>
  <c r="S69" i="69"/>
  <c r="P70" i="69"/>
  <c r="R70" i="69" s="1"/>
  <c r="Q70" i="69"/>
  <c r="S70" i="69"/>
  <c r="P71" i="69"/>
  <c r="R71" i="69" s="1"/>
  <c r="Q71" i="69"/>
  <c r="S71" i="69"/>
  <c r="P72" i="69"/>
  <c r="R72" i="69" s="1"/>
  <c r="Q72" i="69"/>
  <c r="S72" i="69"/>
  <c r="P73" i="69"/>
  <c r="R73" i="69" s="1"/>
  <c r="Q73" i="69"/>
  <c r="S73" i="69"/>
  <c r="P74" i="69"/>
  <c r="R74" i="69" s="1"/>
  <c r="Q74" i="69"/>
  <c r="S74" i="69"/>
  <c r="P75" i="69"/>
  <c r="R75" i="69" s="1"/>
  <c r="Q75" i="69"/>
  <c r="S75" i="69"/>
  <c r="P76" i="69"/>
  <c r="R76" i="69" s="1"/>
  <c r="Q76" i="69"/>
  <c r="S76" i="69"/>
  <c r="P77" i="69"/>
  <c r="R77" i="69" s="1"/>
  <c r="Q77" i="69"/>
  <c r="S77" i="69"/>
  <c r="P78" i="69"/>
  <c r="R78" i="69" s="1"/>
  <c r="Q78" i="69"/>
  <c r="S78" i="69"/>
  <c r="P79" i="69"/>
  <c r="R79" i="69" s="1"/>
  <c r="Q79" i="69"/>
  <c r="S79" i="69"/>
  <c r="P80" i="69"/>
  <c r="R80" i="69" s="1"/>
  <c r="Q80" i="69"/>
  <c r="S80" i="69"/>
  <c r="P81" i="69"/>
  <c r="R81" i="69" s="1"/>
  <c r="Q81" i="69"/>
  <c r="S81" i="69"/>
  <c r="P82" i="69"/>
  <c r="R82" i="69" s="1"/>
  <c r="Q82" i="69"/>
  <c r="S82" i="69"/>
  <c r="P83" i="69"/>
  <c r="R83" i="69" s="1"/>
  <c r="Q83" i="69"/>
  <c r="S83" i="69"/>
  <c r="P84" i="69"/>
  <c r="R84" i="69" s="1"/>
  <c r="Q84" i="69"/>
  <c r="S84" i="69"/>
  <c r="P85" i="69"/>
  <c r="R85" i="69" s="1"/>
  <c r="Q85" i="69"/>
  <c r="S85" i="69"/>
  <c r="P86" i="69"/>
  <c r="R86" i="69" s="1"/>
  <c r="Q86" i="69"/>
  <c r="S86" i="69"/>
  <c r="P87" i="69"/>
  <c r="R87" i="69" s="1"/>
  <c r="Q87" i="69"/>
  <c r="S87" i="69"/>
  <c r="P88" i="69"/>
  <c r="R88" i="69" s="1"/>
  <c r="Q88" i="69"/>
  <c r="S88" i="69"/>
  <c r="P89" i="69"/>
  <c r="R89" i="69" s="1"/>
  <c r="Q89" i="69"/>
  <c r="S89" i="69"/>
  <c r="P90" i="69"/>
  <c r="R90" i="69" s="1"/>
  <c r="Q90" i="69"/>
  <c r="S90" i="69"/>
  <c r="P91" i="69"/>
  <c r="R91" i="69" s="1"/>
  <c r="Q91" i="69"/>
  <c r="S91" i="69"/>
  <c r="P92" i="69"/>
  <c r="R92" i="69" s="1"/>
  <c r="Q92" i="69"/>
  <c r="S92" i="69"/>
  <c r="P93" i="69"/>
  <c r="R93" i="69" s="1"/>
  <c r="Q93" i="69"/>
  <c r="S93" i="69"/>
  <c r="P94" i="69"/>
  <c r="R94" i="69" s="1"/>
  <c r="Q94" i="69"/>
  <c r="S94" i="69"/>
  <c r="P95" i="69"/>
  <c r="R95" i="69" s="1"/>
  <c r="Q95" i="69"/>
  <c r="S95" i="69"/>
  <c r="P96" i="69"/>
  <c r="R96" i="69" s="1"/>
  <c r="Q96" i="69"/>
  <c r="S96" i="69"/>
  <c r="P97" i="69"/>
  <c r="R97" i="69" s="1"/>
  <c r="Q97" i="69"/>
  <c r="S97" i="69"/>
  <c r="P98" i="69"/>
  <c r="R98" i="69" s="1"/>
  <c r="Q98" i="69"/>
  <c r="S98" i="69"/>
  <c r="P99" i="69"/>
  <c r="R99" i="69" s="1"/>
  <c r="Q99" i="69"/>
  <c r="S99" i="69"/>
  <c r="P100" i="69"/>
  <c r="R100" i="69" s="1"/>
  <c r="Q100" i="69"/>
  <c r="S100" i="69"/>
  <c r="P101" i="69"/>
  <c r="R101" i="69" s="1"/>
  <c r="Q101" i="69"/>
  <c r="S101" i="69"/>
  <c r="P102" i="69"/>
  <c r="R102" i="69" s="1"/>
  <c r="Q102" i="69"/>
  <c r="S102" i="69"/>
  <c r="P103" i="69"/>
  <c r="R103" i="69" s="1"/>
  <c r="Q103" i="69"/>
  <c r="S103" i="69"/>
  <c r="P104" i="69"/>
  <c r="R104" i="69" s="1"/>
  <c r="Q104" i="69"/>
  <c r="S104" i="69"/>
  <c r="P105" i="69"/>
  <c r="R105" i="69" s="1"/>
  <c r="Q105" i="69"/>
  <c r="S105" i="69"/>
  <c r="P106" i="69"/>
  <c r="R106" i="69" s="1"/>
  <c r="Q106" i="69"/>
  <c r="S106" i="69"/>
  <c r="P107" i="69"/>
  <c r="R107" i="69" s="1"/>
  <c r="Q107" i="69"/>
  <c r="S107" i="69"/>
  <c r="P108" i="69"/>
  <c r="R108" i="69" s="1"/>
  <c r="Q108" i="69"/>
  <c r="S108" i="69"/>
  <c r="P109" i="69"/>
  <c r="R109" i="69" s="1"/>
  <c r="Q109" i="69"/>
  <c r="S109" i="69"/>
  <c r="P110" i="69"/>
  <c r="R110" i="69" s="1"/>
  <c r="Q110" i="69"/>
  <c r="S110" i="69"/>
  <c r="P111" i="69"/>
  <c r="R111" i="69" s="1"/>
  <c r="Q111" i="69"/>
  <c r="S111" i="69"/>
  <c r="P112" i="69"/>
  <c r="R112" i="69" s="1"/>
  <c r="Q112" i="69"/>
  <c r="S112" i="69"/>
  <c r="P113" i="69"/>
  <c r="R113" i="69" s="1"/>
  <c r="Q113" i="69"/>
  <c r="S113" i="69"/>
  <c r="P114" i="69"/>
  <c r="R114" i="69" s="1"/>
  <c r="Q114" i="69"/>
  <c r="S114" i="69"/>
  <c r="P115" i="69"/>
  <c r="R115" i="69" s="1"/>
  <c r="Q115" i="69"/>
  <c r="S115" i="69"/>
  <c r="P116" i="69"/>
  <c r="R116" i="69" s="1"/>
  <c r="Q116" i="69"/>
  <c r="S116" i="69"/>
  <c r="P117" i="69"/>
  <c r="R117" i="69" s="1"/>
  <c r="Q117" i="69"/>
  <c r="S117" i="69"/>
  <c r="P118" i="69"/>
  <c r="R118" i="69" s="1"/>
  <c r="Q118" i="69"/>
  <c r="S118" i="69"/>
  <c r="S12" i="69"/>
  <c r="R12" i="69"/>
  <c r="Q12" i="69"/>
  <c r="P12" i="69"/>
  <c r="H15" i="69"/>
  <c r="J16" i="73" l="1"/>
  <c r="J12" i="73"/>
  <c r="H31" i="73"/>
  <c r="J31" i="73" s="1"/>
  <c r="K31" i="73" s="1"/>
  <c r="H30" i="73"/>
  <c r="H29" i="73"/>
  <c r="H28" i="73"/>
  <c r="H27" i="73"/>
  <c r="H26" i="73"/>
  <c r="H25" i="73"/>
  <c r="H24" i="73"/>
  <c r="H22" i="73"/>
  <c r="H21" i="73"/>
  <c r="J21" i="73" s="1"/>
  <c r="K21" i="73" s="1"/>
  <c r="H20" i="73"/>
  <c r="H13" i="73"/>
  <c r="H14" i="73"/>
  <c r="J14" i="73" s="1"/>
  <c r="K14" i="73" s="1"/>
  <c r="H15" i="73"/>
  <c r="J15" i="73" s="1"/>
  <c r="K15" i="73" s="1"/>
  <c r="H16" i="73"/>
  <c r="H17" i="73"/>
  <c r="J17" i="73" s="1"/>
  <c r="K17" i="73" s="1"/>
  <c r="H18" i="73"/>
  <c r="H12" i="73"/>
  <c r="J13" i="69"/>
  <c r="J14" i="69"/>
  <c r="J15" i="69"/>
  <c r="J16" i="69"/>
  <c r="J17" i="69"/>
  <c r="J18" i="69"/>
  <c r="J19" i="69"/>
  <c r="J20" i="69"/>
  <c r="J21" i="69"/>
  <c r="J22" i="69"/>
  <c r="J23" i="69"/>
  <c r="J24" i="69"/>
  <c r="J25" i="69"/>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J59" i="69"/>
  <c r="J60" i="69"/>
  <c r="J61" i="69"/>
  <c r="J62" i="69"/>
  <c r="J63" i="69"/>
  <c r="K63" i="69" s="1"/>
  <c r="J64" i="69"/>
  <c r="J65" i="69"/>
  <c r="J66" i="69"/>
  <c r="J67" i="69"/>
  <c r="K67" i="69" s="1"/>
  <c r="J68" i="69"/>
  <c r="J69" i="69"/>
  <c r="J71" i="69"/>
  <c r="K71" i="69" s="1"/>
  <c r="J72" i="69"/>
  <c r="J73" i="69"/>
  <c r="J74" i="69"/>
  <c r="J75" i="69"/>
  <c r="J76" i="69"/>
  <c r="J77" i="69"/>
  <c r="J78" i="69"/>
  <c r="J79" i="69"/>
  <c r="K79" i="69" s="1"/>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J111" i="69"/>
  <c r="J112" i="69"/>
  <c r="J113" i="69"/>
  <c r="J114" i="69"/>
  <c r="J115" i="69"/>
  <c r="J116" i="69"/>
  <c r="J117" i="69"/>
  <c r="J118" i="69"/>
  <c r="H26" i="69"/>
  <c r="H27" i="69"/>
  <c r="H28" i="69"/>
  <c r="H29" i="69"/>
  <c r="H30" i="69"/>
  <c r="H31" i="69"/>
  <c r="H32" i="69"/>
  <c r="H33" i="69"/>
  <c r="H34" i="69"/>
  <c r="H35" i="69"/>
  <c r="H36" i="69"/>
  <c r="H37" i="69"/>
  <c r="H38" i="69"/>
  <c r="K38" i="69" s="1"/>
  <c r="H39" i="69"/>
  <c r="H40" i="69"/>
  <c r="H41" i="69"/>
  <c r="H42" i="69"/>
  <c r="K42" i="69" s="1"/>
  <c r="H43" i="69"/>
  <c r="H44" i="69"/>
  <c r="H45" i="69"/>
  <c r="K45" i="69" s="1"/>
  <c r="H46" i="69"/>
  <c r="H47" i="69"/>
  <c r="H48" i="69"/>
  <c r="H49" i="69"/>
  <c r="H50" i="69"/>
  <c r="H51" i="69"/>
  <c r="H52" i="69"/>
  <c r="H53" i="69"/>
  <c r="H54" i="69"/>
  <c r="H55" i="69"/>
  <c r="K55" i="69" s="1"/>
  <c r="H56" i="69"/>
  <c r="H57" i="69"/>
  <c r="K57" i="69" s="1"/>
  <c r="H58" i="69"/>
  <c r="H59" i="69"/>
  <c r="H60" i="69"/>
  <c r="H61" i="69"/>
  <c r="H62" i="69"/>
  <c r="H63" i="69"/>
  <c r="H64" i="69"/>
  <c r="H65" i="69"/>
  <c r="H66" i="69"/>
  <c r="H67" i="69"/>
  <c r="H68" i="69"/>
  <c r="H69" i="69"/>
  <c r="H71" i="69"/>
  <c r="H72" i="69"/>
  <c r="H73" i="69"/>
  <c r="H74" i="69"/>
  <c r="H75" i="69"/>
  <c r="H76" i="69"/>
  <c r="H77" i="69"/>
  <c r="H78" i="69"/>
  <c r="H79" i="69"/>
  <c r="H81" i="69"/>
  <c r="H82" i="69"/>
  <c r="H83" i="69"/>
  <c r="H84" i="69"/>
  <c r="H85" i="69"/>
  <c r="H86" i="69"/>
  <c r="H87" i="69"/>
  <c r="H88" i="69"/>
  <c r="H89" i="69"/>
  <c r="H90" i="69"/>
  <c r="H91" i="69"/>
  <c r="H92" i="69"/>
  <c r="H93" i="69"/>
  <c r="K93" i="69" s="1"/>
  <c r="H94" i="69"/>
  <c r="H95" i="69"/>
  <c r="K95" i="69" s="1"/>
  <c r="H96" i="69"/>
  <c r="H97" i="69"/>
  <c r="H98" i="69"/>
  <c r="H99" i="69"/>
  <c r="H100" i="69"/>
  <c r="H101" i="69"/>
  <c r="H102" i="69"/>
  <c r="H103" i="69"/>
  <c r="H104" i="69"/>
  <c r="H105" i="69"/>
  <c r="H106" i="69"/>
  <c r="H107" i="69"/>
  <c r="H108" i="69"/>
  <c r="H109" i="69"/>
  <c r="H110" i="69"/>
  <c r="H111" i="69"/>
  <c r="H112" i="69"/>
  <c r="H113" i="69"/>
  <c r="H114" i="69"/>
  <c r="H115" i="69"/>
  <c r="H116" i="69"/>
  <c r="H117" i="69"/>
  <c r="H118" i="69"/>
  <c r="H25" i="69"/>
  <c r="H17" i="69"/>
  <c r="H18" i="69"/>
  <c r="H19" i="69"/>
  <c r="H20" i="69"/>
  <c r="H21" i="69"/>
  <c r="H22" i="69"/>
  <c r="H23" i="69"/>
  <c r="H16" i="69"/>
  <c r="K16" i="69" s="1"/>
  <c r="J12" i="69"/>
  <c r="H13" i="69"/>
  <c r="H12" i="69"/>
  <c r="K73" i="71"/>
  <c r="J73" i="71"/>
  <c r="H73" i="71"/>
  <c r="J82" i="71"/>
  <c r="H82" i="71"/>
  <c r="J81" i="71"/>
  <c r="H81" i="71"/>
  <c r="K81" i="71" s="1"/>
  <c r="J77" i="71"/>
  <c r="H77" i="71"/>
  <c r="K77" i="71" s="1"/>
  <c r="J76" i="71"/>
  <c r="H76" i="71"/>
  <c r="J75" i="71"/>
  <c r="H75" i="71"/>
  <c r="J72" i="71"/>
  <c r="H72" i="71"/>
  <c r="J70" i="71"/>
  <c r="H70" i="71"/>
  <c r="J68" i="71"/>
  <c r="H68" i="71"/>
  <c r="J66" i="71"/>
  <c r="H66" i="71"/>
  <c r="J65" i="71"/>
  <c r="H65" i="71"/>
  <c r="K65" i="71" s="1"/>
  <c r="J64" i="71"/>
  <c r="H64" i="71"/>
  <c r="J59" i="71"/>
  <c r="H59" i="71"/>
  <c r="K59" i="71" s="1"/>
  <c r="J57" i="71"/>
  <c r="H57" i="71"/>
  <c r="J55" i="71"/>
  <c r="H55" i="71"/>
  <c r="J53" i="71"/>
  <c r="K53" i="71" s="1"/>
  <c r="H53" i="71"/>
  <c r="J52" i="71"/>
  <c r="H52" i="71"/>
  <c r="J51" i="71"/>
  <c r="H51" i="71"/>
  <c r="J50" i="71"/>
  <c r="H50" i="71"/>
  <c r="J48" i="71"/>
  <c r="H48" i="71"/>
  <c r="J47" i="71"/>
  <c r="H47" i="71"/>
  <c r="J46" i="71"/>
  <c r="K46" i="71" s="1"/>
  <c r="H46" i="71"/>
  <c r="J45" i="71"/>
  <c r="H45" i="71"/>
  <c r="J43" i="71"/>
  <c r="H43" i="71"/>
  <c r="J42" i="71"/>
  <c r="H42" i="71"/>
  <c r="K42" i="71" s="1"/>
  <c r="J41" i="71"/>
  <c r="K41" i="71" s="1"/>
  <c r="H41" i="71"/>
  <c r="J40" i="71"/>
  <c r="H40" i="71"/>
  <c r="J35" i="71"/>
  <c r="H35" i="71"/>
  <c r="J34" i="71"/>
  <c r="H34" i="71"/>
  <c r="J33" i="71"/>
  <c r="K33" i="71" s="1"/>
  <c r="H33" i="71"/>
  <c r="J32" i="71"/>
  <c r="H32" i="71"/>
  <c r="J31" i="71"/>
  <c r="H31" i="71"/>
  <c r="J29" i="71"/>
  <c r="H29" i="71"/>
  <c r="J27" i="71"/>
  <c r="H27" i="71"/>
  <c r="J26" i="71"/>
  <c r="H26" i="71"/>
  <c r="J24" i="71"/>
  <c r="K24" i="71" s="1"/>
  <c r="H24" i="71"/>
  <c r="J22" i="71"/>
  <c r="H22" i="71"/>
  <c r="K22" i="71" s="1"/>
  <c r="J21" i="71"/>
  <c r="H21" i="71"/>
  <c r="J19" i="71"/>
  <c r="H19" i="71"/>
  <c r="J18" i="71"/>
  <c r="H18" i="71"/>
  <c r="J16" i="71"/>
  <c r="H16" i="71"/>
  <c r="J14" i="71"/>
  <c r="K14" i="71" s="1"/>
  <c r="H14" i="71"/>
  <c r="J12" i="71"/>
  <c r="H12" i="71"/>
  <c r="K51" i="69"/>
  <c r="K43" i="69"/>
  <c r="K27" i="69"/>
  <c r="K26" i="69"/>
  <c r="K21" i="69"/>
  <c r="J26" i="73"/>
  <c r="K26" i="73" s="1"/>
  <c r="J23" i="73"/>
  <c r="J19" i="73"/>
  <c r="J18" i="73"/>
  <c r="K18" i="73" s="1"/>
  <c r="J13" i="73"/>
  <c r="K13" i="73" s="1"/>
  <c r="K18" i="71" l="1"/>
  <c r="K57" i="71"/>
  <c r="K64" i="71"/>
  <c r="K19" i="71"/>
  <c r="K32" i="71"/>
  <c r="K34" i="71"/>
  <c r="K50" i="71"/>
  <c r="K52" i="71"/>
  <c r="K68" i="71"/>
  <c r="K118" i="69"/>
  <c r="K114" i="69"/>
  <c r="K106" i="69"/>
  <c r="K102" i="69"/>
  <c r="K98" i="69"/>
  <c r="K90" i="69"/>
  <c r="K86" i="69"/>
  <c r="K78" i="69"/>
  <c r="K74" i="69"/>
  <c r="K54" i="69"/>
  <c r="K34" i="69"/>
  <c r="J119" i="69"/>
  <c r="K112" i="69"/>
  <c r="K68" i="69"/>
  <c r="K48" i="69"/>
  <c r="K110" i="69"/>
  <c r="K58" i="69"/>
  <c r="K25" i="69"/>
  <c r="K15" i="69"/>
  <c r="K12" i="73"/>
  <c r="K16" i="73"/>
  <c r="H119" i="69"/>
  <c r="K35" i="71"/>
  <c r="H32" i="73"/>
  <c r="J25" i="73"/>
  <c r="K25" i="73" s="1"/>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A19" i="73"/>
  <c r="A23" i="73" s="1"/>
  <c r="A26" i="73" s="1"/>
  <c r="A27" i="73" s="1"/>
  <c r="A28" i="73" s="1"/>
  <c r="A29" i="73" s="1"/>
  <c r="A30" i="73" s="1"/>
  <c r="A31" i="73" s="1"/>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D13" i="65" s="1"/>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6" i="65" l="1"/>
  <c r="D18" i="65" s="1"/>
  <c r="D19" i="65" s="1"/>
</calcChain>
</file>

<file path=xl/sharedStrings.xml><?xml version="1.0" encoding="utf-8"?>
<sst xmlns="http://schemas.openxmlformats.org/spreadsheetml/2006/main" count="630" uniqueCount="320">
  <si>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</si>
  <si>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</si>
  <si>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</si>
  <si>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</si>
  <si>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</si>
  <si>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</si>
  <si>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</si>
  <si>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</si>
  <si>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</si>
  <si>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</si>
  <si>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</si>
  <si>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</si>
  <si>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</si>
  <si>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</si>
  <si>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</si>
  <si>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</si>
  <si>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</si>
  <si>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</si>
  <si>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</si>
  <si>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</si>
  <si>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</si>
  <si>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</si>
  <si>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</si>
  <si>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</si>
  <si>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</si>
  <si>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</si>
  <si>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</si>
  <si>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</si>
  <si>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</si>
  <si>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</si>
  <si>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</si>
  <si>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</si>
  <si>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</si>
  <si>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</si>
  <si>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</si>
  <si>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</si>
  <si>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</si>
  <si>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</si>
  <si>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</si>
  <si>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</si>
  <si>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</si>
  <si>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</si>
  <si>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</si>
  <si>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</si>
  <si>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</si>
  <si>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</si>
  <si>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</si>
  <si>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</si>
  <si>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</si>
  <si>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</si>
  <si>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</si>
  <si>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</si>
  <si>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</si>
  <si>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</si>
  <si>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</si>
  <si>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</si>
  <si>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</si>
  <si>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</si>
  <si>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</si>
  <si>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</si>
  <si>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</si>
  <si>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</si>
  <si>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</si>
  <si>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</si>
  <si>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</si>
  <si>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</si>
  <si>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</si>
  <si>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</si>
  <si>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</si>
  <si>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</si>
  <si>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</si>
  <si>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</si>
  <si>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</si>
  <si>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</si>
  <si>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</si>
  <si>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</si>
  <si>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</si>
  <si>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</si>
  <si>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</si>
  <si>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</si>
  <si>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</si>
  <si>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</si>
  <si>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</si>
  <si>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</si>
  <si>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</si>
  <si>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</si>
  <si>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</si>
  <si>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</si>
  <si>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</si>
  <si>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</si>
  <si>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</si>
  <si>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</si>
  <si>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</si>
  <si>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</si>
  <si>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</si>
  <si>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</si>
  <si>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</si>
  <si>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</si>
  <si>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</si>
  <si>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</si>
  <si>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</si>
  <si>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</si>
  <si>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</si>
  <si>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</si>
  <si>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</si>
  <si>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</si>
  <si>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</si>
  <si>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</si>
  <si>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</si>
  <si>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</si>
  <si>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</si>
  <si>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</si>
  <si>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</si>
  <si>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</si>
  <si>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</si>
  <si>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</si>
  <si>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</si>
  <si>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</si>
  <si>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</si>
  <si>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</si>
  <si>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</si>
  <si>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</si>
  <si>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</si>
  <si>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</si>
  <si>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</si>
  <si>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</si>
  <si>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</si>
  <si>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</si>
  <si>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</si>
  <si>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</si>
  <si>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</si>
  <si>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</si>
  <si>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</si>
  <si>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</si>
  <si>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</si>
  <si>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</si>
  <si>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</si>
  <si>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</si>
  <si>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</si>
  <si>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</si>
  <si>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</si>
  <si>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</si>
  <si>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</si>
  <si>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</si>
  <si>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</si>
  <si>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</si>
  <si>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</si>
  <si>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</si>
  <si>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</si>
  <si>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</si>
  <si>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</si>
  <si>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</si>
  <si>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</si>
  <si>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</si>
  <si>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</si>
  <si>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</si>
  <si>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</si>
  <si>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</si>
  <si>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</si>
  <si>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</si>
  <si>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</si>
  <si>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</si>
  <si>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</si>
  <si>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</si>
  <si>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</si>
  <si>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</si>
  <si>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</si>
  <si>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</si>
  <si>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</si>
  <si>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</si>
  <si>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</si>
  <si>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</si>
  <si>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</si>
  <si>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</si>
  <si>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</si>
  <si>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</si>
  <si>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</si>
  <si>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</si>
  <si>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</si>
  <si>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</si>
  <si>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</si>
  <si>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</si>
  <si>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</si>
  <si>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</si>
  <si>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</si>
  <si>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</si>
  <si>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</si>
  <si>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</si>
  <si>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</si>
  <si>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</si>
  <si>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</si>
  <si>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</si>
  <si>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</si>
  <si>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</si>
  <si>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</si>
  <si>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</si>
  <si>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</si>
  <si>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</si>
  <si>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Note:</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</si>
  <si>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</si>
  <si>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</si>
  <si>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</si>
  <si>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</si>
  <si>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</si>
  <si>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</si>
  <si>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</si>
  <si>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</si>
  <si>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</si>
  <si>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</si>
  <si>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</si>
  <si>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</si>
  <si>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</si>
  <si>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</si>
  <si>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</si>
  <si>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</si>
  <si>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</si>
  <si>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</si>
  <si>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</si>
  <si>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</si>
  <si>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</si>
  <si>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</si>
  <si>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</si>
  <si>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</si>
  <si>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</si>
  <si>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</si>
  <si>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</si>
  <si>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</si>
  <si>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</si>
  <si>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</si>
  <si>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</si>
  <si>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</si>
  <si>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</si>
  <si>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</si>
  <si>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</si>
  <si>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</si>
  <si>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</si>
  <si>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</si>
  <si>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</si>
  <si>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</si>
  <si>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</si>
  <si>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</si>
  <si>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</si>
  <si>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</si>
  <si>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</si>
  <si>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</si>
  <si>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</si>
  <si>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</si>
  <si>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</si>
  <si>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</si>
  <si>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</si>
  <si>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</si>
  <si>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</si>
  <si>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</si>
  <si>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</si>
  <si>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</si>
  <si>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</si>
  <si>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</si>
  <si>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</si>
  <si>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</si>
  <si>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</si>
  <si>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</si>
  <si>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</si>
  <si>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</si>
  <si>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</si>
  <si>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</si>
  <si>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</si>
  <si>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</si>
  <si>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</si>
  <si>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</si>
  <si>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</si>
  <si>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</si>
  <si>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</si>
  <si>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</si>
  <si>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</si>
  <si>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</si>
  <si>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</si>
  <si>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</si>
  <si>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</si>
  <si>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</si>
  <si>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</si>
  <si>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</si>
  <si>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</si>
  <si>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</si>
  <si>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</si>
  <si>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</si>
  <si>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</si>
  <si>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</si>
  <si>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</si>
  <si>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</si>
  <si>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</si>
  <si>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</si>
  <si>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</si>
  <si>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</si>
  <si>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</si>
  <si>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</si>
  <si>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</si>
  <si>
    <t>Equipment</t>
  </si>
  <si>
    <t>Supplier</t>
  </si>
  <si>
    <t xml:space="preserve">VALVES </t>
  </si>
  <si>
    <t>PIPE</t>
  </si>
  <si>
    <t>AIR DEVICES</t>
  </si>
  <si>
    <t>VAVS &amp; CAVS</t>
  </si>
  <si>
    <t>IMS</t>
  </si>
  <si>
    <t>AIR GUIDE</t>
  </si>
  <si>
    <t>BOQ Amuont</t>
  </si>
  <si>
    <t>Quotation Amount</t>
  </si>
  <si>
    <t xml:space="preserve">TRANE </t>
  </si>
  <si>
    <t>SABRO</t>
  </si>
  <si>
    <t>FIRE PIPE</t>
  </si>
  <si>
    <t>Saeed Sons</t>
  </si>
  <si>
    <t>FANS</t>
  </si>
  <si>
    <t>BVN</t>
  </si>
  <si>
    <t>INTEG</t>
  </si>
  <si>
    <t>Fire extinguishers</t>
  </si>
  <si>
    <t>PLUMBING FIXTURES.</t>
  </si>
  <si>
    <t xml:space="preserve">SCON </t>
  </si>
  <si>
    <t>ADD 5% Tax</t>
  </si>
  <si>
    <t>GRAND TOTAL</t>
  </si>
  <si>
    <t>Received</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</si>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</sst>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41"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
      <sz val="16"/>
      <name val="Arial"/>
      <family val="2"/>
    </font>
    <font>
      <b/>
      <sz val="18"/>
      <name val="Arial"/>
      <family val="2"/>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59999389629810485"/>
        <bgColor indexed="60"/>
      </patternFill>
    </fill>
  </fills>
  <borders count="8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02">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0"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1"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4"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 fontId="2" fillId="0" borderId="23" xfId="3" applyNumberFormat="1" applyFont="1" applyBorder="1" applyAlignment="1">
      <alignment horizontal="center"/>
    </xf>
    <xf numFmtId="0" fontId="2" fillId="0" borderId="1" xfId="3" applyFont="1" applyBorder="1" applyAlignment="1">
      <alignment horizontal="left"/>
    </xf>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5" xfId="18" applyFont="1" applyBorder="1" applyAlignment="1">
      <alignment horizontal="center" vertical="center"/>
    </xf>
    <xf numFmtId="0" fontId="32" fillId="0" borderId="0" xfId="18" applyFont="1" applyAlignment="1">
      <alignment horizontal="center" vertical="center"/>
    </xf>
    <xf numFmtId="0" fontId="33" fillId="0" borderId="75" xfId="18" applyFont="1" applyBorder="1" applyAlignment="1">
      <alignment horizontal="center" vertical="center"/>
    </xf>
    <xf numFmtId="0" fontId="33" fillId="0" borderId="75" xfId="18" applyFont="1" applyBorder="1" applyAlignment="1">
      <alignment vertical="top" wrapText="1"/>
    </xf>
    <xf numFmtId="170" fontId="33" fillId="0" borderId="75"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5"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5" xfId="18" applyFont="1" applyBorder="1" applyAlignment="1">
      <alignment vertical="top"/>
    </xf>
    <xf numFmtId="0" fontId="33" fillId="0" borderId="75" xfId="18" applyFont="1" applyBorder="1" applyAlignment="1">
      <alignment horizontal="left" vertical="top" indent="2"/>
    </xf>
    <xf numFmtId="0" fontId="32" fillId="0" borderId="75" xfId="18" applyFont="1" applyBorder="1" applyAlignment="1">
      <alignment horizontal="right" vertical="center"/>
    </xf>
    <xf numFmtId="170" fontId="32" fillId="0" borderId="75"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0" xfId="3" applyBorder="1" applyAlignment="1">
      <alignment horizontal="center"/>
    </xf>
    <xf numFmtId="0" fontId="6" fillId="0" borderId="13" xfId="3" quotePrefix="1" applyFont="1" applyBorder="1" applyAlignment="1">
      <alignment horizontal="right" vertical="center"/>
    </xf>
    <xf numFmtId="0" fontId="5" fillId="0" borderId="70"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8" fontId="2" fillId="0" borderId="10" xfId="13" applyNumberFormat="1" applyFont="1" applyFill="1" applyBorder="1" applyAlignment="1">
      <alignment horizontal="center" vertical="center"/>
    </xf>
    <xf numFmtId="168" fontId="2" fillId="0" borderId="11" xfId="13" applyNumberFormat="1" applyFont="1" applyFill="1" applyBorder="1" applyAlignment="1">
      <alignment horizontal="center" vertical="center"/>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1" xfId="13" applyNumberFormat="1" applyFont="1" applyFill="1" applyBorder="1"/>
    <xf numFmtId="0" fontId="2" fillId="0" borderId="76"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171" fontId="2" fillId="0" borderId="0" xfId="28" applyNumberFormat="1" applyFont="1" applyAlignment="1">
      <alignment vertical="center"/>
    </xf>
    <xf numFmtId="0" fontId="0" fillId="0" borderId="0" xfId="0" applyAlignment="1">
      <alignment vertical="center"/>
    </xf>
    <xf numFmtId="0" fontId="0" fillId="0" borderId="75" xfId="0" applyBorder="1" applyAlignment="1">
      <alignment horizontal="center" vertical="center"/>
    </xf>
    <xf numFmtId="0" fontId="6" fillId="0" borderId="75" xfId="0" applyFont="1" applyBorder="1" applyAlignment="1">
      <alignment horizontal="center" vertical="center"/>
    </xf>
    <xf numFmtId="0" fontId="5" fillId="0" borderId="75" xfId="0" applyFont="1" applyBorder="1" applyAlignment="1">
      <alignment horizontal="center" vertical="center"/>
    </xf>
    <xf numFmtId="0" fontId="38" fillId="0" borderId="75" xfId="0" applyFont="1" applyBorder="1" applyAlignment="1">
      <alignment horizontal="center" vertical="center"/>
    </xf>
    <xf numFmtId="171" fontId="38" fillId="0" borderId="75" xfId="28" applyNumberFormat="1" applyFont="1" applyBorder="1" applyAlignment="1">
      <alignment horizontal="center" vertical="center"/>
    </xf>
    <xf numFmtId="0" fontId="38" fillId="0" borderId="0" xfId="0" applyFont="1" applyAlignment="1">
      <alignment horizontal="center" vertical="center"/>
    </xf>
    <xf numFmtId="0" fontId="39" fillId="0" borderId="75" xfId="0" applyFont="1" applyBorder="1" applyAlignment="1">
      <alignment horizontal="center" vertical="center"/>
    </xf>
    <xf numFmtId="0" fontId="39" fillId="0" borderId="75" xfId="0" applyFont="1" applyBorder="1" applyAlignment="1">
      <alignment horizontal="center" vertical="center" wrapText="1"/>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5"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0" fontId="2" fillId="0" borderId="0" xfId="3" applyFont="1" applyAlignment="1">
      <alignment horizontal="left" vertical="top" wrapText="1"/>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0" fontId="6" fillId="0" borderId="77" xfId="3" applyFont="1" applyBorder="1" applyAlignment="1">
      <alignment horizontal="center" vertical="center"/>
    </xf>
    <xf numFmtId="0" fontId="6" fillId="0" borderId="78" xfId="3" applyFont="1" applyBorder="1" applyAlignment="1">
      <alignment horizontal="center" vertical="center"/>
    </xf>
    <xf numFmtId="3" fontId="2" fillId="2" borderId="82" xfId="3" applyNumberFormat="1" applyFont="1" applyFill="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9" xfId="3" applyNumberFormat="1" applyFont="1" applyBorder="1" applyAlignment="1">
      <alignment horizontal="center" vertical="center" wrapText="1"/>
    </xf>
    <xf numFmtId="165" fontId="8" fillId="0" borderId="7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8" fontId="2" fillId="0" borderId="82" xfId="1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5" fontId="8" fillId="0" borderId="5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8" fontId="2" fillId="0" borderId="82" xfId="1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2" xfId="13" applyNumberFormat="1" applyFont="1" applyFill="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2" xfId="13" applyNumberFormat="1" applyFont="1" applyBorder="1" applyAlignment="1">
      <alignment horizontal="center"/>
    </xf>
    <xf numFmtId="168" fontId="2" fillId="0" borderId="83" xfId="13" applyNumberFormat="1" applyFont="1" applyBorder="1" applyAlignment="1">
      <alignment horizont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8" fillId="0" borderId="73" xfId="3" quotePrefix="1" applyFont="1" applyBorder="1" applyAlignment="1">
      <alignment horizontal="center" vertical="center"/>
    </xf>
    <xf numFmtId="0" fontId="8" fillId="0" borderId="72" xfId="3" quotePrefix="1" applyFont="1" applyBorder="1" applyAlignment="1">
      <alignment horizontal="center" vertical="center"/>
    </xf>
    <xf numFmtId="0" fontId="23" fillId="0" borderId="75" xfId="0" applyFont="1" applyBorder="1" applyAlignment="1">
      <alignment horizontal="center" vertical="center"/>
    </xf>
    <xf numFmtId="0" fontId="33" fillId="0" borderId="0" xfId="18" applyFont="1" applyBorder="1" applyAlignment="1">
      <alignment horizontal="center" vertical="center"/>
    </xf>
    <xf numFmtId="0" fontId="32" fillId="0" borderId="0" xfId="18" applyFont="1" applyBorder="1" applyAlignment="1">
      <alignment horizontal="right" vertical="center"/>
    </xf>
    <xf numFmtId="168" fontId="40" fillId="0" borderId="75" xfId="28" applyNumberFormat="1" applyFont="1" applyBorder="1" applyAlignment="1">
      <alignment vertical="center"/>
    </xf>
    <xf numFmtId="170" fontId="30" fillId="0" borderId="75" xfId="20" applyNumberFormat="1" applyFont="1" applyFill="1" applyBorder="1" applyAlignment="1" applyProtection="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29307</xdr:colOff>
      <xdr:row>0</xdr:row>
      <xdr:rowOff>29308</xdr:rowOff>
    </xdr:from>
    <xdr:to>
      <xdr:col>12</xdr:col>
      <xdr:colOff>716981</xdr:colOff>
      <xdr:row>31</xdr:row>
      <xdr:rowOff>241315</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652845" y="29308"/>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Rehmat shipping</v>
          </cell>
          <cell r="C19476" t="str">
            <v>rafay</v>
          </cell>
          <cell r="D19476" t="str">
            <v>Cash paid in labour</v>
          </cell>
          <cell r="E19476">
            <v>100000</v>
          </cell>
        </row>
        <row r="19477">
          <cell r="B19477" t="str">
            <v>Rehmat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Engro office</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DB 15th &amp; 16th Floor</v>
          </cell>
          <cell r="C19627" t="str">
            <v>Received</v>
          </cell>
          <cell r="D19627" t="str">
            <v>1% invoice charges</v>
          </cell>
          <cell r="E19627">
            <v>6700</v>
          </cell>
        </row>
        <row r="19628">
          <cell r="B19628" t="str">
            <v>Tomo Jpmc</v>
          </cell>
          <cell r="C19628" t="str">
            <v>Received</v>
          </cell>
          <cell r="D19628" t="str">
            <v>Rec from PAF TOMO II mob advance 20%</v>
          </cell>
          <cell r="F19628">
            <v>1520392</v>
          </cell>
        </row>
        <row r="19629">
          <cell r="B19629" t="str">
            <v>FTC Floors</v>
          </cell>
          <cell r="C19629" t="str">
            <v>Received</v>
          </cell>
          <cell r="D19629" t="str">
            <v>O/M Feb 24 Bill</v>
          </cell>
          <cell r="F19629">
            <v>246087</v>
          </cell>
        </row>
        <row r="19630">
          <cell r="B19630" t="str">
            <v>FTC Floors</v>
          </cell>
          <cell r="C19630" t="str">
            <v>Received</v>
          </cell>
          <cell r="D19630" t="str">
            <v>O/M Mar 24 Bill</v>
          </cell>
          <cell r="F19630">
            <v>246087</v>
          </cell>
        </row>
        <row r="19631">
          <cell r="B19631" t="str">
            <v>FTC Floors</v>
          </cell>
          <cell r="C19631" t="str">
            <v>Received</v>
          </cell>
          <cell r="D19631" t="str">
            <v>O/M Apr 24 Bill</v>
          </cell>
          <cell r="F19631">
            <v>246087</v>
          </cell>
        </row>
        <row r="19632">
          <cell r="B19632" t="str">
            <v>Meezan bank Head office</v>
          </cell>
          <cell r="C19632" t="str">
            <v>Received</v>
          </cell>
          <cell r="D19632" t="str">
            <v>Received from Total in acc of Meezan bank (transfer in new rashid jeweelers)</v>
          </cell>
          <cell r="F19632">
            <v>1400000</v>
          </cell>
        </row>
        <row r="19633">
          <cell r="B19633" t="str">
            <v>Meezan bank Head office</v>
          </cell>
          <cell r="C19633" t="str">
            <v>Received</v>
          </cell>
          <cell r="D19633" t="str">
            <v>Received from Total in acc of Meezan bank (Transfer in Javed khan account) care of Air Guide</v>
          </cell>
          <cell r="F19633">
            <v>1000000</v>
          </cell>
        </row>
        <row r="19634">
          <cell r="B19634" t="str">
            <v>J out let DML</v>
          </cell>
          <cell r="C19634" t="str">
            <v>Noman engr</v>
          </cell>
          <cell r="D19634" t="str">
            <v>Paid for site expenses</v>
          </cell>
          <cell r="E19634">
            <v>40000</v>
          </cell>
        </row>
        <row r="19635">
          <cell r="B19635" t="str">
            <v>ueP 17th Floor</v>
          </cell>
          <cell r="C19635" t="str">
            <v>misc</v>
          </cell>
          <cell r="D19635" t="str">
            <v>Noman bhai salary advance weive off</v>
          </cell>
          <cell r="E19635">
            <v>35000</v>
          </cell>
        </row>
        <row r="19636">
          <cell r="B19636" t="str">
            <v>kumail bhai</v>
          </cell>
          <cell r="C19636" t="str">
            <v>drill tech</v>
          </cell>
          <cell r="D19636" t="str">
            <v>cash paid total amt = 33,000</v>
          </cell>
          <cell r="E19636">
            <v>14000</v>
          </cell>
        </row>
        <row r="19637">
          <cell r="B19637" t="str">
            <v>Bahria project</v>
          </cell>
          <cell r="C19637" t="str">
            <v>drill tech</v>
          </cell>
          <cell r="D19637" t="str">
            <v>cash paid total amt = 33,000</v>
          </cell>
          <cell r="E19637">
            <v>15000</v>
          </cell>
        </row>
        <row r="19638">
          <cell r="B19638" t="str">
            <v>o/m NASTP</v>
          </cell>
          <cell r="C19638" t="str">
            <v>drill tech</v>
          </cell>
          <cell r="D19638" t="str">
            <v>cash paid total amt = 33,000</v>
          </cell>
          <cell r="E19638">
            <v>4000</v>
          </cell>
        </row>
        <row r="19639">
          <cell r="B19639" t="str">
            <v>O/M The Place</v>
          </cell>
          <cell r="C19639" t="str">
            <v>rafay</v>
          </cell>
          <cell r="D19639" t="str">
            <v>advance given for chiller repairing work</v>
          </cell>
          <cell r="E19639">
            <v>50000</v>
          </cell>
        </row>
        <row r="19640">
          <cell r="B19640" t="str">
            <v>O/M The Place</v>
          </cell>
          <cell r="C19640" t="str">
            <v>K S Engineering</v>
          </cell>
          <cell r="D19640" t="str">
            <v>Purchased gas cylinder$1340 10 Jugs</v>
          </cell>
          <cell r="E19640">
            <v>235000</v>
          </cell>
        </row>
        <row r="19641">
          <cell r="B19641" t="str">
            <v>Engro 3rd &amp; 8th Floor</v>
          </cell>
          <cell r="C19641" t="str">
            <v>photocopies</v>
          </cell>
          <cell r="D19641" t="str">
            <v>paid</v>
          </cell>
          <cell r="E19641">
            <v>5000</v>
          </cell>
        </row>
        <row r="19642">
          <cell r="B19642" t="str">
            <v>Meezan bank Head office</v>
          </cell>
          <cell r="C19642" t="str">
            <v>salary</v>
          </cell>
          <cell r="D19642" t="str">
            <v>Nadeem bha salary</v>
          </cell>
          <cell r="E19642">
            <v>50000</v>
          </cell>
        </row>
        <row r="19643">
          <cell r="B19643" t="str">
            <v>kumail bhai</v>
          </cell>
          <cell r="C19643" t="str">
            <v>salary</v>
          </cell>
          <cell r="D19643" t="str">
            <v>Waris salary</v>
          </cell>
          <cell r="E19643">
            <v>5000</v>
          </cell>
        </row>
        <row r="19644">
          <cell r="B19644" t="str">
            <v>Engro 3rd &amp; 8th Floor</v>
          </cell>
          <cell r="C19644" t="str">
            <v>salary</v>
          </cell>
          <cell r="D19644" t="str">
            <v xml:space="preserve">bilal bhai </v>
          </cell>
          <cell r="E19644">
            <v>50000</v>
          </cell>
        </row>
        <row r="19645">
          <cell r="B19645" t="str">
            <v>office</v>
          </cell>
          <cell r="C19645" t="str">
            <v>salary</v>
          </cell>
          <cell r="D19645" t="str">
            <v>Mhr home mossi salaries</v>
          </cell>
          <cell r="E19645">
            <v>105000</v>
          </cell>
        </row>
        <row r="19646">
          <cell r="B19646" t="str">
            <v>Engro 3rd &amp; 8th Floor</v>
          </cell>
          <cell r="C19646" t="str">
            <v>salary</v>
          </cell>
          <cell r="D19646" t="str">
            <v>Jahangeer salary</v>
          </cell>
          <cell r="E19646">
            <v>79000</v>
          </cell>
        </row>
        <row r="19647">
          <cell r="B19647" t="str">
            <v>office</v>
          </cell>
          <cell r="C19647" t="str">
            <v>salary</v>
          </cell>
          <cell r="D19647" t="str">
            <v xml:space="preserve">office staff salaries </v>
          </cell>
          <cell r="E19647">
            <v>278330</v>
          </cell>
        </row>
        <row r="19648">
          <cell r="B19648" t="str">
            <v>Meezan bank Head office</v>
          </cell>
          <cell r="C19648" t="str">
            <v>salary</v>
          </cell>
          <cell r="D19648" t="str">
            <v>Irfan  bhai salary</v>
          </cell>
          <cell r="E19648">
            <v>45900</v>
          </cell>
        </row>
        <row r="19649">
          <cell r="B19649" t="str">
            <v>Engro 3rd &amp; 8th Floor</v>
          </cell>
          <cell r="C19649" t="str">
            <v>salary</v>
          </cell>
          <cell r="D19649" t="str">
            <v>Shahzain salary</v>
          </cell>
          <cell r="E19649">
            <v>50330</v>
          </cell>
        </row>
        <row r="19650">
          <cell r="B19650" t="str">
            <v>Bahria project</v>
          </cell>
          <cell r="C19650" t="str">
            <v>salary</v>
          </cell>
          <cell r="D19650" t="str">
            <v>Imran, Amjad Khushnood salary</v>
          </cell>
          <cell r="E19650">
            <v>166630</v>
          </cell>
        </row>
        <row r="19651">
          <cell r="B19651" t="str">
            <v>Meezan bank Head office</v>
          </cell>
          <cell r="C19651" t="str">
            <v>salary</v>
          </cell>
          <cell r="D19651" t="str">
            <v>Gul sher , Abid salary + abbas</v>
          </cell>
          <cell r="E19651">
            <v>70770</v>
          </cell>
        </row>
        <row r="19652">
          <cell r="B19652" t="str">
            <v>Engro 3rd &amp; 8th Floor</v>
          </cell>
          <cell r="C19652" t="str">
            <v>salary</v>
          </cell>
          <cell r="D19652" t="str">
            <v>Engr Raza, Ahsan &amp; Usman ghani salaries</v>
          </cell>
          <cell r="E19652">
            <v>174970</v>
          </cell>
        </row>
        <row r="19653">
          <cell r="B19653" t="str">
            <v>FTC Floors</v>
          </cell>
          <cell r="C19653" t="str">
            <v>salary</v>
          </cell>
          <cell r="D19653" t="str">
            <v>ftc staff salaries</v>
          </cell>
          <cell r="E19653">
            <v>187830</v>
          </cell>
        </row>
        <row r="19654">
          <cell r="B19654" t="str">
            <v>Ernst &amp; Young</v>
          </cell>
          <cell r="C19654" t="str">
            <v>salary</v>
          </cell>
          <cell r="D19654" t="str">
            <v>Lateef &amp; chacha lateef</v>
          </cell>
          <cell r="E19654">
            <v>62710</v>
          </cell>
        </row>
        <row r="19655">
          <cell r="B19655" t="str">
            <v>O/M The Place</v>
          </cell>
          <cell r="C19655" t="str">
            <v>salary</v>
          </cell>
          <cell r="D19655" t="str">
            <v>The place staff salaries</v>
          </cell>
          <cell r="E19655">
            <v>137420</v>
          </cell>
        </row>
        <row r="19656">
          <cell r="B19656" t="str">
            <v xml:space="preserve">O/M Nue Multiplex </v>
          </cell>
          <cell r="C19656" t="str">
            <v>salary</v>
          </cell>
          <cell r="D19656" t="str">
            <v>RMR staff salaries</v>
          </cell>
          <cell r="E19656">
            <v>134710</v>
          </cell>
        </row>
        <row r="19657">
          <cell r="B19657" t="str">
            <v>Meezan bank Head office</v>
          </cell>
          <cell r="C19657" t="str">
            <v>salary</v>
          </cell>
          <cell r="D19657" t="str">
            <v>Amir engr salary</v>
          </cell>
          <cell r="E19657">
            <v>41820</v>
          </cell>
        </row>
        <row r="19658">
          <cell r="B19658" t="str">
            <v>o/m NASTP</v>
          </cell>
          <cell r="C19658" t="str">
            <v>salary</v>
          </cell>
          <cell r="D19658" t="str">
            <v>mukhtar bhai salary</v>
          </cell>
          <cell r="E19658">
            <v>52660</v>
          </cell>
        </row>
        <row r="19659">
          <cell r="B19659" t="str">
            <v>Bahria project</v>
          </cell>
          <cell r="C19659" t="str">
            <v>salary</v>
          </cell>
          <cell r="D19659" t="str">
            <v>Ahmed Ali</v>
          </cell>
          <cell r="E19659">
            <v>21000</v>
          </cell>
        </row>
        <row r="19660">
          <cell r="B19660" t="str">
            <v>O/M The Place</v>
          </cell>
          <cell r="C19660" t="str">
            <v>salary</v>
          </cell>
          <cell r="D19660" t="str">
            <v>Zeeshan salary</v>
          </cell>
          <cell r="E19660">
            <v>28000</v>
          </cell>
        </row>
        <row r="19661">
          <cell r="B19661" t="str">
            <v>BAF maintenance</v>
          </cell>
          <cell r="C19661" t="str">
            <v>salary</v>
          </cell>
          <cell r="D19661" t="str">
            <v>Shahid, nadeem and fahad</v>
          </cell>
          <cell r="E19661">
            <v>108860</v>
          </cell>
        </row>
        <row r="19662">
          <cell r="B19662" t="str">
            <v>o/m NASTP</v>
          </cell>
          <cell r="C19662" t="str">
            <v>salary</v>
          </cell>
          <cell r="D19662" t="str">
            <v>NASTP staff salary</v>
          </cell>
          <cell r="E19662">
            <v>663140</v>
          </cell>
        </row>
        <row r="19663">
          <cell r="B19663" t="str">
            <v>Meezan bank Head office</v>
          </cell>
          <cell r="C19663" t="str">
            <v>salary</v>
          </cell>
          <cell r="D19663" t="str">
            <v>Abid salary</v>
          </cell>
          <cell r="E19663">
            <v>51600</v>
          </cell>
        </row>
        <row r="19664">
          <cell r="B19664" t="str">
            <v>Rehmat shipping</v>
          </cell>
          <cell r="C19664" t="str">
            <v>salary</v>
          </cell>
          <cell r="D19664" t="str">
            <v>Talha salary released</v>
          </cell>
          <cell r="E19664">
            <v>58050</v>
          </cell>
        </row>
        <row r="19665">
          <cell r="B19665" t="str">
            <v>Engro 3rd &amp; 8th Floor</v>
          </cell>
          <cell r="C19665" t="str">
            <v>salary</v>
          </cell>
          <cell r="D19665" t="str">
            <v>Noman bhai salary</v>
          </cell>
          <cell r="E19665">
            <v>70000</v>
          </cell>
        </row>
        <row r="19666">
          <cell r="B19666" t="str">
            <v>o/m NASTP</v>
          </cell>
          <cell r="C19666" t="str">
            <v>salary</v>
          </cell>
          <cell r="D19666" t="str">
            <v>Saad salary</v>
          </cell>
          <cell r="E19666">
            <v>61350</v>
          </cell>
        </row>
        <row r="19667">
          <cell r="B19667" t="str">
            <v>o/m NASTP</v>
          </cell>
          <cell r="C19667" t="str">
            <v>salary</v>
          </cell>
          <cell r="D19667" t="str">
            <v>Waseem tariq</v>
          </cell>
          <cell r="E19667">
            <v>27100</v>
          </cell>
        </row>
        <row r="19668">
          <cell r="B19668" t="str">
            <v>O/M The Place</v>
          </cell>
          <cell r="C19668" t="str">
            <v>salary</v>
          </cell>
          <cell r="D19668" t="str">
            <v xml:space="preserve">To zeeshan for previous salaries </v>
          </cell>
          <cell r="E19668">
            <v>20000</v>
          </cell>
        </row>
        <row r="19669">
          <cell r="B19669" t="str">
            <v>Meezan bank Head office</v>
          </cell>
          <cell r="C19669" t="str">
            <v>salary</v>
          </cell>
          <cell r="D19669" t="str">
            <v>Amir engr salary increased to RS 60,000</v>
          </cell>
          <cell r="E19669">
            <v>18500</v>
          </cell>
        </row>
        <row r="19670">
          <cell r="B19670" t="str">
            <v>Meezan bank Head office</v>
          </cell>
          <cell r="C19670" t="str">
            <v>misc</v>
          </cell>
          <cell r="D19670" t="str">
            <v>amir engr claimed super card for june 24</v>
          </cell>
          <cell r="E19670">
            <v>1500</v>
          </cell>
        </row>
        <row r="19671">
          <cell r="B19671" t="str">
            <v>office</v>
          </cell>
          <cell r="C19671" t="str">
            <v>umer</v>
          </cell>
          <cell r="D19671" t="str">
            <v>for car wash</v>
          </cell>
          <cell r="E19671">
            <v>2000</v>
          </cell>
        </row>
        <row r="19672">
          <cell r="B19672" t="str">
            <v>office</v>
          </cell>
          <cell r="C19672" t="str">
            <v>office</v>
          </cell>
          <cell r="D19672" t="str">
            <v>umer for office use</v>
          </cell>
          <cell r="E19672">
            <v>2000</v>
          </cell>
        </row>
        <row r="19673">
          <cell r="B19673" t="str">
            <v>Jameel baig Building</v>
          </cell>
          <cell r="C19673" t="str">
            <v>material</v>
          </cell>
          <cell r="D19673" t="str">
            <v>Online to Waseem pump for Jameel baig building (online by al madina)</v>
          </cell>
          <cell r="E19673">
            <v>50000</v>
          </cell>
        </row>
        <row r="19674">
          <cell r="B19674" t="str">
            <v>3rd floor nastp</v>
          </cell>
          <cell r="C19674" t="str">
            <v>misc</v>
          </cell>
          <cell r="D19674" t="str">
            <v>Nastp 3 floor expense - Online to asif</v>
          </cell>
          <cell r="E19674">
            <v>200000</v>
          </cell>
        </row>
        <row r="19675">
          <cell r="B19675" t="str">
            <v>office</v>
          </cell>
          <cell r="C19675" t="str">
            <v>misc</v>
          </cell>
          <cell r="D19675" t="str">
            <v>Online for saqib aziz travel agent for lahore HVACR visit</v>
          </cell>
          <cell r="E19675">
            <v>40000</v>
          </cell>
        </row>
        <row r="19676">
          <cell r="B19676" t="str">
            <v>FTC Floors</v>
          </cell>
          <cell r="C19676" t="str">
            <v>Murtaza</v>
          </cell>
          <cell r="D19676" t="str">
            <v>Paid to FTC Murtaza for Loan</v>
          </cell>
          <cell r="E19676">
            <v>50000</v>
          </cell>
        </row>
        <row r="19677">
          <cell r="B19677" t="str">
            <v>o/m NASTP</v>
          </cell>
          <cell r="C19677" t="str">
            <v>fare</v>
          </cell>
          <cell r="D19677" t="str">
            <v>paid</v>
          </cell>
          <cell r="E19677">
            <v>1000</v>
          </cell>
        </row>
        <row r="19678">
          <cell r="B19678" t="str">
            <v>o/m NASTP</v>
          </cell>
          <cell r="C19678" t="str">
            <v>Moazzam Insulator</v>
          </cell>
          <cell r="D19678" t="str">
            <v>Cash paid (final payment)</v>
          </cell>
          <cell r="E19678">
            <v>37000</v>
          </cell>
        </row>
        <row r="19679">
          <cell r="B19679" t="str">
            <v>office</v>
          </cell>
          <cell r="C19679" t="str">
            <v>office</v>
          </cell>
          <cell r="D19679" t="str">
            <v>umer for office use</v>
          </cell>
          <cell r="E19679">
            <v>5000</v>
          </cell>
        </row>
        <row r="19680">
          <cell r="B19680" t="str">
            <v>3rd floor nastp</v>
          </cell>
          <cell r="C19680" t="str">
            <v>misc</v>
          </cell>
          <cell r="D19680" t="str">
            <v>Nastp 3 floor in Aleem acc - Online by BH</v>
          </cell>
          <cell r="E19680">
            <v>35000</v>
          </cell>
        </row>
        <row r="19681">
          <cell r="B19681" t="str">
            <v>FTC Floors</v>
          </cell>
          <cell r="C19681" t="str">
            <v>misc</v>
          </cell>
          <cell r="D19681" t="str">
            <v>paid for tea and refreshment</v>
          </cell>
          <cell r="E19681">
            <v>3000</v>
          </cell>
        </row>
        <row r="19682">
          <cell r="B19682" t="str">
            <v>FTC Floors</v>
          </cell>
          <cell r="C19682" t="str">
            <v>misc</v>
          </cell>
          <cell r="D19682" t="str">
            <v>paid for regsiter and stationery</v>
          </cell>
          <cell r="E19682">
            <v>2000</v>
          </cell>
        </row>
        <row r="19683">
          <cell r="B19683" t="str">
            <v>office</v>
          </cell>
          <cell r="C19683" t="str">
            <v>office</v>
          </cell>
          <cell r="D19683" t="str">
            <v>umer for office use</v>
          </cell>
          <cell r="E19683">
            <v>3000</v>
          </cell>
        </row>
        <row r="19684">
          <cell r="B19684" t="str">
            <v>Masjid Bilal</v>
          </cell>
          <cell r="C19684" t="str">
            <v>Masjid</v>
          </cell>
          <cell r="D19684" t="str">
            <v>To afsar hussain for cylinder bend for Bilal masjid</v>
          </cell>
          <cell r="E19684">
            <v>37000</v>
          </cell>
        </row>
        <row r="19685">
          <cell r="B19685" t="str">
            <v>O/M The Place</v>
          </cell>
          <cell r="C19685" t="str">
            <v>fuel</v>
          </cell>
          <cell r="D19685" t="str">
            <v>to mumtaz</v>
          </cell>
          <cell r="E19685">
            <v>500</v>
          </cell>
        </row>
        <row r="19686">
          <cell r="B19686" t="str">
            <v>Engro office</v>
          </cell>
          <cell r="C19686" t="str">
            <v>Raees brothers</v>
          </cell>
          <cell r="D19686" t="str">
            <v>Online to raees brother Total amount is 500,000 (Online by al madina)</v>
          </cell>
          <cell r="E19686">
            <v>250000</v>
          </cell>
        </row>
        <row r="19687">
          <cell r="B19687" t="str">
            <v>GSK DMC</v>
          </cell>
          <cell r="C19687" t="str">
            <v>Raees brothers</v>
          </cell>
          <cell r="D19687" t="str">
            <v>Online to raees brother Total amount is 500,000 (Online by al madina)</v>
          </cell>
          <cell r="E19687">
            <v>250000</v>
          </cell>
        </row>
        <row r="19688">
          <cell r="B19688" t="str">
            <v>BAH 22 &amp; 23rd Floor</v>
          </cell>
          <cell r="C19688" t="str">
            <v>K M Traders</v>
          </cell>
          <cell r="D19688" t="str">
            <v>Online by Adeel</v>
          </cell>
          <cell r="E19688">
            <v>132500</v>
          </cell>
        </row>
        <row r="19689">
          <cell r="B19689" t="str">
            <v>Meezan bank Head office</v>
          </cell>
          <cell r="C19689" t="str">
            <v>misc</v>
          </cell>
          <cell r="D19689" t="str">
            <v>misc by amir engr</v>
          </cell>
          <cell r="E19689">
            <v>15540</v>
          </cell>
        </row>
        <row r="19690">
          <cell r="B19690" t="str">
            <v xml:space="preserve">MHR Personal </v>
          </cell>
          <cell r="C19690" t="str">
            <v>rehana aunty</v>
          </cell>
          <cell r="D19690" t="str">
            <v>Ufone and mobilink balance</v>
          </cell>
          <cell r="E19690">
            <v>2500</v>
          </cell>
        </row>
        <row r="19691">
          <cell r="B19691" t="str">
            <v>BAH 22 &amp; 23rd Floor</v>
          </cell>
          <cell r="C19691" t="str">
            <v>drawings</v>
          </cell>
          <cell r="D19691" t="str">
            <v>cash paid to azam corporatrion = amt = 15000</v>
          </cell>
          <cell r="E19691">
            <v>5000</v>
          </cell>
        </row>
        <row r="19692">
          <cell r="B19692" t="str">
            <v>Engro 3rd &amp; 8th Floor</v>
          </cell>
          <cell r="C19692" t="str">
            <v>drawings</v>
          </cell>
          <cell r="D19692" t="str">
            <v>cash paid to azam corporatrion = amt = 15000</v>
          </cell>
          <cell r="E19692">
            <v>3000</v>
          </cell>
        </row>
        <row r="19693">
          <cell r="B19693" t="str">
            <v>Saifee hospital</v>
          </cell>
          <cell r="C19693" t="str">
            <v>drawings</v>
          </cell>
          <cell r="D19693" t="str">
            <v>cash paid to azam corporatrion = amt = 15000</v>
          </cell>
          <cell r="E19693">
            <v>4000</v>
          </cell>
        </row>
        <row r="19694">
          <cell r="B19694" t="str">
            <v>GSK DMC</v>
          </cell>
          <cell r="C19694" t="str">
            <v>drawings</v>
          </cell>
          <cell r="D19694" t="str">
            <v>cash paid to azam corporatrion = amt = 15000</v>
          </cell>
          <cell r="E19694">
            <v>3000</v>
          </cell>
        </row>
        <row r="19695">
          <cell r="B19695" t="str">
            <v>kumail bhai</v>
          </cell>
          <cell r="C19695" t="str">
            <v>moiz duct</v>
          </cell>
          <cell r="D19695" t="str">
            <v>purchased silicon  1 no</v>
          </cell>
          <cell r="E19695">
            <v>3800</v>
          </cell>
        </row>
        <row r="19696">
          <cell r="B19696" t="str">
            <v>Engro Office</v>
          </cell>
          <cell r="C19696" t="str">
            <v>fare</v>
          </cell>
          <cell r="D19696" t="str">
            <v>paid</v>
          </cell>
          <cell r="E19696">
            <v>1300</v>
          </cell>
        </row>
        <row r="19697">
          <cell r="B19697" t="str">
            <v>o/m NASTP</v>
          </cell>
          <cell r="C19697" t="str">
            <v>mineral water</v>
          </cell>
          <cell r="D19697" t="str">
            <v>NASTP mineral water for May 24</v>
          </cell>
          <cell r="E19697">
            <v>9180</v>
          </cell>
        </row>
        <row r="19698">
          <cell r="B19698" t="str">
            <v>GSK DMC</v>
          </cell>
          <cell r="C19698" t="str">
            <v>charity</v>
          </cell>
          <cell r="D19698" t="str">
            <v>paid by Rehan</v>
          </cell>
          <cell r="E19698">
            <v>5000</v>
          </cell>
        </row>
        <row r="19699">
          <cell r="B19699" t="str">
            <v>Rehmat shipping</v>
          </cell>
          <cell r="C19699" t="str">
            <v>fare</v>
          </cell>
          <cell r="D19699" t="str">
            <v>paid</v>
          </cell>
          <cell r="E19699">
            <v>1500</v>
          </cell>
        </row>
        <row r="19700">
          <cell r="B19700" t="str">
            <v>GSK DMC</v>
          </cell>
          <cell r="C19700" t="str">
            <v>misc</v>
          </cell>
          <cell r="D19700" t="str">
            <v>purhased safety shoes for engr Raza (given to Ahsan)</v>
          </cell>
          <cell r="E19700">
            <v>3000</v>
          </cell>
        </row>
        <row r="19701">
          <cell r="B19701" t="str">
            <v>office</v>
          </cell>
          <cell r="C19701" t="str">
            <v>office</v>
          </cell>
          <cell r="D19701" t="str">
            <v>umer for office use</v>
          </cell>
          <cell r="E19701">
            <v>2000</v>
          </cell>
        </row>
        <row r="19702">
          <cell r="B19702" t="str">
            <v>Ernst &amp; Young</v>
          </cell>
          <cell r="C19702" t="str">
            <v>fare</v>
          </cell>
          <cell r="D19702" t="str">
            <v>paid</v>
          </cell>
          <cell r="E19702">
            <v>3000</v>
          </cell>
        </row>
        <row r="19703">
          <cell r="B19703" t="str">
            <v>Gul Ahmed</v>
          </cell>
          <cell r="C19703" t="str">
            <v>charity</v>
          </cell>
          <cell r="D19703" t="str">
            <v>paid</v>
          </cell>
          <cell r="E19703">
            <v>10000</v>
          </cell>
        </row>
        <row r="19704">
          <cell r="B19704" t="str">
            <v>office</v>
          </cell>
          <cell r="C19704" t="str">
            <v>office</v>
          </cell>
          <cell r="D19704" t="str">
            <v>umer for office use</v>
          </cell>
          <cell r="E19704">
            <v>2000</v>
          </cell>
        </row>
        <row r="19705">
          <cell r="B19705" t="str">
            <v>o/m NASTP</v>
          </cell>
          <cell r="C19705" t="str">
            <v>Monitor</v>
          </cell>
          <cell r="D19705" t="str">
            <v>Purchased monitor</v>
          </cell>
          <cell r="E19705">
            <v>5000</v>
          </cell>
        </row>
        <row r="19706">
          <cell r="B19706" t="str">
            <v>office</v>
          </cell>
          <cell r="C19706" t="str">
            <v>mineral water</v>
          </cell>
          <cell r="D19706" t="str">
            <v>paid</v>
          </cell>
          <cell r="E19706">
            <v>2750</v>
          </cell>
        </row>
        <row r="19707">
          <cell r="B19707" t="str">
            <v>office</v>
          </cell>
          <cell r="C19707" t="str">
            <v>Shakeel PEC</v>
          </cell>
          <cell r="D19707" t="str">
            <v>Online by BH</v>
          </cell>
          <cell r="E19707">
            <v>250000</v>
          </cell>
        </row>
        <row r="19708">
          <cell r="B19708" t="str">
            <v>Meezan bank Head office</v>
          </cell>
          <cell r="C19708" t="str">
            <v>material</v>
          </cell>
          <cell r="D19708" t="str">
            <v>Online for meezan bank duct accessories (online by Adeel)</v>
          </cell>
          <cell r="E19708">
            <v>83000</v>
          </cell>
        </row>
        <row r="19709">
          <cell r="B19709" t="str">
            <v>office</v>
          </cell>
          <cell r="C19709" t="str">
            <v>office</v>
          </cell>
          <cell r="D19709" t="str">
            <v>umer for office use</v>
          </cell>
          <cell r="E19709">
            <v>3500</v>
          </cell>
        </row>
        <row r="19710">
          <cell r="B19710" t="str">
            <v>Riazeda project</v>
          </cell>
          <cell r="C19710" t="str">
            <v>faheem elec</v>
          </cell>
          <cell r="D19710" t="str">
            <v>cash paid</v>
          </cell>
          <cell r="E19710">
            <v>10000</v>
          </cell>
        </row>
        <row r="19711">
          <cell r="B19711" t="str">
            <v xml:space="preserve">MHR Personal </v>
          </cell>
          <cell r="C19711" t="str">
            <v>zeeshan</v>
          </cell>
          <cell r="D19711" t="str">
            <v>paid for BH home AC work</v>
          </cell>
          <cell r="E19711">
            <v>7900</v>
          </cell>
        </row>
        <row r="19712">
          <cell r="B19712" t="str">
            <v>Ernst &amp; Young</v>
          </cell>
          <cell r="C19712" t="str">
            <v>faheem elec</v>
          </cell>
          <cell r="D19712" t="str">
            <v>MCB chq 1973738907</v>
          </cell>
          <cell r="E19712">
            <v>40000</v>
          </cell>
        </row>
        <row r="19713">
          <cell r="B19713" t="str">
            <v>3rd floor nastp</v>
          </cell>
          <cell r="C19713" t="str">
            <v>muzammil</v>
          </cell>
          <cell r="D19713" t="str">
            <v>MCB chq 1973738908</v>
          </cell>
          <cell r="E19713">
            <v>247325</v>
          </cell>
        </row>
        <row r="19714">
          <cell r="B19714" t="str">
            <v>HIVE NASTP</v>
          </cell>
          <cell r="C19714" t="str">
            <v>muzammil</v>
          </cell>
          <cell r="D19714" t="str">
            <v>MCB chq 1973738909</v>
          </cell>
          <cell r="E19714">
            <v>288500</v>
          </cell>
        </row>
        <row r="19715">
          <cell r="B19715" t="str">
            <v>OPS Falcon</v>
          </cell>
          <cell r="C19715" t="str">
            <v>muzammil</v>
          </cell>
          <cell r="D19715" t="str">
            <v>Given to Muzammil at OPS Room (given by BH)</v>
          </cell>
          <cell r="E19715">
            <v>41812</v>
          </cell>
        </row>
        <row r="19716">
          <cell r="B19716" t="str">
            <v>o/m NASTP</v>
          </cell>
          <cell r="C19716" t="str">
            <v>Tahir insulator</v>
          </cell>
          <cell r="D19716" t="str">
            <v>Tahir insulator for cladding work at NASTP (given by BH)</v>
          </cell>
          <cell r="E19716">
            <v>25000</v>
          </cell>
        </row>
        <row r="19717">
          <cell r="B19717" t="str">
            <v>Ernst &amp; Young</v>
          </cell>
          <cell r="C19717" t="str">
            <v>charity</v>
          </cell>
          <cell r="D19717" t="str">
            <v>by Bilal habib</v>
          </cell>
          <cell r="E19717">
            <v>8000</v>
          </cell>
        </row>
        <row r="19718">
          <cell r="B19718" t="str">
            <v>Meezan bank Head office</v>
          </cell>
          <cell r="C19718" t="str">
            <v>ibraheem fititmgs</v>
          </cell>
          <cell r="D19718" t="str">
            <v>Online to ibraheem for Meezan bank flanges (Online by Adel</v>
          </cell>
          <cell r="E19718">
            <v>10200</v>
          </cell>
        </row>
        <row r="19719">
          <cell r="B19719" t="str">
            <v>J out let DML</v>
          </cell>
          <cell r="C19719" t="str">
            <v>charity</v>
          </cell>
          <cell r="D19719" t="str">
            <v>paid</v>
          </cell>
          <cell r="E19719">
            <v>5000</v>
          </cell>
        </row>
        <row r="19720">
          <cell r="B19720" t="str">
            <v>Meezan bank Head office</v>
          </cell>
          <cell r="C19720" t="str">
            <v>Noman Engineering</v>
          </cell>
          <cell r="D19720" t="str">
            <v>Sheet hawala from al madina steel = total amt = 500,000</v>
          </cell>
          <cell r="E19720">
            <v>250000</v>
          </cell>
        </row>
        <row r="19721">
          <cell r="B19721" t="str">
            <v>o/m NASTP</v>
          </cell>
          <cell r="C19721" t="str">
            <v>Noman Engineering</v>
          </cell>
          <cell r="D19721" t="str">
            <v>Sheet hawala from al madina steel = total amt = 500,000</v>
          </cell>
          <cell r="E19721">
            <v>250000</v>
          </cell>
        </row>
        <row r="19722">
          <cell r="B19722" t="str">
            <v>GSK DMC</v>
          </cell>
          <cell r="C19722" t="str">
            <v>material</v>
          </cell>
          <cell r="D19722" t="str">
            <v>Given to majid for flush tank material</v>
          </cell>
          <cell r="E19722">
            <v>11300</v>
          </cell>
        </row>
        <row r="19723">
          <cell r="B19723" t="str">
            <v>Rehmat shipping</v>
          </cell>
          <cell r="C19723" t="str">
            <v>material</v>
          </cell>
          <cell r="D19723" t="str">
            <v>Given to talha for misc purchases</v>
          </cell>
          <cell r="E19723">
            <v>1700</v>
          </cell>
        </row>
        <row r="19724">
          <cell r="B19724" t="str">
            <v>Rehmat shipping</v>
          </cell>
          <cell r="C19724" t="str">
            <v>material</v>
          </cell>
          <cell r="D19724" t="str">
            <v>misc purchases tapes and other things</v>
          </cell>
          <cell r="E19724">
            <v>3860</v>
          </cell>
        </row>
        <row r="19725">
          <cell r="B19725" t="str">
            <v>Saifee hospital</v>
          </cell>
          <cell r="C19725" t="str">
            <v>drawings</v>
          </cell>
          <cell r="D19725" t="str">
            <v>cash paid amt = 13,000</v>
          </cell>
          <cell r="E19725">
            <v>9000</v>
          </cell>
        </row>
        <row r="19726">
          <cell r="B19726" t="str">
            <v>Engro 3rd &amp; 8th Floor</v>
          </cell>
          <cell r="C19726" t="str">
            <v>drawings</v>
          </cell>
          <cell r="D19726" t="str">
            <v>cash paid amt = 13,000</v>
          </cell>
          <cell r="E19726">
            <v>2000</v>
          </cell>
        </row>
        <row r="19727">
          <cell r="B19727" t="str">
            <v>GSK DMC</v>
          </cell>
          <cell r="C19727" t="str">
            <v>drawings</v>
          </cell>
          <cell r="D19727" t="str">
            <v>cash paid amt = 13,000</v>
          </cell>
          <cell r="E19727">
            <v>1000</v>
          </cell>
        </row>
        <row r="19728">
          <cell r="B19728" t="str">
            <v>CITI Bank</v>
          </cell>
          <cell r="C19728" t="str">
            <v>drawings</v>
          </cell>
          <cell r="D19728" t="str">
            <v>cash paid amt = 13,000</v>
          </cell>
          <cell r="E19728">
            <v>1000</v>
          </cell>
        </row>
        <row r="19729">
          <cell r="B19729" t="str">
            <v>office</v>
          </cell>
          <cell r="C19729" t="str">
            <v>office</v>
          </cell>
          <cell r="D19729" t="str">
            <v>umer for office use</v>
          </cell>
          <cell r="E19729">
            <v>5000</v>
          </cell>
        </row>
        <row r="19730">
          <cell r="B19730" t="str">
            <v>o/m NASTP</v>
          </cell>
          <cell r="C19730" t="str">
            <v>material</v>
          </cell>
          <cell r="D19730" t="str">
            <v>purchased material for ISRAR bhai office AC installation</v>
          </cell>
          <cell r="E19730">
            <v>4380</v>
          </cell>
        </row>
        <row r="19731">
          <cell r="B19731" t="str">
            <v xml:space="preserve">MHR Personal </v>
          </cell>
          <cell r="C19731" t="str">
            <v>mobile balance</v>
          </cell>
          <cell r="D19731" t="str">
            <v>sir rehman mobile balance</v>
          </cell>
          <cell r="E19731">
            <v>5000</v>
          </cell>
        </row>
        <row r="19732">
          <cell r="B19732" t="str">
            <v>o/m NASTP</v>
          </cell>
          <cell r="C19732" t="str">
            <v>material</v>
          </cell>
          <cell r="D19732" t="str">
            <v>purchased material for ISRAR bhai office AC installation</v>
          </cell>
          <cell r="E19732">
            <v>1840</v>
          </cell>
        </row>
        <row r="19733">
          <cell r="B19733" t="str">
            <v>O/M The Place</v>
          </cell>
          <cell r="C19733" t="str">
            <v>material</v>
          </cell>
          <cell r="D19733" t="str">
            <v>paid for condenser fan motor repairing</v>
          </cell>
          <cell r="E19733">
            <v>10500</v>
          </cell>
        </row>
        <row r="19734">
          <cell r="B19734" t="str">
            <v>office</v>
          </cell>
          <cell r="C19734" t="str">
            <v>office</v>
          </cell>
          <cell r="D19734" t="str">
            <v>umer for office use</v>
          </cell>
          <cell r="E19734">
            <v>3000</v>
          </cell>
        </row>
        <row r="19735">
          <cell r="B19735" t="str">
            <v>3rd floor nastp</v>
          </cell>
          <cell r="C19735" t="str">
            <v>material</v>
          </cell>
          <cell r="D19735" t="str">
            <v>Online for Ceiling access panel provision work (online by adeel)</v>
          </cell>
          <cell r="E19735">
            <v>40000</v>
          </cell>
        </row>
        <row r="19736">
          <cell r="B19736" t="str">
            <v>GSK DMC</v>
          </cell>
          <cell r="C19736" t="str">
            <v>de Creator</v>
          </cell>
          <cell r="D19736" t="str">
            <v>Online to Khalid najmi in GST deal (advance paid) (by al  madina)</v>
          </cell>
          <cell r="E19736">
            <v>200000</v>
          </cell>
        </row>
        <row r="19737">
          <cell r="B19737" t="str">
            <v>GSK DMC</v>
          </cell>
          <cell r="C19737" t="str">
            <v>de Creator</v>
          </cell>
          <cell r="D19737" t="str">
            <v>Online to Khalid najmi in GST deal (advance paid) (by al  madina)</v>
          </cell>
          <cell r="E19737">
            <v>200000</v>
          </cell>
        </row>
        <row r="19738">
          <cell r="B19738" t="str">
            <v>o/m NASTP</v>
          </cell>
          <cell r="C19738" t="str">
            <v>maxon chamical</v>
          </cell>
          <cell r="D19738" t="str">
            <v>Online to Maxon chemical in GST deal</v>
          </cell>
          <cell r="E19738">
            <v>200000</v>
          </cell>
        </row>
        <row r="19739">
          <cell r="B19739" t="str">
            <v>Meezan bank Head office</v>
          </cell>
          <cell r="C19739" t="str">
            <v>rafay</v>
          </cell>
          <cell r="D19739" t="str">
            <v>Online to rafay (by al  madina) total = 100,000</v>
          </cell>
          <cell r="E19739">
            <v>65000</v>
          </cell>
        </row>
        <row r="19740">
          <cell r="B19740" t="str">
            <v>Yousuf Dara</v>
          </cell>
          <cell r="C19740" t="str">
            <v>rafay</v>
          </cell>
          <cell r="D19740" t="str">
            <v>Online to rafay (by al  madina) total = 100,000</v>
          </cell>
          <cell r="E19740">
            <v>35000</v>
          </cell>
        </row>
        <row r="19741">
          <cell r="B19741" t="str">
            <v>Rehmat shipping</v>
          </cell>
          <cell r="C19741" t="str">
            <v>Cable tray</v>
          </cell>
          <cell r="D19741" t="str">
            <v>To waqar Cable tray in Rehmant shipping acc (by al  madina)</v>
          </cell>
          <cell r="E19741">
            <v>193760</v>
          </cell>
        </row>
        <row r="19742">
          <cell r="B19742" t="str">
            <v>BAH 12th Floor</v>
          </cell>
          <cell r="C19742" t="str">
            <v>HS Ahmed Ally</v>
          </cell>
          <cell r="D19742" t="str">
            <v>Online to HS ahmed ally in (by al  madina)</v>
          </cell>
          <cell r="E19742">
            <v>300000</v>
          </cell>
        </row>
        <row r="19743">
          <cell r="B19743" t="str">
            <v>Engro 3rd &amp; 8th Floor</v>
          </cell>
          <cell r="C19743" t="str">
            <v>secure vision</v>
          </cell>
          <cell r="D19743" t="str">
            <v>Cash paid by BH (advance in Engro Deal)</v>
          </cell>
          <cell r="E19743">
            <v>2000000</v>
          </cell>
        </row>
        <row r="19744">
          <cell r="B19744" t="str">
            <v>3rd floor nastp</v>
          </cell>
          <cell r="C19744" t="str">
            <v>ishtiaq cladding</v>
          </cell>
          <cell r="D19744" t="str">
            <v>Online by BH</v>
          </cell>
          <cell r="E19744">
            <v>100000</v>
          </cell>
        </row>
        <row r="19745">
          <cell r="B19745" t="str">
            <v>Meezan bank Head office</v>
          </cell>
          <cell r="C19745" t="str">
            <v>fare</v>
          </cell>
          <cell r="D19745" t="str">
            <v>paid</v>
          </cell>
          <cell r="E19745">
            <v>1200</v>
          </cell>
        </row>
        <row r="19746">
          <cell r="B19746" t="str">
            <v>office</v>
          </cell>
          <cell r="C19746" t="str">
            <v>office</v>
          </cell>
          <cell r="D19746" t="str">
            <v>umer for office use</v>
          </cell>
          <cell r="E19746">
            <v>5000</v>
          </cell>
        </row>
        <row r="19747">
          <cell r="B19747" t="str">
            <v>Engro 3rd &amp; 8th Floor</v>
          </cell>
          <cell r="C19747" t="str">
            <v>sami duct</v>
          </cell>
          <cell r="D19747" t="str">
            <v>Online by BH</v>
          </cell>
          <cell r="E19747">
            <v>300000</v>
          </cell>
        </row>
        <row r="19748">
          <cell r="B19748" t="str">
            <v>Ernst &amp; Young</v>
          </cell>
          <cell r="C19748" t="str">
            <v>IK Associates</v>
          </cell>
          <cell r="D19748" t="str">
            <v>Online to furqan for misc (by adeel)</v>
          </cell>
          <cell r="E19748">
            <v>80000</v>
          </cell>
        </row>
        <row r="19749">
          <cell r="B19749" t="str">
            <v>o/m NASTP</v>
          </cell>
          <cell r="C19749" t="str">
            <v>fare</v>
          </cell>
          <cell r="D19749" t="str">
            <v>paid</v>
          </cell>
          <cell r="E19749">
            <v>800</v>
          </cell>
        </row>
        <row r="19750">
          <cell r="B19750" t="str">
            <v>BAH 12th Floor</v>
          </cell>
          <cell r="C19750" t="str">
            <v>HS Ahmed Ally</v>
          </cell>
          <cell r="D19750" t="str">
            <v>Online to HS ahmed ally in (by al  madina)</v>
          </cell>
          <cell r="E19750">
            <v>200000</v>
          </cell>
        </row>
        <row r="19751">
          <cell r="B19751" t="str">
            <v>VISA Fit-out Office</v>
          </cell>
          <cell r="C19751" t="str">
            <v>Massod tech</v>
          </cell>
          <cell r="D19751" t="str">
            <v>Cash paid</v>
          </cell>
          <cell r="E19751">
            <v>150000</v>
          </cell>
        </row>
        <row r="19752">
          <cell r="B19752" t="str">
            <v>GSK DMC</v>
          </cell>
          <cell r="C19752" t="str">
            <v>fare</v>
          </cell>
          <cell r="D19752" t="str">
            <v>paid for pioneer steel wareshouse to site</v>
          </cell>
          <cell r="E19752">
            <v>5000</v>
          </cell>
        </row>
        <row r="19753">
          <cell r="B19753" t="str">
            <v>O/M The Place</v>
          </cell>
          <cell r="C19753" t="str">
            <v>Tariq sahab</v>
          </cell>
          <cell r="D19753" t="str">
            <v>Cash paid for VFD and other items purhcased</v>
          </cell>
          <cell r="E19753">
            <v>150000</v>
          </cell>
        </row>
        <row r="19754">
          <cell r="B19754" t="str">
            <v>Ernst &amp; Young</v>
          </cell>
          <cell r="C19754" t="str">
            <v>sadiq pipe</v>
          </cell>
          <cell r="D19754" t="str">
            <v>cash paid</v>
          </cell>
          <cell r="E19754">
            <v>250000</v>
          </cell>
        </row>
        <row r="19755">
          <cell r="B19755" t="str">
            <v>kumail bhai</v>
          </cell>
          <cell r="C19755" t="str">
            <v>Nexus engineering</v>
          </cell>
          <cell r="D19755" t="str">
            <v>cash paid for pool fittings</v>
          </cell>
          <cell r="E19755">
            <v>12500</v>
          </cell>
        </row>
        <row r="19756">
          <cell r="B19756" t="str">
            <v>GSK DMC</v>
          </cell>
          <cell r="C19756" t="str">
            <v>sajid pipe</v>
          </cell>
          <cell r="D19756" t="str">
            <v>cash paid</v>
          </cell>
          <cell r="E19756">
            <v>120000</v>
          </cell>
        </row>
        <row r="19757">
          <cell r="B19757" t="str">
            <v>Engro 3rd &amp; 8th Floor</v>
          </cell>
          <cell r="C19757" t="str">
            <v>fame international</v>
          </cell>
          <cell r="D19757" t="str">
            <v>Online to Fame international (Online by Al mdina)</v>
          </cell>
          <cell r="E19757">
            <v>54400</v>
          </cell>
        </row>
        <row r="19758">
          <cell r="B19758" t="str">
            <v>Ernst &amp; Young</v>
          </cell>
          <cell r="C19758" t="str">
            <v>Global Technologies</v>
          </cell>
          <cell r="D19758" t="str">
            <v>Online to Global technologies (Online by Al mdina)</v>
          </cell>
          <cell r="E19758">
            <v>500000</v>
          </cell>
        </row>
        <row r="19759">
          <cell r="B19759" t="str">
            <v>kumail bhai</v>
          </cell>
          <cell r="C19759" t="str">
            <v>Tube traders</v>
          </cell>
          <cell r="D19759" t="str">
            <v>Online to Tube traders (Online by Al mdina) amt = 185,000</v>
          </cell>
          <cell r="E19759">
            <v>7183</v>
          </cell>
        </row>
        <row r="19760">
          <cell r="B19760" t="str">
            <v>PSYCHIATRY JPMC</v>
          </cell>
          <cell r="C19760" t="str">
            <v>Tube traders</v>
          </cell>
          <cell r="D19760" t="str">
            <v>Online to Tube traders (Online by Al mdina) amt = 185,000</v>
          </cell>
          <cell r="E19760">
            <v>9034</v>
          </cell>
        </row>
        <row r="19761">
          <cell r="B19761" t="str">
            <v>Food Court (Hydery)</v>
          </cell>
          <cell r="C19761" t="str">
            <v>Tube traders</v>
          </cell>
          <cell r="D19761" t="str">
            <v>Online to Tube traders (Online by Al mdina) amt = 185,000</v>
          </cell>
          <cell r="E19761">
            <v>5194</v>
          </cell>
        </row>
        <row r="19762">
          <cell r="B19762" t="str">
            <v>Meezan bank Head office</v>
          </cell>
          <cell r="C19762" t="str">
            <v>Tube traders</v>
          </cell>
          <cell r="D19762" t="str">
            <v>Online to Tube traders (Online by Al mdina) amt = 185,000</v>
          </cell>
          <cell r="E19762">
            <v>81179</v>
          </cell>
        </row>
        <row r="19763">
          <cell r="B19763" t="str">
            <v>BAH 22 &amp; 23rd Floor</v>
          </cell>
          <cell r="C19763" t="str">
            <v>Tube traders</v>
          </cell>
          <cell r="D19763" t="str">
            <v>Online to Tube traders (Online by Al mdina) amt = 185,000</v>
          </cell>
          <cell r="E19763">
            <v>21030</v>
          </cell>
        </row>
        <row r="19764">
          <cell r="B19764" t="str">
            <v>Engro office</v>
          </cell>
          <cell r="C19764" t="str">
            <v>Tube traders</v>
          </cell>
          <cell r="D19764" t="str">
            <v>Online to Tube traders (Online by Al mdina) amt = 185,000</v>
          </cell>
          <cell r="E19764">
            <v>5434</v>
          </cell>
        </row>
        <row r="19765">
          <cell r="B19765" t="str">
            <v>Daraz Office</v>
          </cell>
          <cell r="C19765" t="str">
            <v>Tube traders</v>
          </cell>
          <cell r="D19765" t="str">
            <v>Online to Tube traders (Online by Al mdina) amt = 185,000</v>
          </cell>
          <cell r="E19765">
            <v>10407</v>
          </cell>
        </row>
        <row r="19766">
          <cell r="B19766" t="str">
            <v>O/M NASTP</v>
          </cell>
          <cell r="C19766" t="str">
            <v>Tube traders</v>
          </cell>
          <cell r="D19766" t="str">
            <v>Online to Tube traders (Online by Al mdina) amt = 185,000</v>
          </cell>
          <cell r="E19766">
            <v>43136</v>
          </cell>
        </row>
        <row r="19767">
          <cell r="B19767" t="str">
            <v>3rd Floor NASTP</v>
          </cell>
          <cell r="C19767" t="str">
            <v>Tube traders</v>
          </cell>
          <cell r="D19767" t="str">
            <v>Online to Tube traders (Online by Al mdina) amt = 185,000</v>
          </cell>
          <cell r="E19767">
            <v>2016</v>
          </cell>
        </row>
        <row r="19768">
          <cell r="B19768" t="str">
            <v>Engro 3rd &amp; 8th Floor</v>
          </cell>
          <cell r="C19768" t="str">
            <v>Tube traders</v>
          </cell>
          <cell r="D19768" t="str">
            <v>Online to Tube traders (Online by Al mdina) amt = 185,000</v>
          </cell>
          <cell r="E19768">
            <v>387</v>
          </cell>
        </row>
        <row r="19769">
          <cell r="B19769" t="str">
            <v>O/M The Place</v>
          </cell>
          <cell r="C19769" t="str">
            <v>Tariq sahab</v>
          </cell>
          <cell r="D19769" t="str">
            <v>Cash paid for VFD and other items purhcased (given by BH)</v>
          </cell>
          <cell r="E19769">
            <v>50000</v>
          </cell>
        </row>
        <row r="19770">
          <cell r="B19770" t="str">
            <v>GSK DMC</v>
          </cell>
          <cell r="C19770" t="str">
            <v>misc</v>
          </cell>
          <cell r="D19770" t="str">
            <v>purchased dammer tape and fuel given to lateef</v>
          </cell>
          <cell r="E19770">
            <v>600</v>
          </cell>
        </row>
        <row r="19771">
          <cell r="B19771" t="str">
            <v>Engro 3rd &amp; 8th Floor</v>
          </cell>
          <cell r="C19771" t="str">
            <v>Malik brother</v>
          </cell>
          <cell r="D19771" t="str">
            <v>Online to malik brother for AGP pipe (Online by al madina)</v>
          </cell>
          <cell r="E19771">
            <v>215140</v>
          </cell>
        </row>
        <row r="19772">
          <cell r="B19772" t="str">
            <v>O/M The Place</v>
          </cell>
          <cell r="C19772" t="str">
            <v>KRC total solution</v>
          </cell>
          <cell r="D19772" t="str">
            <v>Online to anas engineering in the place (online by Al madina)</v>
          </cell>
          <cell r="E19772">
            <v>30000</v>
          </cell>
        </row>
        <row r="19773">
          <cell r="B19773" t="str">
            <v>Engro 3rd &amp; 8th Floor</v>
          </cell>
          <cell r="C19773" t="str">
            <v>HS Ahmed ally</v>
          </cell>
          <cell r="D19773" t="str">
            <v>cash paid for fier extinguishers 04 nos</v>
          </cell>
          <cell r="E19773">
            <v>52000</v>
          </cell>
        </row>
        <row r="19774">
          <cell r="B19774" t="str">
            <v>office</v>
          </cell>
          <cell r="C19774" t="str">
            <v>office</v>
          </cell>
          <cell r="D19774" t="str">
            <v>umer for office use</v>
          </cell>
          <cell r="E19774">
            <v>4000</v>
          </cell>
        </row>
        <row r="19775">
          <cell r="B19775" t="str">
            <v>GSK DMC</v>
          </cell>
          <cell r="C19775" t="str">
            <v>fuel</v>
          </cell>
          <cell r="D19775" t="str">
            <v>claimed by ahsan office</v>
          </cell>
          <cell r="E19775">
            <v>500</v>
          </cell>
        </row>
        <row r="19776">
          <cell r="B19776" t="str">
            <v>BAH 22 &amp; 23rd Floor</v>
          </cell>
          <cell r="C19776" t="str">
            <v>drawings</v>
          </cell>
          <cell r="D19776" t="str">
            <v>cash paid</v>
          </cell>
          <cell r="E19776">
            <v>10000</v>
          </cell>
        </row>
        <row r="19777">
          <cell r="B19777" t="str">
            <v xml:space="preserve">MHR Personal </v>
          </cell>
          <cell r="C19777" t="str">
            <v>utilities bills</v>
          </cell>
          <cell r="D19777" t="str">
            <v>ptcl bills paid</v>
          </cell>
          <cell r="E19777">
            <v>3090</v>
          </cell>
        </row>
        <row r="19778">
          <cell r="B19778" t="str">
            <v>office</v>
          </cell>
          <cell r="C19778" t="str">
            <v>utilities bills</v>
          </cell>
          <cell r="D19778" t="str">
            <v>ptcl bills paid</v>
          </cell>
          <cell r="E19778">
            <v>9435</v>
          </cell>
        </row>
        <row r="19779">
          <cell r="B19779" t="str">
            <v>Meezan bank Head office</v>
          </cell>
          <cell r="C19779" t="str">
            <v>zubair duct</v>
          </cell>
          <cell r="D19779" t="str">
            <v>cash paid</v>
          </cell>
          <cell r="E19779">
            <v>250000</v>
          </cell>
        </row>
        <row r="19780">
          <cell r="B19780" t="str">
            <v xml:space="preserve">MHR Personal </v>
          </cell>
          <cell r="C19780" t="str">
            <v>sir rehman</v>
          </cell>
          <cell r="D19780" t="str">
            <v>misc invoices DIB chq 02483803</v>
          </cell>
          <cell r="E19780">
            <v>98000</v>
          </cell>
        </row>
        <row r="19781">
          <cell r="B19781" t="str">
            <v>PSYCHIATRY JPMC</v>
          </cell>
          <cell r="C19781" t="str">
            <v>Pioneer Steel</v>
          </cell>
          <cell r="D19781" t="str">
            <v>cash paid</v>
          </cell>
          <cell r="E19781">
            <v>22000</v>
          </cell>
        </row>
        <row r="19782">
          <cell r="B19782" t="str">
            <v>Meezan bank Head office</v>
          </cell>
          <cell r="C19782" t="str">
            <v>Pioneer Steel</v>
          </cell>
          <cell r="D19782" t="str">
            <v>cash paid</v>
          </cell>
          <cell r="E19782">
            <v>43600</v>
          </cell>
        </row>
        <row r="19783">
          <cell r="B19783" t="str">
            <v>BAH 12th Floor</v>
          </cell>
          <cell r="C19783" t="str">
            <v>transportation</v>
          </cell>
          <cell r="D19783" t="str">
            <v>easy paisa to saleem for fcu Lifitng</v>
          </cell>
          <cell r="E19783">
            <v>20000</v>
          </cell>
        </row>
        <row r="19784">
          <cell r="B19784" t="str">
            <v>O/M The Place</v>
          </cell>
          <cell r="C19784" t="str">
            <v>material</v>
          </cell>
          <cell r="D19784" t="str">
            <v>purchased contactor (given to mumtaz)</v>
          </cell>
          <cell r="E19784">
            <v>5000</v>
          </cell>
        </row>
        <row r="19785">
          <cell r="B19785" t="str">
            <v>O/M The Place</v>
          </cell>
          <cell r="C19785" t="str">
            <v>Mumtaz</v>
          </cell>
          <cell r="D19785" t="str">
            <v>paid to mumtaz for misc expenses</v>
          </cell>
          <cell r="E19785">
            <v>20000</v>
          </cell>
        </row>
        <row r="19786">
          <cell r="B19786" t="str">
            <v>office</v>
          </cell>
          <cell r="C19786" t="str">
            <v>office</v>
          </cell>
          <cell r="D19786" t="str">
            <v>umer for office use</v>
          </cell>
          <cell r="E19786">
            <v>2000</v>
          </cell>
        </row>
        <row r="19787">
          <cell r="B19787" t="str">
            <v>office</v>
          </cell>
          <cell r="C19787" t="str">
            <v>office</v>
          </cell>
          <cell r="D19787" t="str">
            <v>umer for office use</v>
          </cell>
          <cell r="E19787">
            <v>3000</v>
          </cell>
        </row>
        <row r="19788">
          <cell r="B19788" t="str">
            <v>FTC Floors</v>
          </cell>
          <cell r="C19788" t="str">
            <v>fare</v>
          </cell>
          <cell r="D19788" t="str">
            <v>bykia for bill</v>
          </cell>
          <cell r="E19788">
            <v>300</v>
          </cell>
        </row>
        <row r="19789">
          <cell r="B19789" t="str">
            <v>BAF maintenance</v>
          </cell>
          <cell r="C19789" t="str">
            <v>salary</v>
          </cell>
          <cell r="D19789" t="str">
            <v>Nadeem painter over time 50 hours</v>
          </cell>
          <cell r="E19789">
            <v>7060</v>
          </cell>
        </row>
        <row r="19790">
          <cell r="B19790" t="str">
            <v>Engro Office</v>
          </cell>
          <cell r="C19790" t="str">
            <v>bharmal international</v>
          </cell>
          <cell r="D19790" t="str">
            <v>cash transfer</v>
          </cell>
          <cell r="E19790">
            <v>11850</v>
          </cell>
        </row>
        <row r="19791">
          <cell r="B19791" t="str">
            <v>Engro 3rd &amp; 8th Floor</v>
          </cell>
          <cell r="C19791" t="str">
            <v>fare</v>
          </cell>
          <cell r="D19791" t="str">
            <v>paid</v>
          </cell>
          <cell r="E19791">
            <v>230</v>
          </cell>
        </row>
        <row r="19792">
          <cell r="B19792" t="str">
            <v>office</v>
          </cell>
          <cell r="C19792" t="str">
            <v>office</v>
          </cell>
          <cell r="D19792" t="str">
            <v>umer for office use</v>
          </cell>
          <cell r="E19792">
            <v>4000</v>
          </cell>
        </row>
        <row r="19793">
          <cell r="B19793" t="str">
            <v>PSYCHIATRY JPMC</v>
          </cell>
          <cell r="C19793" t="str">
            <v xml:space="preserve">Ensol </v>
          </cell>
          <cell r="D19793" t="str">
            <v>purchased HDPE pipe and fittings</v>
          </cell>
          <cell r="E19793">
            <v>29210</v>
          </cell>
        </row>
        <row r="19794">
          <cell r="B19794" t="str">
            <v>Ernst &amp; Young</v>
          </cell>
          <cell r="C19794" t="str">
            <v>fare</v>
          </cell>
          <cell r="D19794" t="str">
            <v>paid</v>
          </cell>
          <cell r="E19794">
            <v>450</v>
          </cell>
        </row>
        <row r="19795">
          <cell r="B19795" t="str">
            <v>GSK DMC</v>
          </cell>
          <cell r="C19795" t="str">
            <v>forte pakistan</v>
          </cell>
          <cell r="D19795" t="str">
            <v>Insulation purchased</v>
          </cell>
          <cell r="E19795">
            <v>23000</v>
          </cell>
        </row>
        <row r="19796">
          <cell r="B19796" t="str">
            <v>Gul Ahmed</v>
          </cell>
          <cell r="C19796" t="str">
            <v>misc</v>
          </cell>
          <cell r="D19796" t="str">
            <v>sample sheet</v>
          </cell>
          <cell r="E19796">
            <v>1500</v>
          </cell>
        </row>
        <row r="19797">
          <cell r="B19797" t="str">
            <v>Ernst &amp; Young</v>
          </cell>
          <cell r="C19797" t="str">
            <v>fare</v>
          </cell>
          <cell r="D19797" t="str">
            <v>cash paid</v>
          </cell>
          <cell r="E19797">
            <v>1600</v>
          </cell>
        </row>
        <row r="19798">
          <cell r="B19798" t="str">
            <v>Engro 3rd &amp; 8th Floor</v>
          </cell>
          <cell r="C19798" t="str">
            <v>fare</v>
          </cell>
          <cell r="D19798" t="str">
            <v>cash paid</v>
          </cell>
          <cell r="E19798">
            <v>2700</v>
          </cell>
        </row>
        <row r="19799">
          <cell r="B19799" t="str">
            <v>Tahiri Masjid</v>
          </cell>
          <cell r="C19799" t="str">
            <v>material</v>
          </cell>
          <cell r="D19799" t="str">
            <v>easy paisa to afsar hussain for material</v>
          </cell>
          <cell r="E19799">
            <v>10000</v>
          </cell>
        </row>
        <row r="19800">
          <cell r="B19800" t="str">
            <v>office</v>
          </cell>
          <cell r="C19800" t="str">
            <v>office</v>
          </cell>
          <cell r="D19800" t="str">
            <v>umer for office use</v>
          </cell>
          <cell r="E19800">
            <v>4000</v>
          </cell>
        </row>
        <row r="19801">
          <cell r="B19801" t="str">
            <v>GSK DMC</v>
          </cell>
          <cell r="C19801" t="str">
            <v>fare</v>
          </cell>
          <cell r="D19801" t="str">
            <v>paid</v>
          </cell>
          <cell r="E19801">
            <v>2000</v>
          </cell>
        </row>
        <row r="19802">
          <cell r="B19802" t="str">
            <v>GSK DMC</v>
          </cell>
          <cell r="C19802" t="str">
            <v>transportation</v>
          </cell>
          <cell r="D19802" t="str">
            <v>paid</v>
          </cell>
          <cell r="E19802">
            <v>13000</v>
          </cell>
        </row>
        <row r="19803">
          <cell r="B19803" t="str">
            <v>GSK DMC</v>
          </cell>
          <cell r="C19803" t="str">
            <v>fuel</v>
          </cell>
          <cell r="D19803" t="str">
            <v>claimed by ahsan</v>
          </cell>
          <cell r="E19803">
            <v>1000</v>
          </cell>
        </row>
        <row r="19804">
          <cell r="B19804" t="str">
            <v>tahiri Masjid</v>
          </cell>
          <cell r="C19804" t="str">
            <v>misc</v>
          </cell>
          <cell r="D19804" t="str">
            <v>Given to sufyan for fuel + oxygyn</v>
          </cell>
          <cell r="E19804">
            <v>1000</v>
          </cell>
        </row>
        <row r="19805">
          <cell r="B19805" t="str">
            <v>Engro 3rd &amp; 8th Floor</v>
          </cell>
          <cell r="C19805" t="str">
            <v>misc</v>
          </cell>
          <cell r="D19805" t="str">
            <v>Mobile balance to jahangeer</v>
          </cell>
          <cell r="E19805">
            <v>1300</v>
          </cell>
        </row>
        <row r="19806">
          <cell r="B19806" t="str">
            <v>Ernst &amp; Young</v>
          </cell>
          <cell r="C19806" t="str">
            <v>material</v>
          </cell>
          <cell r="D19806" t="str">
            <v>Purchased basin P trap by Majid (given to jahangee)</v>
          </cell>
          <cell r="E19806">
            <v>17500</v>
          </cell>
        </row>
        <row r="19807">
          <cell r="B19807" t="str">
            <v>office</v>
          </cell>
          <cell r="C19807" t="str">
            <v>office</v>
          </cell>
          <cell r="D19807" t="str">
            <v>umer for office use</v>
          </cell>
          <cell r="E19807">
            <v>5000</v>
          </cell>
        </row>
        <row r="19808">
          <cell r="B19808" t="str">
            <v>Engro 3rd &amp; 8th Floor</v>
          </cell>
          <cell r="C19808" t="str">
            <v>fare</v>
          </cell>
          <cell r="D19808" t="str">
            <v>paid</v>
          </cell>
          <cell r="E19808">
            <v>270</v>
          </cell>
        </row>
        <row r="19809">
          <cell r="B19809" t="str">
            <v>tahiri Masjid</v>
          </cell>
          <cell r="C19809" t="str">
            <v>fare</v>
          </cell>
          <cell r="D19809" t="str">
            <v>paid</v>
          </cell>
          <cell r="E19809">
            <v>400</v>
          </cell>
        </row>
        <row r="19810">
          <cell r="B19810" t="str">
            <v>Engro 3rd &amp; 8th Floor</v>
          </cell>
          <cell r="C19810" t="str">
            <v>fare</v>
          </cell>
          <cell r="D19810" t="str">
            <v>paid</v>
          </cell>
          <cell r="E19810">
            <v>1500</v>
          </cell>
        </row>
        <row r="19811">
          <cell r="B19811" t="str">
            <v>BAF maintenance</v>
          </cell>
          <cell r="C19811" t="str">
            <v>material</v>
          </cell>
          <cell r="D19811" t="str">
            <v>Purchased fans with housing from waheed (cash from al madina)</v>
          </cell>
          <cell r="E19811">
            <v>210000</v>
          </cell>
        </row>
        <row r="19812">
          <cell r="B19812" t="str">
            <v>Engro 3rd &amp; 8th Floor</v>
          </cell>
          <cell r="C19812" t="str">
            <v>material</v>
          </cell>
          <cell r="D19812" t="str">
            <v>Threaded rods from abbasi hardware (from al madina) tot = 474,000</v>
          </cell>
          <cell r="E19812">
            <v>237000</v>
          </cell>
        </row>
        <row r="19813">
          <cell r="B19813" t="str">
            <v>GSK DMC</v>
          </cell>
          <cell r="C19813" t="str">
            <v>material</v>
          </cell>
          <cell r="D19813" t="str">
            <v>Threaded rods from abbasi hardware (from al madina) tot = 474,000</v>
          </cell>
          <cell r="E19813">
            <v>237000</v>
          </cell>
        </row>
        <row r="19814">
          <cell r="B19814" t="str">
            <v>Gul Ahmed</v>
          </cell>
          <cell r="C19814" t="str">
            <v>Shabbir pipe</v>
          </cell>
          <cell r="D19814" t="str">
            <v>Cash paid (by shahid via al madina)</v>
          </cell>
          <cell r="E19814">
            <v>50000</v>
          </cell>
        </row>
        <row r="19815">
          <cell r="B19815" t="str">
            <v>Ernst &amp; Young</v>
          </cell>
          <cell r="C19815" t="str">
            <v>misc</v>
          </cell>
          <cell r="D19815" t="str">
            <v>misc by jahangeer</v>
          </cell>
          <cell r="E19815">
            <v>3800</v>
          </cell>
        </row>
        <row r="19816">
          <cell r="B19816" t="str">
            <v xml:space="preserve">MHR Personal </v>
          </cell>
          <cell r="C19816" t="str">
            <v>utilities bills</v>
          </cell>
          <cell r="D19816" t="str">
            <v>k elec bill paid (paid thru MCB chq on 24 June 24)</v>
          </cell>
          <cell r="E19816">
            <v>111378</v>
          </cell>
        </row>
        <row r="19817">
          <cell r="B19817" t="str">
            <v>office</v>
          </cell>
          <cell r="C19817" t="str">
            <v>utilities bills</v>
          </cell>
          <cell r="D19817" t="str">
            <v>k elec bill paid (paid thru MCB chq on 24 June 24)</v>
          </cell>
          <cell r="E19817">
            <v>73578</v>
          </cell>
        </row>
        <row r="19818">
          <cell r="B19818" t="str">
            <v>Engro 3rd &amp; 8th Floor</v>
          </cell>
          <cell r="C19818" t="str">
            <v>drawings</v>
          </cell>
          <cell r="D19818" t="str">
            <v>cash paid</v>
          </cell>
          <cell r="E19818">
            <v>15000</v>
          </cell>
        </row>
        <row r="19819">
          <cell r="B19819" t="str">
            <v>GSK DMC</v>
          </cell>
          <cell r="C19819" t="str">
            <v>material</v>
          </cell>
          <cell r="D19819" t="str">
            <v>Glue 15 burni</v>
          </cell>
          <cell r="E19819">
            <v>25600</v>
          </cell>
        </row>
        <row r="19820">
          <cell r="B19820" t="str">
            <v>GSK DMC</v>
          </cell>
          <cell r="C19820" t="str">
            <v>material</v>
          </cell>
          <cell r="D19820" t="str">
            <v>Tapes 10 carton</v>
          </cell>
          <cell r="E19820">
            <v>42000</v>
          </cell>
        </row>
        <row r="19821">
          <cell r="B19821" t="str">
            <v>office</v>
          </cell>
          <cell r="C19821" t="str">
            <v>office</v>
          </cell>
          <cell r="D19821" t="str">
            <v>umer for office use</v>
          </cell>
          <cell r="E19821">
            <v>4000</v>
          </cell>
        </row>
        <row r="19822">
          <cell r="B19822" t="str">
            <v>BAF maintenance</v>
          </cell>
          <cell r="C19822" t="str">
            <v>shakeel duct</v>
          </cell>
          <cell r="D19822" t="str">
            <v>cash paid advance</v>
          </cell>
          <cell r="E19822">
            <v>100000</v>
          </cell>
        </row>
        <row r="19823">
          <cell r="B19823" t="str">
            <v>Ernst &amp; Young</v>
          </cell>
          <cell r="C19823" t="str">
            <v>photocopies</v>
          </cell>
          <cell r="D19823" t="str">
            <v>Phcot copes bill paid for june 24</v>
          </cell>
          <cell r="E19823">
            <v>8000</v>
          </cell>
        </row>
        <row r="19824">
          <cell r="B19824" t="str">
            <v>GSK DMC</v>
          </cell>
          <cell r="C19824" t="str">
            <v>Linkadaptor</v>
          </cell>
          <cell r="D19824" t="str">
            <v>cash paid (purhcased 200 pieces @ 170)</v>
          </cell>
          <cell r="E19824">
            <v>34000</v>
          </cell>
        </row>
        <row r="19825">
          <cell r="B19825" t="str">
            <v>GSK DMC</v>
          </cell>
          <cell r="C19825" t="str">
            <v>material</v>
          </cell>
          <cell r="D19825" t="str">
            <v>Purchased dammer tapes</v>
          </cell>
          <cell r="E19825">
            <v>1000</v>
          </cell>
        </row>
        <row r="19826">
          <cell r="B19826" t="str">
            <v>BAF maintenance</v>
          </cell>
          <cell r="C19826" t="str">
            <v>Hot Dip Galvanized</v>
          </cell>
          <cell r="D19826" t="str">
            <v>Online to Umer khalid (online by Al madina steel)</v>
          </cell>
          <cell r="E19826">
            <v>70000</v>
          </cell>
        </row>
        <row r="19827">
          <cell r="B19827" t="str">
            <v>Rehmat shipping</v>
          </cell>
          <cell r="C19827" t="str">
            <v>SHI engineering</v>
          </cell>
          <cell r="D19827" t="str">
            <v>Cash given to hunain SHI engineeringin ((online by Al madina steel)</v>
          </cell>
          <cell r="E19827">
            <v>187340</v>
          </cell>
        </row>
        <row r="19828">
          <cell r="B19828" t="str">
            <v>CITI Bank</v>
          </cell>
          <cell r="C19828" t="str">
            <v>IMS Engineering</v>
          </cell>
          <cell r="D19828" t="str">
            <v>Rec from NEC in Acc of Tri fit</v>
          </cell>
          <cell r="E19828">
            <v>2000000</v>
          </cell>
        </row>
        <row r="19829">
          <cell r="B19829" t="str">
            <v>Tahiri Masjid</v>
          </cell>
          <cell r="C19829" t="str">
            <v>material</v>
          </cell>
          <cell r="D19829" t="str">
            <v>Given to faheem for material</v>
          </cell>
          <cell r="E19829">
            <v>20000</v>
          </cell>
        </row>
        <row r="19830">
          <cell r="B19830" t="str">
            <v>GSK DMC</v>
          </cell>
          <cell r="C19830" t="str">
            <v>fare</v>
          </cell>
          <cell r="D19830" t="str">
            <v>cash paid</v>
          </cell>
          <cell r="E19830">
            <v>3200</v>
          </cell>
        </row>
        <row r="19831">
          <cell r="B19831" t="str">
            <v>GSK DMC</v>
          </cell>
          <cell r="C19831" t="str">
            <v>material</v>
          </cell>
          <cell r="D19831" t="str">
            <v>purchased GSK fittings from abbas</v>
          </cell>
          <cell r="E19831">
            <v>7050</v>
          </cell>
        </row>
        <row r="19832">
          <cell r="B19832" t="str">
            <v>office</v>
          </cell>
          <cell r="C19832" t="str">
            <v>office</v>
          </cell>
          <cell r="D19832" t="str">
            <v>umer for office use</v>
          </cell>
          <cell r="E19832">
            <v>3000</v>
          </cell>
        </row>
        <row r="19833">
          <cell r="B19833" t="str">
            <v>office</v>
          </cell>
          <cell r="C19833" t="str">
            <v>material</v>
          </cell>
          <cell r="D19833" t="str">
            <v>purchaesd coulour material mixing oil</v>
          </cell>
          <cell r="E19833">
            <v>4280</v>
          </cell>
        </row>
        <row r="19834">
          <cell r="B19834" t="str">
            <v>GSK DMC</v>
          </cell>
          <cell r="C19834" t="str">
            <v>clothes</v>
          </cell>
          <cell r="D19834" t="str">
            <v>Online for saeed clother 15 thans Total = 60,000 (online by al madina)</v>
          </cell>
          <cell r="E19834">
            <v>30000</v>
          </cell>
        </row>
        <row r="19835">
          <cell r="B19835" t="str">
            <v>Engro 3rd &amp; 8th Floor</v>
          </cell>
          <cell r="C19835" t="str">
            <v>clothes</v>
          </cell>
          <cell r="D19835" t="str">
            <v>Online for saeed clother 15 thans Total = 60,000 (online by al madina)</v>
          </cell>
          <cell r="E19835">
            <v>30000</v>
          </cell>
        </row>
        <row r="19836">
          <cell r="B19836" t="str">
            <v>Ernst &amp; Young</v>
          </cell>
          <cell r="C19836" t="str">
            <v>bharmal international</v>
          </cell>
          <cell r="D19836" t="str">
            <v>Online to Bharmal intls for EY thermometer (online by al madina)</v>
          </cell>
          <cell r="E19836">
            <v>44000</v>
          </cell>
        </row>
        <row r="19837">
          <cell r="B19837" t="str">
            <v>Engro 3rd &amp; 8th Floor</v>
          </cell>
          <cell r="C19837" t="str">
            <v>fuel</v>
          </cell>
          <cell r="D19837" t="str">
            <v>claimed by kamran</v>
          </cell>
          <cell r="E19837">
            <v>500</v>
          </cell>
        </row>
        <row r="19838">
          <cell r="B19838" t="str">
            <v>office</v>
          </cell>
          <cell r="C19838" t="str">
            <v>office</v>
          </cell>
          <cell r="D19838" t="str">
            <v>umer for office use</v>
          </cell>
          <cell r="E19838">
            <v>4000</v>
          </cell>
        </row>
        <row r="19839">
          <cell r="B19839" t="str">
            <v>Engro 3rd &amp; 8th Floor</v>
          </cell>
          <cell r="C19839" t="str">
            <v>sami duct</v>
          </cell>
          <cell r="D19839" t="str">
            <v>Sheet hawala to Sami ducting (from Al madina)</v>
          </cell>
          <cell r="E19839">
            <v>500000</v>
          </cell>
        </row>
        <row r="19840">
          <cell r="B19840" t="str">
            <v>CITI Bank</v>
          </cell>
          <cell r="C19840" t="str">
            <v>charity</v>
          </cell>
          <cell r="D19840" t="str">
            <v>cash paid</v>
          </cell>
          <cell r="E19840">
            <v>10000</v>
          </cell>
        </row>
        <row r="19841">
          <cell r="B19841" t="str">
            <v>CITI Bank</v>
          </cell>
          <cell r="C19841" t="str">
            <v>material</v>
          </cell>
          <cell r="D19841" t="str">
            <v>Water heater purchased 50 liter</v>
          </cell>
          <cell r="E19841">
            <v>118000</v>
          </cell>
        </row>
        <row r="19842">
          <cell r="B19842" t="str">
            <v>Tahiri Masjid</v>
          </cell>
          <cell r="C19842" t="str">
            <v>fare</v>
          </cell>
          <cell r="D19842" t="str">
            <v>cash paid</v>
          </cell>
          <cell r="E19842">
            <v>1800</v>
          </cell>
        </row>
        <row r="19843">
          <cell r="B19843" t="str">
            <v>Gul Ahmed</v>
          </cell>
          <cell r="C19843" t="str">
            <v>material</v>
          </cell>
          <cell r="D19843" t="str">
            <v>purhcased pop rebit</v>
          </cell>
          <cell r="E19843">
            <v>1750</v>
          </cell>
        </row>
        <row r="19844">
          <cell r="B19844" t="str">
            <v>Ernst &amp; Young</v>
          </cell>
          <cell r="C19844" t="str">
            <v>material</v>
          </cell>
          <cell r="D19844" t="str">
            <v>purchased bottle trap and cp nipples</v>
          </cell>
          <cell r="E19844">
            <v>6500</v>
          </cell>
        </row>
        <row r="19845">
          <cell r="B19845" t="str">
            <v>office</v>
          </cell>
          <cell r="C19845" t="str">
            <v>office</v>
          </cell>
          <cell r="D19845" t="str">
            <v>umer for office use</v>
          </cell>
          <cell r="E19845">
            <v>4000</v>
          </cell>
        </row>
        <row r="19846">
          <cell r="B19846" t="str">
            <v>Engro office</v>
          </cell>
          <cell r="C19846" t="str">
            <v>Majid insulation</v>
          </cell>
          <cell r="D19846" t="str">
            <v>Cash to Majid Insulator in Engro 19th Floor (given by BH)</v>
          </cell>
          <cell r="E19846">
            <v>245000</v>
          </cell>
        </row>
        <row r="19847">
          <cell r="B19847" t="str">
            <v>o/m NASTP</v>
          </cell>
          <cell r="C19847" t="str">
            <v>MSE Acc</v>
          </cell>
          <cell r="D19847" t="str">
            <v>Rs 4 Lac on May 24 bill in acc of MSE acc as BH recommended</v>
          </cell>
          <cell r="E19847">
            <v>400000</v>
          </cell>
        </row>
        <row r="19848">
          <cell r="B19848" t="str">
            <v>O/M NASTP</v>
          </cell>
          <cell r="C19848" t="str">
            <v>Noman Engineering</v>
          </cell>
          <cell r="D19848" t="str">
            <v>Sheet hawala to noman = Total = 500,000 (by al madina)</v>
          </cell>
          <cell r="E19848">
            <v>54293</v>
          </cell>
        </row>
        <row r="19849">
          <cell r="B19849" t="str">
            <v>Ernst &amp; Young</v>
          </cell>
          <cell r="C19849" t="str">
            <v>Noman Engineering</v>
          </cell>
          <cell r="D19849" t="str">
            <v>Sheet hawala to noman = Total = 500,000 (by al madina)</v>
          </cell>
          <cell r="E19849">
            <v>214017</v>
          </cell>
        </row>
        <row r="19850">
          <cell r="B19850" t="str">
            <v>3rd Floor NASTP</v>
          </cell>
          <cell r="C19850" t="str">
            <v>Noman Engineering</v>
          </cell>
          <cell r="D19850" t="str">
            <v>Sheet hawala to noman = Total = 500,000 (by al madina)</v>
          </cell>
          <cell r="E19850">
            <v>231690</v>
          </cell>
        </row>
        <row r="19851">
          <cell r="B19851" t="str">
            <v>Rehmat shipping</v>
          </cell>
          <cell r="C19851" t="str">
            <v>Cable tray</v>
          </cell>
          <cell r="D19851" t="str">
            <v>To waqar Cable tray = total amt is 175760 (Online by al madina)</v>
          </cell>
          <cell r="E19851">
            <v>87880</v>
          </cell>
        </row>
        <row r="19852">
          <cell r="B19852" t="str">
            <v>GSK DMC</v>
          </cell>
          <cell r="C19852" t="str">
            <v>Cable tray</v>
          </cell>
          <cell r="D19852" t="str">
            <v>To waqar Cable tray = total amt is 175760 (Online by al madina)</v>
          </cell>
          <cell r="E19852">
            <v>87880</v>
          </cell>
        </row>
        <row r="19853">
          <cell r="B19853" t="str">
            <v>Ernst &amp; Young</v>
          </cell>
          <cell r="C19853" t="str">
            <v>bharmal international</v>
          </cell>
          <cell r="D19853" t="str">
            <v>Online by al madina total amt = 22500</v>
          </cell>
          <cell r="E19853">
            <v>11000</v>
          </cell>
        </row>
        <row r="19854">
          <cell r="B19854" t="str">
            <v>Engro 3rd &amp; 8th Floor</v>
          </cell>
          <cell r="C19854" t="str">
            <v>bharmal international</v>
          </cell>
          <cell r="D19854" t="str">
            <v>Online by al madina total amt = 22500</v>
          </cell>
          <cell r="E19854">
            <v>11500</v>
          </cell>
        </row>
        <row r="19855">
          <cell r="B19855" t="str">
            <v>Ernst &amp; Young</v>
          </cell>
          <cell r="C19855" t="str">
            <v>Malik brother</v>
          </cell>
          <cell r="D19855" t="str">
            <v>Online by al madina total amt = 83500</v>
          </cell>
          <cell r="E19855">
            <v>4600</v>
          </cell>
        </row>
        <row r="19856">
          <cell r="B19856" t="str">
            <v>GSK DMC</v>
          </cell>
          <cell r="C19856" t="str">
            <v>Malik brother</v>
          </cell>
          <cell r="D19856" t="str">
            <v>Online by al madina total amt = 83500</v>
          </cell>
          <cell r="E19856">
            <v>78900</v>
          </cell>
        </row>
        <row r="19857">
          <cell r="B19857" t="str">
            <v>Family area</v>
          </cell>
          <cell r="C19857" t="str">
            <v>Global Technologies</v>
          </cell>
          <cell r="D19857" t="str">
            <v>Online by al madina total amt = 500,000</v>
          </cell>
          <cell r="E19857">
            <v>43900</v>
          </cell>
        </row>
        <row r="19858">
          <cell r="B19858" t="str">
            <v>Tri fit Gym</v>
          </cell>
          <cell r="C19858" t="str">
            <v>Global Technologies</v>
          </cell>
          <cell r="D19858" t="str">
            <v>Online by al madina total amt = 500,000</v>
          </cell>
          <cell r="E19858">
            <v>33559</v>
          </cell>
        </row>
        <row r="19859">
          <cell r="B19859" t="str">
            <v>UEP 17th Floor</v>
          </cell>
          <cell r="C19859" t="str">
            <v>Global Technologies</v>
          </cell>
          <cell r="D19859" t="str">
            <v>Online by al madina total amt = 500,000</v>
          </cell>
          <cell r="E19859">
            <v>93755</v>
          </cell>
        </row>
        <row r="19860">
          <cell r="B19860" t="str">
            <v>Engro office</v>
          </cell>
          <cell r="C19860" t="str">
            <v>Global Technologies</v>
          </cell>
          <cell r="D19860" t="str">
            <v>Online by al madina total amt = 500,000</v>
          </cell>
          <cell r="E19860">
            <v>22780</v>
          </cell>
        </row>
        <row r="19861">
          <cell r="B19861" t="str">
            <v>Ernst &amp; Young</v>
          </cell>
          <cell r="C19861" t="str">
            <v>Global Technologies</v>
          </cell>
          <cell r="D19861" t="str">
            <v>Online by al madina total amt = 500,000</v>
          </cell>
          <cell r="E19861">
            <v>306006</v>
          </cell>
        </row>
        <row r="19862">
          <cell r="B19862" t="str">
            <v>O/M The Place</v>
          </cell>
          <cell r="C19862" t="str">
            <v>rafay</v>
          </cell>
          <cell r="D19862" t="str">
            <v>Online to rafay in O/M The Place (Online by Adeel)</v>
          </cell>
          <cell r="E19862">
            <v>100000</v>
          </cell>
        </row>
        <row r="19863">
          <cell r="B19863" t="str">
            <v>Tahiri Masjid</v>
          </cell>
          <cell r="C19863" t="str">
            <v>material</v>
          </cell>
          <cell r="D19863" t="str">
            <v>purchased single mist nozzel 40 nos</v>
          </cell>
          <cell r="E19863">
            <v>15500</v>
          </cell>
        </row>
        <row r="19864">
          <cell r="B19864" t="str">
            <v>office</v>
          </cell>
          <cell r="C19864" t="str">
            <v>office</v>
          </cell>
          <cell r="D19864" t="str">
            <v>umer for office use</v>
          </cell>
          <cell r="E19864">
            <v>4000</v>
          </cell>
        </row>
        <row r="19865">
          <cell r="B19865" t="str">
            <v>Tahiri Masjid</v>
          </cell>
          <cell r="C19865" t="str">
            <v>material</v>
          </cell>
          <cell r="D19865" t="str">
            <v>fittings</v>
          </cell>
          <cell r="E19865">
            <v>1936</v>
          </cell>
        </row>
        <row r="19866">
          <cell r="B19866" t="str">
            <v>O/M The Place</v>
          </cell>
          <cell r="C19866" t="str">
            <v>material</v>
          </cell>
          <cell r="D19866" t="str">
            <v>Purchasd chiller driver</v>
          </cell>
          <cell r="E19866">
            <v>10000</v>
          </cell>
        </row>
        <row r="19867">
          <cell r="B19867" t="str">
            <v>O/M The Place</v>
          </cell>
          <cell r="C19867" t="str">
            <v>fare</v>
          </cell>
          <cell r="D19867" t="str">
            <v>paid</v>
          </cell>
          <cell r="E19867">
            <v>1000</v>
          </cell>
        </row>
        <row r="19868">
          <cell r="B19868" t="str">
            <v>Tahiri Masjid</v>
          </cell>
          <cell r="C19868" t="str">
            <v>fare</v>
          </cell>
          <cell r="D19868" t="str">
            <v>paid</v>
          </cell>
          <cell r="E19868">
            <v>500</v>
          </cell>
        </row>
        <row r="19869">
          <cell r="B19869" t="str">
            <v>Tahiri Masjid</v>
          </cell>
          <cell r="C19869" t="str">
            <v>fuel</v>
          </cell>
          <cell r="D19869" t="str">
            <v>claimed by ahsed</v>
          </cell>
          <cell r="E19869">
            <v>1000</v>
          </cell>
        </row>
        <row r="19870">
          <cell r="B19870" t="str">
            <v>Engro 3rd &amp; 8th Floor</v>
          </cell>
          <cell r="C19870" t="str">
            <v>fare</v>
          </cell>
          <cell r="D19870" t="str">
            <v>cash paid</v>
          </cell>
          <cell r="E19870">
            <v>1000</v>
          </cell>
        </row>
        <row r="19871">
          <cell r="B19871" t="str">
            <v>o/m NASTP</v>
          </cell>
          <cell r="C19871" t="str">
            <v>HDPE Word</v>
          </cell>
          <cell r="D19871" t="str">
            <v>HPDE burried pipe work (cash to mukhtiar)</v>
          </cell>
          <cell r="E19871">
            <v>25000</v>
          </cell>
        </row>
        <row r="19872">
          <cell r="B19872" t="str">
            <v>o/m NASTP</v>
          </cell>
          <cell r="C19872" t="str">
            <v>misc</v>
          </cell>
          <cell r="D19872" t="str">
            <v>Printer repaired and refill (cash to mukhtar)</v>
          </cell>
          <cell r="E19872">
            <v>5000</v>
          </cell>
        </row>
        <row r="19873">
          <cell r="B19873" t="str">
            <v>Meezan bank Head office</v>
          </cell>
          <cell r="C19873" t="str">
            <v>fare</v>
          </cell>
          <cell r="D19873" t="str">
            <v>P3 ducting form fakhri to site</v>
          </cell>
          <cell r="E19873">
            <v>5500</v>
          </cell>
        </row>
        <row r="19874">
          <cell r="B19874" t="str">
            <v>BAF maintenance</v>
          </cell>
          <cell r="C19874" t="str">
            <v>asif fiber</v>
          </cell>
          <cell r="D19874" t="str">
            <v>Given by Shahid painter</v>
          </cell>
          <cell r="E19874">
            <v>107000</v>
          </cell>
        </row>
        <row r="19875">
          <cell r="B19875" t="str">
            <v>Tahiri Masjid</v>
          </cell>
          <cell r="C19875" t="str">
            <v>material</v>
          </cell>
          <cell r="D19875" t="str">
            <v>misc invoices by shahid</v>
          </cell>
          <cell r="E19875">
            <v>20190</v>
          </cell>
        </row>
        <row r="19876">
          <cell r="B19876" t="str">
            <v>BAF maintenance</v>
          </cell>
          <cell r="C19876" t="str">
            <v>material</v>
          </cell>
          <cell r="D19876" t="str">
            <v>misc invoices by shahid</v>
          </cell>
          <cell r="E19876">
            <v>39570</v>
          </cell>
        </row>
        <row r="19877">
          <cell r="B19877" t="str">
            <v>BAF maintenance</v>
          </cell>
          <cell r="C19877" t="str">
            <v>material</v>
          </cell>
          <cell r="D19877" t="str">
            <v>misc invoices by shahid</v>
          </cell>
          <cell r="E19877">
            <v>41265</v>
          </cell>
        </row>
        <row r="19878">
          <cell r="B19878" t="str">
            <v>BAF maintenance</v>
          </cell>
          <cell r="C19878" t="str">
            <v>material</v>
          </cell>
          <cell r="D19878" t="str">
            <v>misc invoices by shahid</v>
          </cell>
          <cell r="E19878">
            <v>78619</v>
          </cell>
        </row>
        <row r="19879">
          <cell r="B19879" t="str">
            <v>BAF maintenance</v>
          </cell>
          <cell r="C19879" t="str">
            <v>material</v>
          </cell>
          <cell r="D19879" t="str">
            <v>misc invoices by shahid</v>
          </cell>
          <cell r="E19879">
            <v>46130</v>
          </cell>
        </row>
        <row r="19880">
          <cell r="B19880" t="str">
            <v>BAF maintenance</v>
          </cell>
          <cell r="C19880" t="str">
            <v>asif fiber</v>
          </cell>
          <cell r="D19880" t="str">
            <v>Given by nadeem bhai</v>
          </cell>
          <cell r="E19880">
            <v>54000</v>
          </cell>
        </row>
        <row r="19881">
          <cell r="B19881" t="str">
            <v>Tri fit Gym</v>
          </cell>
          <cell r="C19881" t="str">
            <v>mungo</v>
          </cell>
          <cell r="D19881" t="str">
            <v>Online by Al madina total amt = 300,000</v>
          </cell>
          <cell r="E19881">
            <v>100000</v>
          </cell>
        </row>
        <row r="19882">
          <cell r="B19882" t="str">
            <v>Engro 3rd &amp; 8th Floor</v>
          </cell>
          <cell r="C19882" t="str">
            <v>mungo</v>
          </cell>
          <cell r="D19882" t="str">
            <v>Online by Al madina total amt = 300,000</v>
          </cell>
          <cell r="E19882">
            <v>200000</v>
          </cell>
        </row>
        <row r="19883">
          <cell r="B19883" t="str">
            <v>o/m NASTP</v>
          </cell>
          <cell r="C19883" t="str">
            <v>material</v>
          </cell>
          <cell r="D19883" t="str">
            <v>purachsed fittings</v>
          </cell>
          <cell r="E19883">
            <v>1200</v>
          </cell>
        </row>
        <row r="19884">
          <cell r="B19884" t="str">
            <v>office</v>
          </cell>
          <cell r="C19884" t="str">
            <v>office</v>
          </cell>
          <cell r="D19884" t="str">
            <v>umer for office use</v>
          </cell>
          <cell r="E19884">
            <v>5000</v>
          </cell>
        </row>
        <row r="19885">
          <cell r="B19885" t="str">
            <v>Gul Ahmed</v>
          </cell>
          <cell r="C19885" t="str">
            <v>fare</v>
          </cell>
          <cell r="D19885" t="str">
            <v>paid</v>
          </cell>
          <cell r="E19885">
            <v>5500</v>
          </cell>
        </row>
        <row r="19886">
          <cell r="B19886" t="str">
            <v>O/M The Place</v>
          </cell>
          <cell r="C19886" t="str">
            <v>misc</v>
          </cell>
          <cell r="D19886" t="str">
            <v>Online to sana alvi (online by adeel)</v>
          </cell>
          <cell r="E19886">
            <v>50000</v>
          </cell>
        </row>
        <row r="19887">
          <cell r="B19887" t="str">
            <v>O/M The Place</v>
          </cell>
          <cell r="C19887" t="str">
            <v>KRC total solution</v>
          </cell>
          <cell r="D19887" t="str">
            <v>Online to unus engineering (online by adeel)</v>
          </cell>
          <cell r="E19887">
            <v>40000</v>
          </cell>
        </row>
        <row r="19888">
          <cell r="B19888" t="str">
            <v>Gul Ahmed</v>
          </cell>
          <cell r="C19888" t="str">
            <v>material</v>
          </cell>
          <cell r="D19888" t="str">
            <v>Online to shabbir pipe for Gul ahmed for colour purchasing (online by adeel)</v>
          </cell>
          <cell r="E19888">
            <v>10000</v>
          </cell>
        </row>
        <row r="19889">
          <cell r="B19889" t="str">
            <v>o/m NASTP</v>
          </cell>
          <cell r="C19889" t="str">
            <v>MSE Acc</v>
          </cell>
          <cell r="D19889" t="str">
            <v>Rs 4 Lac on Mar 24 bill in acc of MSE acc as BH recommended</v>
          </cell>
          <cell r="E19889">
            <v>400000</v>
          </cell>
        </row>
        <row r="19890">
          <cell r="B19890" t="str">
            <v>o/m NASTP</v>
          </cell>
          <cell r="C19890" t="str">
            <v>MSE Acc</v>
          </cell>
          <cell r="D19890" t="str">
            <v>Rs 4 Lac on April 24 bill in acc of MSE acc as BH recommended</v>
          </cell>
          <cell r="E19890">
            <v>400000</v>
          </cell>
        </row>
        <row r="19891">
          <cell r="B19891" t="str">
            <v>GSK DMC</v>
          </cell>
          <cell r="C19891" t="str">
            <v>Captive air</v>
          </cell>
          <cell r="D19891" t="str">
            <v>Received from NEC in acc of Engro (Given to captive air against GSK FCU and WCPU deal as 50% advance)</v>
          </cell>
          <cell r="E19891">
            <v>1458946</v>
          </cell>
        </row>
        <row r="19892">
          <cell r="B19892" t="str">
            <v>BAF maintenance</v>
          </cell>
          <cell r="C19892" t="str">
            <v>material</v>
          </cell>
          <cell r="D19892" t="str">
            <v>MCB cq 1973738905 (purchased cooling tower fan)</v>
          </cell>
          <cell r="E19892">
            <v>105000</v>
          </cell>
        </row>
        <row r="19893">
          <cell r="B19893" t="str">
            <v>Engro 3rd &amp; 8th Floor</v>
          </cell>
          <cell r="C19893" t="str">
            <v>Mehran Engineering</v>
          </cell>
          <cell r="D19893" t="str">
            <v>Received from aisha Interiors 20% Mob advance against HVAC work 
(Given to Mehran Engineering in Engro Advance)</v>
          </cell>
          <cell r="E19893">
            <v>1056979</v>
          </cell>
        </row>
        <row r="19894">
          <cell r="B19894" t="str">
            <v>CITI Bank</v>
          </cell>
          <cell r="C19894" t="str">
            <v>JES</v>
          </cell>
          <cell r="D19894" t="str">
            <v>Received from aisha Interiors 20% Mob advance against HVAC work 
(Given to JES in Citi bank Advance)</v>
          </cell>
          <cell r="E19894">
            <v>1056979</v>
          </cell>
        </row>
        <row r="19895">
          <cell r="B19895" t="str">
            <v>Engro 3rd &amp; 8th Floor</v>
          </cell>
          <cell r="C19895" t="str">
            <v>IMS Engineering</v>
          </cell>
          <cell r="D19895" t="str">
            <v>Received from aisha Interiors 20% Mob advance against HVAC work 
(Given to IMS Engineering in Engro Advance)</v>
          </cell>
          <cell r="E19895">
            <v>1056979</v>
          </cell>
        </row>
        <row r="19896">
          <cell r="B19896" t="str">
            <v>Engro 3rd &amp; 8th Floor</v>
          </cell>
          <cell r="C19896" t="str">
            <v>IMS Engineering</v>
          </cell>
          <cell r="D19896" t="str">
            <v>Received from aisha Interiors 20% Mob advance against HVAC work 
(Given to IMS Engineering in Engro Advance)</v>
          </cell>
          <cell r="E19896">
            <v>1056979</v>
          </cell>
        </row>
        <row r="19897">
          <cell r="B19897" t="str">
            <v>Engro 3rd &amp; 8th Floor</v>
          </cell>
          <cell r="C19897" t="str">
            <v>IMS Engineering</v>
          </cell>
          <cell r="D19897" t="str">
            <v>Received from Total BAHL branch chq (Given to IMS in engro deal)</v>
          </cell>
          <cell r="E19897">
            <v>700000</v>
          </cell>
        </row>
        <row r="19898">
          <cell r="B19898" t="str">
            <v>Engro 3rd &amp; 8th Floor</v>
          </cell>
          <cell r="C19898" t="str">
            <v>IMS Engineering</v>
          </cell>
          <cell r="D19898" t="str">
            <v>Received from Total BAHL branch chq (Given to IMS in engro deal)</v>
          </cell>
          <cell r="E19898">
            <v>770000</v>
          </cell>
        </row>
        <row r="19899">
          <cell r="B19899" t="str">
            <v>Engro 3rd &amp; 8th Floor</v>
          </cell>
          <cell r="C19899" t="str">
            <v>IMS Engineering</v>
          </cell>
          <cell r="D19899" t="str">
            <v>Received from Total BAHL branch chq (Given to IMS in engro deal)</v>
          </cell>
          <cell r="E19899">
            <v>525000</v>
          </cell>
        </row>
        <row r="19900">
          <cell r="B19900" t="str">
            <v>GSK DMC</v>
          </cell>
          <cell r="C19900" t="str">
            <v>IIL Pipe</v>
          </cell>
          <cell r="D19900" t="str">
            <v>MCB chq 1973738910</v>
          </cell>
          <cell r="E19900">
            <v>178564</v>
          </cell>
        </row>
        <row r="19901">
          <cell r="B19901" t="str">
            <v>GSK DMC</v>
          </cell>
          <cell r="C19901" t="str">
            <v>khan brothers</v>
          </cell>
          <cell r="D19901" t="str">
            <v>MCB chq 1973738914 (purchased watts valves)</v>
          </cell>
          <cell r="E19901">
            <v>177832</v>
          </cell>
        </row>
        <row r="19902">
          <cell r="B19902" t="str">
            <v>GSK DMC</v>
          </cell>
          <cell r="C19902" t="str">
            <v>IIL Pipe</v>
          </cell>
          <cell r="D19902" t="str">
            <v>MCB chq 1973738915 (purchased ERW Pipes)</v>
          </cell>
          <cell r="E19902">
            <v>385878</v>
          </cell>
        </row>
        <row r="19903">
          <cell r="B19903" t="str">
            <v>GSK DMC</v>
          </cell>
          <cell r="C19903" t="str">
            <v>IIL Pipe</v>
          </cell>
          <cell r="D19903" t="str">
            <v>MCB chq 1973738918 (purchased ERW Pipes)</v>
          </cell>
          <cell r="E19903">
            <v>1910384</v>
          </cell>
        </row>
        <row r="19904">
          <cell r="B19904" t="str">
            <v>o/m NASTP</v>
          </cell>
          <cell r="C19904" t="str">
            <v>Received</v>
          </cell>
          <cell r="D19904" t="str">
            <v>Received from NASTP (Mar 24 + April Bill)</v>
          </cell>
          <cell r="F19904">
            <v>3456382</v>
          </cell>
        </row>
        <row r="19905">
          <cell r="B19905" t="str">
            <v>Meezan bank Head office</v>
          </cell>
          <cell r="C19905" t="str">
            <v>Received</v>
          </cell>
          <cell r="D19905" t="str">
            <v>Received from Total BAHL branch chq (Given to IMS in engro deal)</v>
          </cell>
          <cell r="F19905">
            <v>700000</v>
          </cell>
        </row>
        <row r="19906">
          <cell r="B19906" t="str">
            <v>Meezan bank Head office</v>
          </cell>
          <cell r="C19906" t="str">
            <v>Received</v>
          </cell>
          <cell r="D19906" t="str">
            <v>Received from Total BAHL branch chq (Given to IMS in engro deal)</v>
          </cell>
          <cell r="F19906">
            <v>770000</v>
          </cell>
        </row>
        <row r="19907">
          <cell r="B19907" t="str">
            <v>Meezan bank Head office</v>
          </cell>
          <cell r="C19907" t="str">
            <v>Received</v>
          </cell>
          <cell r="D19907" t="str">
            <v>Received from Total BAHL branch chq (Given to IMS in engro deal)</v>
          </cell>
          <cell r="F19907">
            <v>525000</v>
          </cell>
        </row>
        <row r="19908">
          <cell r="B19908" t="str">
            <v>BAH 12th Floor</v>
          </cell>
          <cell r="C19908" t="str">
            <v>Received</v>
          </cell>
          <cell r="D19908" t="str">
            <v>Received from aisha Interiors 20% Mob advance against HVAC work 
(Given to Mehran Engineering in Engro Advance)</v>
          </cell>
          <cell r="F19908">
            <v>1056979</v>
          </cell>
        </row>
        <row r="19909">
          <cell r="B19909" t="str">
            <v>BAH 12th Floor</v>
          </cell>
          <cell r="C19909" t="str">
            <v>Received</v>
          </cell>
          <cell r="D19909" t="str">
            <v>Received from aisha Interiors 20% Mob advance against HVAC work 
(Given to JES in CITI Bank adv)</v>
          </cell>
          <cell r="F19909">
            <v>1056979</v>
          </cell>
        </row>
        <row r="19910">
          <cell r="B19910" t="str">
            <v>BAH 12th Floor</v>
          </cell>
          <cell r="C19910" t="str">
            <v>Received</v>
          </cell>
          <cell r="D19910" t="str">
            <v>Received from aisha Interiors 20% Mob advance against HVAC work 
(Given to IMS Engineering in Engro Advance)</v>
          </cell>
          <cell r="F19910">
            <v>1056979</v>
          </cell>
        </row>
        <row r="19911">
          <cell r="B19911" t="str">
            <v>BAH 12th Floor</v>
          </cell>
          <cell r="C19911" t="str">
            <v>Received</v>
          </cell>
          <cell r="D19911" t="str">
            <v>Received from aisha Interiors 20% Mob advance against HVAC work 
(Given to IMS Engineering in Engro Advance)</v>
          </cell>
          <cell r="F19911">
            <v>1056979</v>
          </cell>
        </row>
        <row r="19912">
          <cell r="B19912" t="str">
            <v>Engro office</v>
          </cell>
          <cell r="C19912" t="str">
            <v>Received</v>
          </cell>
          <cell r="D19912" t="str">
            <v>Received from NEC in acc of Engro (Given to captive air against GSK FCU and WCPU deal)</v>
          </cell>
          <cell r="F19912">
            <v>1458946</v>
          </cell>
        </row>
        <row r="19913">
          <cell r="B19913" t="str">
            <v>BAF maintenance</v>
          </cell>
          <cell r="C19913" t="str">
            <v>Received</v>
          </cell>
          <cell r="D19913" t="str">
            <v>Received from BAFL inter bank fund transfer in MCB</v>
          </cell>
          <cell r="F19913">
            <v>10666429</v>
          </cell>
        </row>
        <row r="19914">
          <cell r="B19914" t="str">
            <v>Engro office</v>
          </cell>
          <cell r="C19914" t="str">
            <v>Received</v>
          </cell>
          <cell r="D19914" t="str">
            <v>Received cash from NEC - Total rec = 1000,000</v>
          </cell>
          <cell r="F19914">
            <v>986074</v>
          </cell>
        </row>
        <row r="19915">
          <cell r="B19915" t="str">
            <v>Tri fit Gym</v>
          </cell>
          <cell r="C19915" t="str">
            <v>Received</v>
          </cell>
          <cell r="D19915" t="str">
            <v>Received cash from NEC - Total rec = 1000,000</v>
          </cell>
          <cell r="F19915">
            <v>13926</v>
          </cell>
        </row>
        <row r="19916">
          <cell r="B19916" t="str">
            <v>O/M The Place</v>
          </cell>
          <cell r="C19916" t="str">
            <v>Received</v>
          </cell>
          <cell r="D19916" t="str">
            <v>received May 2024 bill</v>
          </cell>
          <cell r="F19916">
            <v>359992</v>
          </cell>
        </row>
        <row r="19917">
          <cell r="B19917" t="str">
            <v>naveed malik</v>
          </cell>
          <cell r="C19917" t="str">
            <v>Received</v>
          </cell>
          <cell r="D19917" t="str">
            <v>Cash received (used on office)</v>
          </cell>
          <cell r="F19917">
            <v>250000</v>
          </cell>
        </row>
        <row r="19918">
          <cell r="B19918" t="str">
            <v>Tri fit Gym</v>
          </cell>
          <cell r="C19918" t="str">
            <v>Received</v>
          </cell>
          <cell r="D19918" t="str">
            <v>Rec from NEC (Online by NEC to IMS Engineering in CITI Bank Project)</v>
          </cell>
          <cell r="F19918">
            <v>2000000</v>
          </cell>
        </row>
        <row r="19919">
          <cell r="B19919" t="str">
            <v>GSK DMC</v>
          </cell>
          <cell r="C19919" t="str">
            <v>Received</v>
          </cell>
          <cell r="D19919" t="str">
            <v>Rec 30% Mob adv from MY in acc of GSK (Given to Universal traders against GST invoice care off Adeel)</v>
          </cell>
          <cell r="F19919">
            <v>6619389</v>
          </cell>
        </row>
        <row r="19920">
          <cell r="B19920" t="str">
            <v>GSK DMC</v>
          </cell>
          <cell r="C19920" t="str">
            <v>Received</v>
          </cell>
          <cell r="D19920" t="str">
            <v>1% invoice charges</v>
          </cell>
          <cell r="E19920">
            <v>66000</v>
          </cell>
        </row>
        <row r="19921">
          <cell r="B19921" t="str">
            <v>ueP 17th Floor</v>
          </cell>
          <cell r="C19921" t="str">
            <v>Received</v>
          </cell>
          <cell r="D19921" t="str">
            <v>Rec 50% retention money</v>
          </cell>
          <cell r="F19921">
            <v>1402277</v>
          </cell>
        </row>
        <row r="19922">
          <cell r="B19922" t="str">
            <v>O/M NASTP</v>
          </cell>
          <cell r="C19922" t="str">
            <v>Received</v>
          </cell>
          <cell r="D19922" t="str">
            <v>may 24 O/M received</v>
          </cell>
          <cell r="F19922">
            <v>1904728.8212000001</v>
          </cell>
        </row>
        <row r="19923">
          <cell r="B19923" t="str">
            <v>Generation Store</v>
          </cell>
          <cell r="C19923" t="str">
            <v>Received</v>
          </cell>
          <cell r="D19923" t="str">
            <v>Received Advance 25%</v>
          </cell>
          <cell r="F19923">
            <v>1421846</v>
          </cell>
        </row>
        <row r="19924">
          <cell r="B19924" t="str">
            <v>Generation Store</v>
          </cell>
          <cell r="C19924" t="str">
            <v>Received</v>
          </cell>
          <cell r="D19924" t="str">
            <v>1% invoice charges</v>
          </cell>
          <cell r="E19924">
            <v>14000</v>
          </cell>
        </row>
        <row r="19925">
          <cell r="B19925" t="str">
            <v>FTC Floors</v>
          </cell>
          <cell r="C19925" t="str">
            <v>Received</v>
          </cell>
          <cell r="D19925" t="str">
            <v>O/M May 24 Bill</v>
          </cell>
          <cell r="F19925">
            <v>246087</v>
          </cell>
        </row>
        <row r="19926">
          <cell r="B19926" t="str">
            <v>Ernst &amp; Young</v>
          </cell>
          <cell r="C19926" t="str">
            <v>Received</v>
          </cell>
          <cell r="D19926" t="str">
            <v>Received from Ik (Given to IK associates)</v>
          </cell>
          <cell r="F19926">
            <v>10400000</v>
          </cell>
        </row>
        <row r="19927">
          <cell r="B19927" t="str">
            <v>office</v>
          </cell>
          <cell r="C19927" t="str">
            <v>salary</v>
          </cell>
          <cell r="D19927" t="str">
            <v>TO mossi</v>
          </cell>
          <cell r="E19927">
            <v>6000</v>
          </cell>
        </row>
        <row r="19928">
          <cell r="B19928" t="str">
            <v>BAF maintenance</v>
          </cell>
          <cell r="C19928" t="str">
            <v>salary</v>
          </cell>
          <cell r="D19928" t="str">
            <v>Nadeem bha salary</v>
          </cell>
          <cell r="E19928">
            <v>50000</v>
          </cell>
        </row>
        <row r="19929">
          <cell r="B19929" t="str">
            <v>kumail bhai</v>
          </cell>
          <cell r="C19929" t="str">
            <v>salary</v>
          </cell>
          <cell r="D19929" t="str">
            <v>Waris salary</v>
          </cell>
          <cell r="E19929">
            <v>5000</v>
          </cell>
        </row>
        <row r="19930">
          <cell r="B19930" t="str">
            <v>GSK DMC</v>
          </cell>
          <cell r="C19930" t="str">
            <v>salary</v>
          </cell>
          <cell r="D19930" t="str">
            <v xml:space="preserve">bilal bhai </v>
          </cell>
          <cell r="E19930">
            <v>50000</v>
          </cell>
        </row>
        <row r="19931">
          <cell r="B19931" t="str">
            <v>office</v>
          </cell>
          <cell r="C19931" t="str">
            <v>salary</v>
          </cell>
          <cell r="D19931" t="str">
            <v>Mhr home mossi salaries</v>
          </cell>
          <cell r="E19931">
            <v>105000</v>
          </cell>
        </row>
        <row r="19932">
          <cell r="B19932" t="str">
            <v>Engro 3rd &amp; 8th Floor</v>
          </cell>
          <cell r="C19932" t="str">
            <v>salary</v>
          </cell>
          <cell r="D19932" t="str">
            <v>Jahangeer salary</v>
          </cell>
          <cell r="E19932">
            <v>88625</v>
          </cell>
        </row>
        <row r="19933">
          <cell r="B19933" t="str">
            <v>office</v>
          </cell>
          <cell r="C19933" t="str">
            <v>salary</v>
          </cell>
          <cell r="D19933" t="str">
            <v>umer salary (after advance deduct)</v>
          </cell>
          <cell r="E19933">
            <v>20000</v>
          </cell>
        </row>
        <row r="19934">
          <cell r="B19934" t="str">
            <v>office</v>
          </cell>
          <cell r="C19934" t="str">
            <v>salary</v>
          </cell>
          <cell r="D19934" t="str">
            <v xml:space="preserve">Rehan + Ashraf bhai </v>
          </cell>
          <cell r="E19934">
            <v>153500</v>
          </cell>
        </row>
        <row r="19935">
          <cell r="B19935" t="str">
            <v>FTC Floors</v>
          </cell>
          <cell r="C19935" t="str">
            <v>salary</v>
          </cell>
          <cell r="D19935" t="str">
            <v>ftc staff salaries</v>
          </cell>
          <cell r="E19935">
            <v>181737.5</v>
          </cell>
        </row>
        <row r="19936">
          <cell r="B19936" t="str">
            <v>Engro 3rd &amp; 8th Floor</v>
          </cell>
          <cell r="C19936" t="str">
            <v>salary</v>
          </cell>
          <cell r="D19936" t="str">
            <v>Engr Ahsan , RAZA , Lateef &amp; chacha lateef</v>
          </cell>
          <cell r="E19936">
            <v>204043</v>
          </cell>
        </row>
        <row r="19937">
          <cell r="B19937" t="str">
            <v>o/m NASTP</v>
          </cell>
          <cell r="C19937" t="str">
            <v>salary</v>
          </cell>
          <cell r="D19937" t="str">
            <v>NASTP staff salary</v>
          </cell>
          <cell r="E19937">
            <v>877970.83333333314</v>
          </cell>
        </row>
        <row r="19938">
          <cell r="B19938" t="str">
            <v>Rehmant shipping</v>
          </cell>
          <cell r="C19938" t="str">
            <v>salary</v>
          </cell>
          <cell r="D19938" t="str">
            <v>Noman &amp; Talha salary released</v>
          </cell>
          <cell r="E19938">
            <v>126000</v>
          </cell>
        </row>
        <row r="19939">
          <cell r="B19939" t="str">
            <v>BAF maintenance</v>
          </cell>
          <cell r="C19939" t="str">
            <v>salary</v>
          </cell>
          <cell r="D19939" t="str">
            <v>Abid salary</v>
          </cell>
          <cell r="E19939">
            <v>53333</v>
          </cell>
        </row>
        <row r="19940">
          <cell r="B19940" t="str">
            <v>Meezan bank Head office</v>
          </cell>
          <cell r="C19940" t="str">
            <v>salary</v>
          </cell>
          <cell r="D19940" t="str">
            <v>Amir engr salary</v>
          </cell>
          <cell r="E19940">
            <v>61500</v>
          </cell>
        </row>
        <row r="19941">
          <cell r="B19941" t="str">
            <v>BAF maintenance</v>
          </cell>
          <cell r="C19941" t="str">
            <v>salary</v>
          </cell>
          <cell r="D19941" t="str">
            <v>Shahid, nadeem paintet</v>
          </cell>
          <cell r="E19941">
            <v>84790</v>
          </cell>
        </row>
        <row r="19942">
          <cell r="B19942" t="str">
            <v>O/M The Place</v>
          </cell>
          <cell r="C19942" t="str">
            <v>salary</v>
          </cell>
          <cell r="D19942" t="str">
            <v>The place staff salaries</v>
          </cell>
          <cell r="E19942">
            <v>148664.58333333334</v>
          </cell>
        </row>
        <row r="19943">
          <cell r="B19943" t="str">
            <v>office</v>
          </cell>
          <cell r="C19943" t="str">
            <v>salary</v>
          </cell>
          <cell r="D19943" t="str">
            <v>Irfan, Kamran ahsan</v>
          </cell>
          <cell r="E19943">
            <v>143066.66666666666</v>
          </cell>
        </row>
        <row r="19944">
          <cell r="B19944" t="str">
            <v xml:space="preserve">O/M Nue Multiplex </v>
          </cell>
          <cell r="C19944" t="str">
            <v>salary</v>
          </cell>
          <cell r="D19944" t="str">
            <v>RMR staff salaries</v>
          </cell>
          <cell r="E19944">
            <v>165810</v>
          </cell>
        </row>
        <row r="19945">
          <cell r="B19945" t="str">
            <v>BAF maintenance</v>
          </cell>
          <cell r="C19945" t="str">
            <v>salary</v>
          </cell>
          <cell r="D19945" t="str">
            <v>Imran + khushnood, Fahad &amp; amjad</v>
          </cell>
          <cell r="E19945">
            <v>219375</v>
          </cell>
        </row>
        <row r="19946">
          <cell r="B19946" t="str">
            <v>Meezan bank Head office</v>
          </cell>
          <cell r="C19946" t="str">
            <v>salary</v>
          </cell>
          <cell r="D19946" t="str">
            <v xml:space="preserve">Gul sher </v>
          </cell>
          <cell r="E19946">
            <v>20225</v>
          </cell>
        </row>
        <row r="19947">
          <cell r="B19947" t="str">
            <v>Meezan bank Head office</v>
          </cell>
          <cell r="C19947" t="str">
            <v>salary</v>
          </cell>
          <cell r="D19947" t="str">
            <v>Ahmed nawaz salary</v>
          </cell>
          <cell r="E19947">
            <v>17200</v>
          </cell>
        </row>
        <row r="19948">
          <cell r="B19948" t="str">
            <v>O/M The Place</v>
          </cell>
          <cell r="C19948" t="str">
            <v>salary</v>
          </cell>
          <cell r="D19948" t="str">
            <v>Zeeshan salary</v>
          </cell>
          <cell r="E19948">
            <v>28000</v>
          </cell>
        </row>
        <row r="19949">
          <cell r="B19949" t="str">
            <v>Engro office</v>
          </cell>
          <cell r="C19949" t="str">
            <v>salary</v>
          </cell>
          <cell r="D19949" t="str">
            <v>Shahzaib salary</v>
          </cell>
          <cell r="E19949">
            <v>52300</v>
          </cell>
        </row>
        <row r="19950">
          <cell r="B19950" t="str">
            <v>burhani mehal</v>
          </cell>
          <cell r="C19950" t="str">
            <v>salary</v>
          </cell>
          <cell r="D19950" t="str">
            <v>Abbas Ishaq salary</v>
          </cell>
          <cell r="E19950">
            <v>55000</v>
          </cell>
        </row>
        <row r="19951">
          <cell r="B19951" t="str">
            <v>o/m NASTP</v>
          </cell>
          <cell r="C19951" t="str">
            <v>salary</v>
          </cell>
          <cell r="D19951" t="str">
            <v xml:space="preserve">Reamining Imran salary </v>
          </cell>
          <cell r="E19951">
            <v>15000</v>
          </cell>
        </row>
        <row r="19952">
          <cell r="B19952" t="str">
            <v>office</v>
          </cell>
          <cell r="C19952" t="str">
            <v>office</v>
          </cell>
          <cell r="D19952" t="str">
            <v>umer for office use</v>
          </cell>
          <cell r="E19952">
            <v>5000</v>
          </cell>
        </row>
        <row r="19953">
          <cell r="B19953" t="str">
            <v>kumail bhai</v>
          </cell>
          <cell r="C19953" t="str">
            <v>material</v>
          </cell>
          <cell r="D19953" t="str">
            <v>purcahsed 2 silicon tubes from moiz duct</v>
          </cell>
          <cell r="E19953">
            <v>7600</v>
          </cell>
        </row>
        <row r="19954">
          <cell r="B19954" t="str">
            <v>Rehmant shipping</v>
          </cell>
          <cell r="C19954" t="str">
            <v>material</v>
          </cell>
          <cell r="D19954" t="str">
            <v>Fisher boxc and transportation</v>
          </cell>
          <cell r="E19954">
            <v>1900</v>
          </cell>
        </row>
        <row r="19955">
          <cell r="B19955" t="str">
            <v>CITI Bank</v>
          </cell>
          <cell r="C19955" t="str">
            <v>de Creator</v>
          </cell>
          <cell r="D19955" t="str">
            <v>Online to Khalid najmi in GST deal</v>
          </cell>
          <cell r="E19955">
            <v>443500</v>
          </cell>
        </row>
        <row r="19956">
          <cell r="B19956" t="str">
            <v>BAF Phase VIII</v>
          </cell>
          <cell r="C19956" t="str">
            <v>Cool max</v>
          </cell>
          <cell r="D19956" t="str">
            <v>Cash collect by Victor from al madina (adv paid)</v>
          </cell>
          <cell r="E19956">
            <v>400000</v>
          </cell>
        </row>
        <row r="19957">
          <cell r="B19957" t="str">
            <v>BAH 12th Floor</v>
          </cell>
          <cell r="C19957" t="str">
            <v>shan control</v>
          </cell>
          <cell r="D19957" t="str">
            <v>Cash collect by Imran shan control (from al madina steel)</v>
          </cell>
          <cell r="E19957">
            <v>450000</v>
          </cell>
        </row>
        <row r="19958">
          <cell r="B19958" t="str">
            <v>J out let DML</v>
          </cell>
          <cell r="C19958" t="str">
            <v>material</v>
          </cell>
          <cell r="D19958" t="str">
            <v>Online to Noman Engro for J outlet purhcasing</v>
          </cell>
          <cell r="E19958">
            <v>100000</v>
          </cell>
        </row>
        <row r="19959">
          <cell r="B19959" t="str">
            <v>Engro 3rd &amp; 8th Floor</v>
          </cell>
          <cell r="C19959" t="str">
            <v>material</v>
          </cell>
          <cell r="D19959" t="str">
            <v>purchased dammer tapes</v>
          </cell>
          <cell r="E19959">
            <v>960</v>
          </cell>
        </row>
        <row r="19960">
          <cell r="B19960" t="str">
            <v>GSK DMC</v>
          </cell>
          <cell r="C19960" t="str">
            <v>material</v>
          </cell>
          <cell r="D19960" t="str">
            <v>purcahsed masking tapes</v>
          </cell>
          <cell r="E19960">
            <v>800</v>
          </cell>
        </row>
        <row r="19961">
          <cell r="B19961" t="str">
            <v>tahiri Masjid</v>
          </cell>
          <cell r="C19961" t="str">
            <v>material</v>
          </cell>
          <cell r="D19961" t="str">
            <v>Given to faheem for material</v>
          </cell>
          <cell r="E19961">
            <v>50000</v>
          </cell>
        </row>
        <row r="19962">
          <cell r="B19962" t="str">
            <v>o/m NASTP</v>
          </cell>
          <cell r="C19962" t="str">
            <v>fare</v>
          </cell>
          <cell r="D19962" t="str">
            <v>sent bill for june 24</v>
          </cell>
          <cell r="E19962">
            <v>300</v>
          </cell>
        </row>
        <row r="19963">
          <cell r="B19963" t="str">
            <v>FTC Floors</v>
          </cell>
          <cell r="C19963" t="str">
            <v>misc</v>
          </cell>
          <cell r="D19963" t="str">
            <v>register purchased</v>
          </cell>
          <cell r="E19963">
            <v>700</v>
          </cell>
        </row>
        <row r="19964">
          <cell r="B19964" t="str">
            <v>FTC Floors</v>
          </cell>
          <cell r="C19964" t="str">
            <v>misc</v>
          </cell>
          <cell r="D19964" t="str">
            <v>tea and refreshment</v>
          </cell>
          <cell r="E19964">
            <v>3000</v>
          </cell>
        </row>
        <row r="19965">
          <cell r="B19965" t="str">
            <v>GSK DMC</v>
          </cell>
          <cell r="C19965" t="str">
            <v>material</v>
          </cell>
          <cell r="D19965" t="str">
            <v>purcahsed red oxide paint by engr ahsan</v>
          </cell>
          <cell r="E19965">
            <v>3500</v>
          </cell>
        </row>
        <row r="19966">
          <cell r="B19966" t="str">
            <v>PSYCHIATRY JPMC</v>
          </cell>
          <cell r="C19966" t="str">
            <v>fare</v>
          </cell>
          <cell r="D19966" t="str">
            <v>paid</v>
          </cell>
          <cell r="E19966">
            <v>1000</v>
          </cell>
        </row>
        <row r="19967">
          <cell r="B19967" t="str">
            <v>office</v>
          </cell>
          <cell r="C19967" t="str">
            <v>office</v>
          </cell>
          <cell r="D19967" t="str">
            <v>umer for office use</v>
          </cell>
          <cell r="E19967">
            <v>5000</v>
          </cell>
        </row>
        <row r="19968">
          <cell r="B19968" t="str">
            <v>office</v>
          </cell>
          <cell r="C19968" t="str">
            <v>umer</v>
          </cell>
          <cell r="D19968" t="str">
            <v>for car wash - nadeem bahi</v>
          </cell>
          <cell r="E19968">
            <v>1000</v>
          </cell>
        </row>
        <row r="19969">
          <cell r="B19969" t="str">
            <v>office</v>
          </cell>
          <cell r="C19969" t="str">
            <v>umer</v>
          </cell>
          <cell r="D19969" t="str">
            <v>for car wash - bilal bhai</v>
          </cell>
          <cell r="E19969">
            <v>1500</v>
          </cell>
        </row>
        <row r="19970">
          <cell r="B19970" t="str">
            <v xml:space="preserve">MHR Personal </v>
          </cell>
          <cell r="C19970" t="str">
            <v>utilities bills</v>
          </cell>
          <cell r="D19970" t="str">
            <v>SSGC bill paid</v>
          </cell>
          <cell r="E19970">
            <v>920</v>
          </cell>
        </row>
        <row r="19971">
          <cell r="B19971" t="str">
            <v>office</v>
          </cell>
          <cell r="C19971" t="str">
            <v>utilities bills</v>
          </cell>
          <cell r="D19971" t="str">
            <v>SSGC bill paid</v>
          </cell>
          <cell r="E19971">
            <v>1250</v>
          </cell>
        </row>
        <row r="19972">
          <cell r="B19972" t="str">
            <v>GSK DMC</v>
          </cell>
          <cell r="C19972" t="str">
            <v>fare</v>
          </cell>
          <cell r="D19972" t="str">
            <v>paid</v>
          </cell>
          <cell r="E19972">
            <v>5000</v>
          </cell>
        </row>
        <row r="19973">
          <cell r="B19973" t="str">
            <v>BAF maintenance</v>
          </cell>
          <cell r="C19973" t="str">
            <v>shakeel duct</v>
          </cell>
          <cell r="D19973" t="str">
            <v>cash paid (by hand nadeem bahi)</v>
          </cell>
          <cell r="E19973">
            <v>10000</v>
          </cell>
        </row>
        <row r="19974">
          <cell r="B19974" t="str">
            <v>CITI Bank</v>
          </cell>
          <cell r="C19974" t="str">
            <v>de Creator</v>
          </cell>
          <cell r="D19974" t="str">
            <v>Online to Khalid najmi in CIT Bank deal (online by al madina)</v>
          </cell>
          <cell r="E19974">
            <v>500000</v>
          </cell>
        </row>
        <row r="19975">
          <cell r="B19975" t="str">
            <v>Engro office</v>
          </cell>
          <cell r="C19975" t="str">
            <v>sadiq pipe</v>
          </cell>
          <cell r="D19975" t="str">
            <v>Online to sadiq in EY (online by al madina)</v>
          </cell>
          <cell r="E19975">
            <v>350000</v>
          </cell>
        </row>
        <row r="19976">
          <cell r="B19976" t="str">
            <v>tahiri Masjid</v>
          </cell>
          <cell r="C19976" t="str">
            <v>Afsar hussain</v>
          </cell>
          <cell r="D19976" t="str">
            <v>Online to afsar in tahiri masjid (Online by adeel)</v>
          </cell>
          <cell r="E19976">
            <v>25000</v>
          </cell>
        </row>
        <row r="19977">
          <cell r="B19977" t="str">
            <v>BAF maintenance</v>
          </cell>
          <cell r="C19977" t="str">
            <v>Engr Noman BAF</v>
          </cell>
          <cell r="D19977" t="str">
            <v>Noman engr (by nadeem bhai)</v>
          </cell>
          <cell r="E19977">
            <v>300000</v>
          </cell>
        </row>
        <row r="19978">
          <cell r="B19978" t="str">
            <v>BAF maintenance</v>
          </cell>
          <cell r="C19978" t="str">
            <v>material</v>
          </cell>
          <cell r="D19978" t="str">
            <v>purchased VFD paid final amount (by nadeem bhai)</v>
          </cell>
          <cell r="E19978">
            <v>150000</v>
          </cell>
        </row>
        <row r="19979">
          <cell r="B19979" t="str">
            <v>BAF maintenance</v>
          </cell>
          <cell r="C19979" t="str">
            <v>material</v>
          </cell>
          <cell r="D19979" t="str">
            <v>sheet purchaseed in BAF from al madina by shahid</v>
          </cell>
          <cell r="E19979">
            <v>4500</v>
          </cell>
        </row>
        <row r="19980">
          <cell r="B19980" t="str">
            <v>tahiri Masjid</v>
          </cell>
          <cell r="C19980" t="str">
            <v>rafay</v>
          </cell>
          <cell r="D19980" t="str">
            <v>Online to rafay in tahiri masjid (Online by adeel)</v>
          </cell>
          <cell r="E19980">
            <v>150000</v>
          </cell>
        </row>
        <row r="19981">
          <cell r="B19981" t="str">
            <v>office</v>
          </cell>
          <cell r="C19981" t="str">
            <v>Laptop</v>
          </cell>
          <cell r="D19981" t="str">
            <v>Online to umair for Laptop purchased (Online by adeel)</v>
          </cell>
          <cell r="E19981">
            <v>98000</v>
          </cell>
        </row>
        <row r="19982">
          <cell r="B19982" t="str">
            <v>J out let DML</v>
          </cell>
          <cell r="C19982" t="str">
            <v>sheet</v>
          </cell>
          <cell r="D19982" t="str">
            <v>Online to murtaza hassan shah for folding in J outlet (by adeel)</v>
          </cell>
          <cell r="E19982">
            <v>105000</v>
          </cell>
        </row>
        <row r="19983">
          <cell r="B19983" t="str">
            <v>Meezan bank Head office</v>
          </cell>
          <cell r="C19983" t="str">
            <v>misc</v>
          </cell>
          <cell r="D19983" t="str">
            <v>to amir for super card for july 24</v>
          </cell>
          <cell r="E19983">
            <v>1500</v>
          </cell>
        </row>
        <row r="19984">
          <cell r="B19984" t="str">
            <v>office</v>
          </cell>
          <cell r="C19984" t="str">
            <v>office</v>
          </cell>
          <cell r="D19984" t="str">
            <v>umer for office use</v>
          </cell>
          <cell r="E19984">
            <v>5000</v>
          </cell>
        </row>
        <row r="19985">
          <cell r="B19985" t="str">
            <v>office</v>
          </cell>
          <cell r="C19985" t="str">
            <v>misc</v>
          </cell>
          <cell r="D19985" t="str">
            <v>USB purchsed</v>
          </cell>
          <cell r="E19985">
            <v>1900</v>
          </cell>
        </row>
        <row r="19986">
          <cell r="B19986" t="str">
            <v>O/M The Place</v>
          </cell>
          <cell r="C19986" t="str">
            <v>misc</v>
          </cell>
          <cell r="D19986" t="str">
            <v>to mumtaz for misc expenses</v>
          </cell>
          <cell r="E19986">
            <v>10000</v>
          </cell>
        </row>
        <row r="19987">
          <cell r="B19987" t="str">
            <v>J out let DML</v>
          </cell>
          <cell r="C19987" t="str">
            <v>sheet</v>
          </cell>
          <cell r="D19987" t="str">
            <v>Sheet purchased for J Outlet lahore (online by adeel)</v>
          </cell>
          <cell r="E19987">
            <v>500000</v>
          </cell>
        </row>
        <row r="19988">
          <cell r="B19988" t="str">
            <v>J out let DML</v>
          </cell>
          <cell r="C19988" t="str">
            <v>Safe &amp; soung engineering</v>
          </cell>
          <cell r="D19988" t="str">
            <v>Advance to safe and sound (online by adeel)</v>
          </cell>
          <cell r="E19988">
            <v>200000</v>
          </cell>
        </row>
        <row r="19989">
          <cell r="B19989" t="str">
            <v>J out let DML</v>
          </cell>
          <cell r="C19989" t="str">
            <v>Safe &amp; soung engineering</v>
          </cell>
          <cell r="D19989" t="str">
            <v>Advance to safe and sound (online by BH)</v>
          </cell>
          <cell r="E19989">
            <v>500000</v>
          </cell>
        </row>
        <row r="19990">
          <cell r="B19990" t="str">
            <v>BAF maintenance</v>
          </cell>
          <cell r="C19990" t="str">
            <v>Hot Dip Galvanized</v>
          </cell>
          <cell r="D19990" t="str">
            <v>Online to Umer khalid (by al madina)</v>
          </cell>
          <cell r="E19990">
            <v>75750</v>
          </cell>
        </row>
        <row r="19991">
          <cell r="B19991" t="str">
            <v>FTC Floors</v>
          </cell>
          <cell r="C19991" t="str">
            <v>misc</v>
          </cell>
          <cell r="D19991" t="str">
            <v>invoices office by nadeem bahi</v>
          </cell>
          <cell r="E19991">
            <v>3550</v>
          </cell>
        </row>
        <row r="19992">
          <cell r="B19992" t="str">
            <v>PSYCHIATRY JPMC</v>
          </cell>
          <cell r="C19992" t="str">
            <v>misc</v>
          </cell>
          <cell r="D19992" t="str">
            <v>invoices psychitry by nadeem bahi</v>
          </cell>
          <cell r="E19992">
            <v>3000</v>
          </cell>
        </row>
        <row r="19993">
          <cell r="B19993" t="str">
            <v>FTC Floors</v>
          </cell>
          <cell r="C19993" t="str">
            <v>misc</v>
          </cell>
          <cell r="D19993" t="str">
            <v>invoices ftc by nadeem bahi</v>
          </cell>
          <cell r="E19993">
            <v>6040</v>
          </cell>
        </row>
        <row r="19994">
          <cell r="B19994" t="str">
            <v>o/m NASTP</v>
          </cell>
          <cell r="C19994" t="str">
            <v>misc</v>
          </cell>
          <cell r="D19994" t="str">
            <v>invoices NASTP by nadeem bahi</v>
          </cell>
          <cell r="E19994">
            <v>4500</v>
          </cell>
        </row>
        <row r="19995">
          <cell r="B19995" t="str">
            <v>FTC Floors</v>
          </cell>
          <cell r="C19995" t="str">
            <v>misc</v>
          </cell>
          <cell r="D19995" t="str">
            <v>invoices FTC by nadeem bahi</v>
          </cell>
          <cell r="E19995">
            <v>6650</v>
          </cell>
        </row>
        <row r="19996">
          <cell r="B19996" t="str">
            <v>GSK DMC</v>
          </cell>
          <cell r="C19996" t="str">
            <v>fare</v>
          </cell>
          <cell r="D19996" t="str">
            <v>cash paid</v>
          </cell>
          <cell r="E19996">
            <v>500</v>
          </cell>
        </row>
        <row r="19997">
          <cell r="B19997" t="str">
            <v>office</v>
          </cell>
          <cell r="C19997" t="str">
            <v>office</v>
          </cell>
          <cell r="D19997" t="str">
            <v>umer for office use</v>
          </cell>
          <cell r="E19997">
            <v>5000</v>
          </cell>
        </row>
        <row r="19998">
          <cell r="B19998" t="str">
            <v>BAF maintenance</v>
          </cell>
          <cell r="C19998" t="str">
            <v>nadeem bhai</v>
          </cell>
          <cell r="D19998" t="str">
            <v xml:space="preserve">Mobile balance </v>
          </cell>
          <cell r="E19998">
            <v>1000</v>
          </cell>
        </row>
        <row r="19999">
          <cell r="B19999" t="str">
            <v>Generation Store</v>
          </cell>
          <cell r="C19999" t="str">
            <v>charity</v>
          </cell>
          <cell r="D19999" t="str">
            <v>paid by rehan to needy family</v>
          </cell>
          <cell r="E19999">
            <v>5000</v>
          </cell>
        </row>
        <row r="20000">
          <cell r="B20000" t="str">
            <v>Meezan bank Head office</v>
          </cell>
          <cell r="C20000" t="str">
            <v>Zubair AC</v>
          </cell>
          <cell r="D20000" t="str">
            <v>cash paid for condensing unit relocate</v>
          </cell>
          <cell r="E20000">
            <v>6000</v>
          </cell>
        </row>
        <row r="20001">
          <cell r="B20001" t="str">
            <v>GSK DMC</v>
          </cell>
          <cell r="C20001" t="str">
            <v>fare</v>
          </cell>
          <cell r="D20001" t="str">
            <v>paid</v>
          </cell>
          <cell r="E20001">
            <v>3500</v>
          </cell>
        </row>
        <row r="20002">
          <cell r="B20002" t="str">
            <v>office</v>
          </cell>
          <cell r="C20002" t="str">
            <v>mineral water</v>
          </cell>
          <cell r="D20002" t="str">
            <v>paid</v>
          </cell>
          <cell r="E20002">
            <v>3080</v>
          </cell>
        </row>
        <row r="20003">
          <cell r="B20003" t="str">
            <v>PSYCHIATRY JPMC</v>
          </cell>
          <cell r="C20003" t="str">
            <v>Saaed mama</v>
          </cell>
          <cell r="D20003" t="str">
            <v>Paid to saeed mama for under ground tank (by  hand nadeem bahi)</v>
          </cell>
          <cell r="E20003">
            <v>40000</v>
          </cell>
        </row>
        <row r="20004">
          <cell r="B20004" t="str">
            <v>Gul Ahmed</v>
          </cell>
          <cell r="C20004" t="str">
            <v>fare</v>
          </cell>
          <cell r="D20004" t="str">
            <v>paid</v>
          </cell>
          <cell r="E20004">
            <v>500</v>
          </cell>
        </row>
        <row r="20005">
          <cell r="B20005" t="str">
            <v>ueP 17th Floor</v>
          </cell>
          <cell r="C20005" t="str">
            <v>fare</v>
          </cell>
          <cell r="D20005" t="str">
            <v>paid</v>
          </cell>
          <cell r="E20005">
            <v>500</v>
          </cell>
        </row>
        <row r="20006">
          <cell r="B20006" t="str">
            <v>GSK DMC</v>
          </cell>
          <cell r="C20006" t="str">
            <v>fare</v>
          </cell>
          <cell r="D20006" t="str">
            <v>paid</v>
          </cell>
          <cell r="E20006">
            <v>1000</v>
          </cell>
        </row>
        <row r="20007">
          <cell r="B20007" t="str">
            <v>GSK DMC</v>
          </cell>
          <cell r="C20007" t="str">
            <v>fuel</v>
          </cell>
          <cell r="D20007" t="str">
            <v>ahsan claimed fuel</v>
          </cell>
          <cell r="E20007">
            <v>1000</v>
          </cell>
        </row>
        <row r="20008">
          <cell r="B20008" t="str">
            <v>J out let DML</v>
          </cell>
          <cell r="C20008" t="str">
            <v>sheet</v>
          </cell>
          <cell r="D20008" t="str">
            <v>Sheet purchased for J Outlet lahore (online by adeel)</v>
          </cell>
          <cell r="E20008">
            <v>300000</v>
          </cell>
        </row>
        <row r="20009">
          <cell r="B20009" t="str">
            <v>J out let DML</v>
          </cell>
          <cell r="C20009" t="str">
            <v>sheet</v>
          </cell>
          <cell r="D20009" t="str">
            <v>Sheet purchased for J Outlet lahore (online by adeel)</v>
          </cell>
          <cell r="E20009">
            <v>100000</v>
          </cell>
        </row>
        <row r="20010">
          <cell r="B20010" t="str">
            <v>GSK DMC</v>
          </cell>
          <cell r="C20010" t="str">
            <v>material</v>
          </cell>
          <cell r="D20010" t="str">
            <v>purchased fittings from abbas online to hasnain fakhruddin (by adeel)</v>
          </cell>
          <cell r="E20010">
            <v>115000</v>
          </cell>
        </row>
        <row r="20011">
          <cell r="B20011" t="str">
            <v>PSYCHIATRY JPMC</v>
          </cell>
          <cell r="C20011" t="str">
            <v>Noman Engineering</v>
          </cell>
          <cell r="D20011" t="str">
            <v>Sheet to Noman engr (by al madina steel) total amt = 1,175,000</v>
          </cell>
          <cell r="E20011">
            <v>255098</v>
          </cell>
        </row>
        <row r="20012">
          <cell r="B20012" t="str">
            <v>Meezan bank Head office</v>
          </cell>
          <cell r="C20012" t="str">
            <v>Noman Engineering</v>
          </cell>
          <cell r="D20012" t="str">
            <v>Sheet to Noman engr (by al madina steel) total amt = 1,175,000</v>
          </cell>
          <cell r="E20012">
            <v>24451</v>
          </cell>
        </row>
        <row r="20013">
          <cell r="B20013" t="str">
            <v>O/M NASTP</v>
          </cell>
          <cell r="C20013" t="str">
            <v>Noman Engineering</v>
          </cell>
          <cell r="D20013" t="str">
            <v>Sheet to Noman engr (by al madina steel) total amt = 1,175,000</v>
          </cell>
          <cell r="E20013">
            <v>37853</v>
          </cell>
        </row>
        <row r="20014">
          <cell r="B20014" t="str">
            <v>3rd Floor NASTP</v>
          </cell>
          <cell r="C20014" t="str">
            <v>Noman Engineering</v>
          </cell>
          <cell r="D20014" t="str">
            <v>Sheet to Noman engr (by al madina steel) total amt = 1,175,000</v>
          </cell>
          <cell r="E20014">
            <v>261620</v>
          </cell>
        </row>
        <row r="20015">
          <cell r="B20015" t="str">
            <v>GSK DMC</v>
          </cell>
          <cell r="C20015" t="str">
            <v>Noman Engineering</v>
          </cell>
          <cell r="D20015" t="str">
            <v>Sheet to Noman engr (by al madina steel) total amt = 1,175,000</v>
          </cell>
          <cell r="E20015">
            <v>69112</v>
          </cell>
        </row>
        <row r="20016">
          <cell r="B20016" t="str">
            <v>Gul Ahmed</v>
          </cell>
          <cell r="C20016" t="str">
            <v>Noman Engineering</v>
          </cell>
          <cell r="D20016" t="str">
            <v>Sheet to Noman engr (by al madina steel) total amt = 1,175,000</v>
          </cell>
          <cell r="E20016">
            <v>195823</v>
          </cell>
        </row>
        <row r="20017">
          <cell r="B20017" t="str">
            <v>GSK DMC</v>
          </cell>
          <cell r="C20017" t="str">
            <v>Noman Engineering</v>
          </cell>
          <cell r="D20017" t="str">
            <v>Sheet to Noman engr (by al madina steel) total amt = 1,175,000</v>
          </cell>
          <cell r="E20017">
            <v>331043</v>
          </cell>
        </row>
        <row r="20018">
          <cell r="B20018" t="str">
            <v>GSK DMC</v>
          </cell>
          <cell r="C20018" t="str">
            <v>fakhri brothers</v>
          </cell>
          <cell r="D20018" t="str">
            <v>advance given for XLPE insulation deal (chq from adeel chq amt = 1500,000)</v>
          </cell>
          <cell r="E20018">
            <v>1000000</v>
          </cell>
        </row>
        <row r="20019">
          <cell r="B20019" t="str">
            <v>CITI Bank</v>
          </cell>
          <cell r="C20019" t="str">
            <v>fakhri brothers</v>
          </cell>
          <cell r="D20019" t="str">
            <v>advance given for Fire Equipment deal (chq from adeel chq amt = 1500,000)</v>
          </cell>
          <cell r="E20019">
            <v>500000</v>
          </cell>
        </row>
        <row r="20020">
          <cell r="B20020" t="str">
            <v>CITI Bank</v>
          </cell>
          <cell r="C20020" t="str">
            <v>fare</v>
          </cell>
          <cell r="D20020" t="str">
            <v>cash paid</v>
          </cell>
          <cell r="E20020">
            <v>7000</v>
          </cell>
        </row>
        <row r="20021">
          <cell r="B20021" t="str">
            <v xml:space="preserve">MHR Personal </v>
          </cell>
          <cell r="C20021" t="str">
            <v>rehana aunty</v>
          </cell>
          <cell r="D20021" t="str">
            <v>mobile balance and ufone card</v>
          </cell>
          <cell r="E20021">
            <v>2500</v>
          </cell>
        </row>
        <row r="20022">
          <cell r="B20022" t="str">
            <v>GSK DMC</v>
          </cell>
          <cell r="C20022" t="str">
            <v>photocopies</v>
          </cell>
          <cell r="D20022" t="str">
            <v>cash paid for photocopy</v>
          </cell>
          <cell r="E20022">
            <v>8700</v>
          </cell>
        </row>
        <row r="20023">
          <cell r="B20023" t="str">
            <v>GSK DMC</v>
          </cell>
          <cell r="C20023" t="str">
            <v>material</v>
          </cell>
          <cell r="D20023" t="str">
            <v>purchased link adaptor 300 nos</v>
          </cell>
          <cell r="E20023">
            <v>51000</v>
          </cell>
        </row>
        <row r="20024">
          <cell r="B20024" t="str">
            <v>Ernst &amp; Young</v>
          </cell>
          <cell r="C20024" t="str">
            <v>sticker</v>
          </cell>
          <cell r="D20024" t="str">
            <v>stencling for pipes (given to ahsan)</v>
          </cell>
          <cell r="E20024">
            <v>3000</v>
          </cell>
        </row>
        <row r="20025">
          <cell r="B20025" t="str">
            <v>office</v>
          </cell>
          <cell r="C20025" t="str">
            <v>office</v>
          </cell>
          <cell r="D20025" t="str">
            <v>umer for office use</v>
          </cell>
          <cell r="E20025">
            <v>5000</v>
          </cell>
        </row>
        <row r="20026">
          <cell r="B20026" t="str">
            <v>GSK DMC</v>
          </cell>
          <cell r="C20026" t="str">
            <v>misc</v>
          </cell>
          <cell r="D20026" t="str">
            <v>purchased cable tie</v>
          </cell>
          <cell r="E20026">
            <v>1000</v>
          </cell>
        </row>
        <row r="20027">
          <cell r="B20027" t="str">
            <v xml:space="preserve">O/M Nue Multiplex </v>
          </cell>
          <cell r="C20027" t="str">
            <v>misc</v>
          </cell>
          <cell r="D20027" t="str">
            <v>purchased dammer tapes by hassan</v>
          </cell>
          <cell r="E20027">
            <v>500</v>
          </cell>
        </row>
        <row r="20028">
          <cell r="B20028" t="str">
            <v>DHL office</v>
          </cell>
          <cell r="C20028" t="str">
            <v>Amir contractor</v>
          </cell>
          <cell r="D20028" t="str">
            <v>Advance paid</v>
          </cell>
          <cell r="E20028">
            <v>50000</v>
          </cell>
        </row>
        <row r="20029">
          <cell r="B20029" t="str">
            <v>Meezan bank Head office</v>
          </cell>
          <cell r="C20029" t="str">
            <v>material</v>
          </cell>
          <cell r="D20029" t="str">
            <v>misc invoices by amir</v>
          </cell>
          <cell r="E20029">
            <v>15330</v>
          </cell>
        </row>
        <row r="20030">
          <cell r="B20030" t="str">
            <v>CITI Bank</v>
          </cell>
          <cell r="C20030" t="str">
            <v>material</v>
          </cell>
          <cell r="D20030" t="str">
            <v>purchased red paint, red oxide brush</v>
          </cell>
          <cell r="E20030">
            <v>10000</v>
          </cell>
        </row>
        <row r="20031">
          <cell r="B20031" t="str">
            <v>Ernst &amp; Young</v>
          </cell>
          <cell r="C20031" t="str">
            <v>fare</v>
          </cell>
          <cell r="D20031" t="str">
            <v>paid</v>
          </cell>
          <cell r="E20031">
            <v>1000</v>
          </cell>
        </row>
        <row r="20032">
          <cell r="B20032" t="str">
            <v>3rd Floor NASTP</v>
          </cell>
          <cell r="C20032" t="str">
            <v>Noman Engineering</v>
          </cell>
          <cell r="D20032" t="str">
            <v>Sheet to Noman ducting (by adeel) total = 949,640</v>
          </cell>
          <cell r="E20032">
            <v>235968</v>
          </cell>
        </row>
        <row r="20033">
          <cell r="B20033" t="str">
            <v>GSK DMC</v>
          </cell>
          <cell r="C20033" t="str">
            <v>Noman Engineering</v>
          </cell>
          <cell r="D20033" t="str">
            <v>Sheet to Noman ducting (by adeel) total = 949,640</v>
          </cell>
          <cell r="E20033">
            <v>319738</v>
          </cell>
        </row>
        <row r="20034">
          <cell r="B20034" t="str">
            <v>J out let DML</v>
          </cell>
          <cell r="C20034" t="str">
            <v>Noman Engineering</v>
          </cell>
          <cell r="D20034" t="str">
            <v>Sheet to Noman ducting (by adeel) total = 949,640</v>
          </cell>
          <cell r="E20034">
            <v>120070</v>
          </cell>
        </row>
        <row r="20035">
          <cell r="B20035" t="str">
            <v>Karachi parsi club</v>
          </cell>
          <cell r="C20035" t="str">
            <v>Noman Engineering</v>
          </cell>
          <cell r="D20035" t="str">
            <v>Sheet to Noman ducting (by adeel) total = 949,640</v>
          </cell>
          <cell r="E20035">
            <v>260520</v>
          </cell>
        </row>
        <row r="20036">
          <cell r="C20036" t="str">
            <v>Noman Engineering</v>
          </cell>
          <cell r="D20036" t="str">
            <v>Sheet to Noman ducting (by adeel) total = 949,640</v>
          </cell>
          <cell r="E20036">
            <v>13344</v>
          </cell>
        </row>
        <row r="20037">
          <cell r="B20037" t="str">
            <v>BAF maintenance</v>
          </cell>
          <cell r="C20037" t="str">
            <v>shakeel duct</v>
          </cell>
          <cell r="D20037" t="str">
            <v>cash paid advance</v>
          </cell>
          <cell r="E20037">
            <v>50000</v>
          </cell>
        </row>
        <row r="20038">
          <cell r="B20038" t="str">
            <v>Ernst &amp; Young</v>
          </cell>
          <cell r="C20038" t="str">
            <v>material</v>
          </cell>
          <cell r="D20038" t="str">
            <v>misc purchases by Engr ahsan (cash given to jahangeer)</v>
          </cell>
          <cell r="E20038">
            <v>2000</v>
          </cell>
        </row>
        <row r="20039">
          <cell r="B20039" t="str">
            <v>o/m NASTP</v>
          </cell>
          <cell r="C20039" t="str">
            <v>fare</v>
          </cell>
          <cell r="D20039" t="str">
            <v>paid</v>
          </cell>
          <cell r="E20039">
            <v>900</v>
          </cell>
        </row>
        <row r="20040">
          <cell r="B20040" t="str">
            <v>Gul Ahmed</v>
          </cell>
          <cell r="C20040" t="str">
            <v>material</v>
          </cell>
          <cell r="D20040" t="str">
            <v>purchased red paint, red oxide brush</v>
          </cell>
          <cell r="E20040">
            <v>7690</v>
          </cell>
        </row>
        <row r="20041">
          <cell r="B20041" t="str">
            <v>office</v>
          </cell>
          <cell r="C20041" t="str">
            <v>office</v>
          </cell>
          <cell r="D20041" t="str">
            <v>umer for office use</v>
          </cell>
          <cell r="E20041">
            <v>5000</v>
          </cell>
        </row>
        <row r="20042">
          <cell r="B20042" t="str">
            <v>BAF maintenance</v>
          </cell>
          <cell r="C20042" t="str">
            <v>material</v>
          </cell>
          <cell r="D20042" t="str">
            <v>Purchased fans with housing from waheed (cash from al madina)</v>
          </cell>
          <cell r="E20042">
            <v>105000</v>
          </cell>
        </row>
        <row r="20043">
          <cell r="B20043" t="str">
            <v>Ernst &amp; Young</v>
          </cell>
          <cell r="C20043" t="str">
            <v>misc</v>
          </cell>
          <cell r="D20043" t="str">
            <v>Online to m mustaf for EY lunch (online by adeel)</v>
          </cell>
          <cell r="E20043">
            <v>14500</v>
          </cell>
        </row>
        <row r="20044">
          <cell r="B20044" t="str">
            <v>Rehmant shipping</v>
          </cell>
          <cell r="C20044" t="str">
            <v>misc</v>
          </cell>
          <cell r="D20044" t="str">
            <v>misc purchases by talha</v>
          </cell>
          <cell r="E20044">
            <v>2500</v>
          </cell>
        </row>
        <row r="20045">
          <cell r="B20045" t="str">
            <v>GSK DMC</v>
          </cell>
          <cell r="C20045" t="str">
            <v>fare</v>
          </cell>
          <cell r="D20045" t="str">
            <v>paid</v>
          </cell>
          <cell r="E20045">
            <v>1200</v>
          </cell>
        </row>
        <row r="20046">
          <cell r="B20046" t="str">
            <v>burhani mehal</v>
          </cell>
          <cell r="C20046" t="str">
            <v>fare</v>
          </cell>
          <cell r="D20046" t="str">
            <v>paid</v>
          </cell>
          <cell r="E20046">
            <v>2000</v>
          </cell>
        </row>
        <row r="20047">
          <cell r="B20047" t="str">
            <v>Sana safinaz DML</v>
          </cell>
          <cell r="C20047" t="str">
            <v>charity</v>
          </cell>
          <cell r="D20047" t="str">
            <v>paid</v>
          </cell>
          <cell r="E20047">
            <v>5000</v>
          </cell>
        </row>
        <row r="20048">
          <cell r="B20048" t="str">
            <v>office</v>
          </cell>
          <cell r="C20048" t="str">
            <v>tender</v>
          </cell>
          <cell r="D20048" t="str">
            <v>purchased tender Bin Hashim Supermarket from SEM</v>
          </cell>
          <cell r="E20048">
            <v>10000</v>
          </cell>
        </row>
        <row r="20049">
          <cell r="B20049" t="str">
            <v>CITI Bank</v>
          </cell>
          <cell r="C20049" t="str">
            <v>fare</v>
          </cell>
          <cell r="D20049" t="str">
            <v>paid</v>
          </cell>
          <cell r="E20049">
            <v>1800</v>
          </cell>
        </row>
        <row r="20050">
          <cell r="B20050" t="str">
            <v>GSK DMC</v>
          </cell>
          <cell r="C20050" t="str">
            <v>fuel</v>
          </cell>
          <cell r="D20050" t="str">
            <v>claimed by kamran</v>
          </cell>
          <cell r="E20050">
            <v>350</v>
          </cell>
        </row>
        <row r="20051">
          <cell r="B20051" t="str">
            <v>office</v>
          </cell>
          <cell r="C20051" t="str">
            <v>office</v>
          </cell>
          <cell r="D20051" t="str">
            <v>umer for office use</v>
          </cell>
          <cell r="E20051">
            <v>5000</v>
          </cell>
        </row>
        <row r="20052">
          <cell r="B20052" t="str">
            <v>burhani mehal</v>
          </cell>
          <cell r="C20052" t="str">
            <v>ehsan traders</v>
          </cell>
          <cell r="D20052" t="str">
            <v>Online to ehsan traders in burhani mehal (by al madina)</v>
          </cell>
          <cell r="E20052">
            <v>98400</v>
          </cell>
        </row>
        <row r="20053">
          <cell r="B20053" t="str">
            <v>VISA Fit-out Office</v>
          </cell>
          <cell r="C20053" t="str">
            <v>sabro technologies</v>
          </cell>
          <cell r="D20053" t="str">
            <v>Online to Faraz sabro in VISA (by adeel)</v>
          </cell>
          <cell r="E20053">
            <v>25000</v>
          </cell>
        </row>
        <row r="20054">
          <cell r="B20054" t="str">
            <v>GSK DMC</v>
          </cell>
          <cell r="C20054" t="str">
            <v>material</v>
          </cell>
          <cell r="D20054" t="str">
            <v xml:space="preserve">purchased misc purhases cuttings dis </v>
          </cell>
          <cell r="E20054">
            <v>600</v>
          </cell>
        </row>
        <row r="20055">
          <cell r="B20055" t="str">
            <v>Various sites</v>
          </cell>
          <cell r="C20055" t="str">
            <v>drawings</v>
          </cell>
          <cell r="D20055" t="str">
            <v>cash paid to azam corporatrion</v>
          </cell>
          <cell r="E20055">
            <v>20000</v>
          </cell>
        </row>
        <row r="20056">
          <cell r="B20056" t="str">
            <v>office</v>
          </cell>
          <cell r="C20056" t="str">
            <v>office</v>
          </cell>
          <cell r="D20056" t="str">
            <v>umer for office use</v>
          </cell>
          <cell r="E20056">
            <v>5000</v>
          </cell>
        </row>
        <row r="20057">
          <cell r="B20057" t="str">
            <v>DHL office</v>
          </cell>
          <cell r="C20057" t="str">
            <v>fare</v>
          </cell>
          <cell r="D20057" t="str">
            <v>paid</v>
          </cell>
          <cell r="E20057">
            <v>1100</v>
          </cell>
        </row>
        <row r="20058">
          <cell r="B20058" t="str">
            <v>GSK DMC</v>
          </cell>
          <cell r="C20058" t="str">
            <v>material</v>
          </cell>
          <cell r="D20058" t="str">
            <v>purchased fittings</v>
          </cell>
          <cell r="E20058">
            <v>700</v>
          </cell>
        </row>
        <row r="20059">
          <cell r="B20059" t="str">
            <v>GSK DMC</v>
          </cell>
          <cell r="C20059" t="str">
            <v>material</v>
          </cell>
          <cell r="D20059" t="str">
            <v>Online to gul zameen for threaded rods (by almadina)</v>
          </cell>
          <cell r="E20059">
            <v>34140</v>
          </cell>
        </row>
        <row r="20060">
          <cell r="B20060" t="str">
            <v>CITI Bank</v>
          </cell>
          <cell r="C20060" t="str">
            <v>material</v>
          </cell>
          <cell r="D20060" t="str">
            <v>Rolls purchased for Citi bank from M nawaz (online by adeel)</v>
          </cell>
          <cell r="E20060">
            <v>145000</v>
          </cell>
        </row>
        <row r="20061">
          <cell r="B20061" t="str">
            <v>tahiri Masjid</v>
          </cell>
          <cell r="C20061" t="str">
            <v>faheem elec</v>
          </cell>
          <cell r="D20061" t="str">
            <v>cash paid in tahiri masjid</v>
          </cell>
          <cell r="E20061">
            <v>150000</v>
          </cell>
        </row>
        <row r="20062">
          <cell r="B20062" t="str">
            <v>tahiri Masjid</v>
          </cell>
          <cell r="C20062" t="str">
            <v>faheem elec</v>
          </cell>
          <cell r="D20062" t="str">
            <v>cash paid in tahiri masjid by Bilal habib</v>
          </cell>
          <cell r="E20062">
            <v>115000</v>
          </cell>
        </row>
        <row r="20063">
          <cell r="B20063" t="str">
            <v>CITI Bank</v>
          </cell>
          <cell r="C20063" t="str">
            <v>SCON VALVES</v>
          </cell>
          <cell r="D20063" t="str">
            <v>Online to scon valves for Citi bank (online by adeel)</v>
          </cell>
          <cell r="E20063">
            <v>214000</v>
          </cell>
        </row>
        <row r="20064">
          <cell r="B20064" t="str">
            <v>CITI Bank</v>
          </cell>
          <cell r="C20064" t="str">
            <v>fuel</v>
          </cell>
          <cell r="D20064" t="str">
            <v>claimed by ahsan</v>
          </cell>
          <cell r="E20064">
            <v>1000</v>
          </cell>
        </row>
        <row r="20065">
          <cell r="B20065" t="str">
            <v>office</v>
          </cell>
          <cell r="C20065" t="str">
            <v>office</v>
          </cell>
          <cell r="D20065" t="str">
            <v>umer for office use</v>
          </cell>
          <cell r="E20065">
            <v>6000</v>
          </cell>
        </row>
        <row r="20066">
          <cell r="B20066" t="str">
            <v>office</v>
          </cell>
          <cell r="C20066" t="str">
            <v>office</v>
          </cell>
          <cell r="D20066" t="str">
            <v>for office AC repairing</v>
          </cell>
          <cell r="E20066">
            <v>3000</v>
          </cell>
        </row>
        <row r="20067">
          <cell r="B20067" t="str">
            <v>Gul Ahmed</v>
          </cell>
          <cell r="C20067" t="str">
            <v>material</v>
          </cell>
          <cell r="D20067" t="str">
            <v>purchased conduit AC circuit (by faheem)</v>
          </cell>
          <cell r="E20067">
            <v>16000</v>
          </cell>
        </row>
        <row r="20068">
          <cell r="B20068" t="str">
            <v>Gul Ahmed</v>
          </cell>
          <cell r="C20068" t="str">
            <v>material</v>
          </cell>
          <cell r="D20068" t="str">
            <v>purchased 2.5mm 3 core wire 18 mter (by faheem)</v>
          </cell>
          <cell r="E20068">
            <v>9000</v>
          </cell>
        </row>
        <row r="20069">
          <cell r="B20069" t="str">
            <v>FTC Floors</v>
          </cell>
          <cell r="C20069" t="str">
            <v xml:space="preserve">Medical </v>
          </cell>
          <cell r="D20069" t="str">
            <v>TO sami (by recommend Nadeem bhai)</v>
          </cell>
          <cell r="E20069">
            <v>4000</v>
          </cell>
        </row>
        <row r="20070">
          <cell r="B20070" t="str">
            <v>FTC Floors</v>
          </cell>
          <cell r="C20070" t="str">
            <v>material</v>
          </cell>
          <cell r="D20070" t="str">
            <v>To sami for tools and purhcases</v>
          </cell>
          <cell r="E20070">
            <v>5000</v>
          </cell>
        </row>
        <row r="20071">
          <cell r="B20071" t="str">
            <v>BAF maintenance</v>
          </cell>
          <cell r="C20071" t="str">
            <v>material</v>
          </cell>
          <cell r="D20071" t="str">
            <v>Purchased fans with housing cash collect by waheed frm al madina</v>
          </cell>
          <cell r="E20071">
            <v>105000</v>
          </cell>
        </row>
        <row r="20072">
          <cell r="B20072" t="str">
            <v>BAF maintenance</v>
          </cell>
          <cell r="C20072" t="str">
            <v>Hot Dip Galvanized</v>
          </cell>
          <cell r="D20072" t="str">
            <v xml:space="preserve">Online to Umer khalid for Hop dip galvanized at Bank Al Falah </v>
          </cell>
          <cell r="E20072">
            <v>100000</v>
          </cell>
        </row>
        <row r="20073">
          <cell r="B20073" t="str">
            <v>Engro office</v>
          </cell>
          <cell r="C20073" t="str">
            <v>thumb international</v>
          </cell>
          <cell r="D20073" t="str">
            <v>Purhcased XLPE insulation in Engro cash collect by farooq shah from al madina</v>
          </cell>
          <cell r="E20073">
            <v>1000000</v>
          </cell>
        </row>
        <row r="20074">
          <cell r="B20074" t="str">
            <v>J out let DML</v>
          </cell>
          <cell r="C20074" t="str">
            <v>material</v>
          </cell>
          <cell r="D20074" t="str">
            <v>Online to murtaza hassan shah for folding in J outlet (by adeel)</v>
          </cell>
          <cell r="E20074">
            <v>100000</v>
          </cell>
        </row>
        <row r="20075">
          <cell r="B20075" t="str">
            <v>CITI Bank</v>
          </cell>
          <cell r="C20075" t="str">
            <v>fare</v>
          </cell>
          <cell r="D20075" t="str">
            <v>paid</v>
          </cell>
          <cell r="E20075">
            <v>1500</v>
          </cell>
        </row>
        <row r="20076">
          <cell r="B20076" t="str">
            <v>Engro 3rd &amp; 8th Floor</v>
          </cell>
          <cell r="C20076" t="str">
            <v>secure vision</v>
          </cell>
          <cell r="D20076" t="str">
            <v>Cash paid by BH (advance in Engro Deal)</v>
          </cell>
          <cell r="E20076">
            <v>1000000</v>
          </cell>
        </row>
        <row r="20077">
          <cell r="B20077" t="str">
            <v>Tri fit Gym</v>
          </cell>
          <cell r="C20077" t="str">
            <v>fare</v>
          </cell>
          <cell r="D20077" t="str">
            <v>paid</v>
          </cell>
          <cell r="E20077">
            <v>1500</v>
          </cell>
        </row>
        <row r="20078">
          <cell r="B20078" t="str">
            <v>office</v>
          </cell>
          <cell r="C20078" t="str">
            <v>office</v>
          </cell>
          <cell r="D20078" t="str">
            <v>umer for office use</v>
          </cell>
          <cell r="E20078">
            <v>6000</v>
          </cell>
        </row>
        <row r="20079">
          <cell r="B20079" t="str">
            <v>CITI Bank</v>
          </cell>
          <cell r="C20079" t="str">
            <v>fuel</v>
          </cell>
          <cell r="D20079" t="str">
            <v>claimed by jahangeer</v>
          </cell>
          <cell r="E20079">
            <v>500</v>
          </cell>
        </row>
        <row r="20080">
          <cell r="B20080" t="str">
            <v>GSK DMC</v>
          </cell>
          <cell r="C20080" t="str">
            <v>material</v>
          </cell>
          <cell r="D20080" t="str">
            <v>ibraheem fittings (online by al madina) total = 252800</v>
          </cell>
          <cell r="E20080">
            <v>85500</v>
          </cell>
        </row>
        <row r="20081">
          <cell r="B20081" t="str">
            <v>CITI Bank</v>
          </cell>
          <cell r="C20081" t="str">
            <v>material</v>
          </cell>
          <cell r="D20081" t="str">
            <v>ibraheem fittings (online by al madina) total = 252800</v>
          </cell>
          <cell r="E20081">
            <v>83500</v>
          </cell>
        </row>
        <row r="20082">
          <cell r="B20082" t="str">
            <v>Engro 3rd &amp; 8th Floor</v>
          </cell>
          <cell r="C20082" t="str">
            <v>material</v>
          </cell>
          <cell r="D20082" t="str">
            <v>ibraheem fittings (online by al madina) total = 252800</v>
          </cell>
          <cell r="E20082">
            <v>83500</v>
          </cell>
        </row>
        <row r="20083">
          <cell r="B20083" t="str">
            <v>BAF maintenance</v>
          </cell>
          <cell r="C20083" t="str">
            <v>shakeel duct</v>
          </cell>
          <cell r="D20083" t="str">
            <v>Cash by shakeel in BAF limited</v>
          </cell>
          <cell r="E20083">
            <v>50000</v>
          </cell>
        </row>
        <row r="20084">
          <cell r="B20084" t="str">
            <v>CITI Bank</v>
          </cell>
          <cell r="C20084" t="str">
            <v>material</v>
          </cell>
          <cell r="D20084" t="str">
            <v>muzammil for linkadtor (online by adeel)</v>
          </cell>
          <cell r="E20084">
            <v>85000</v>
          </cell>
        </row>
        <row r="20085">
          <cell r="B20085" t="str">
            <v>CITI Bank</v>
          </cell>
          <cell r="C20085" t="str">
            <v>misc</v>
          </cell>
          <cell r="D20085" t="str">
            <v>bilal bhai car repaired (online to new shahzad motor by adeel)</v>
          </cell>
          <cell r="E20085">
            <v>75000</v>
          </cell>
        </row>
        <row r="20086">
          <cell r="B20086" t="str">
            <v>burhani mehal</v>
          </cell>
          <cell r="C20086" t="str">
            <v>material</v>
          </cell>
          <cell r="D20086" t="str">
            <v>Misc by  imran angr total = 61674</v>
          </cell>
          <cell r="E20086">
            <v>21674</v>
          </cell>
        </row>
        <row r="20087">
          <cell r="B20087" t="str">
            <v>kumail bhai</v>
          </cell>
          <cell r="C20087" t="str">
            <v>material</v>
          </cell>
          <cell r="D20087" t="str">
            <v>Misc by  imran angr total = 61674</v>
          </cell>
          <cell r="E20087">
            <v>20000</v>
          </cell>
        </row>
        <row r="20088">
          <cell r="B20088" t="str">
            <v>BAF maintenance</v>
          </cell>
          <cell r="C20088" t="str">
            <v>material</v>
          </cell>
          <cell r="D20088" t="str">
            <v>Misc by  imran angr total = 61674</v>
          </cell>
          <cell r="E20088">
            <v>20000</v>
          </cell>
        </row>
        <row r="20089">
          <cell r="B20089" t="str">
            <v>Ernst &amp; Young</v>
          </cell>
          <cell r="C20089" t="str">
            <v>Touqeer and Ali Balancing</v>
          </cell>
          <cell r="D20089" t="str">
            <v>Online to Touqir &amp; Ali Engineering for EY balancing (Online by adeel)</v>
          </cell>
          <cell r="E20089">
            <v>90000</v>
          </cell>
        </row>
        <row r="20090">
          <cell r="B20090" t="str">
            <v>office</v>
          </cell>
          <cell r="C20090" t="str">
            <v>office</v>
          </cell>
          <cell r="D20090" t="str">
            <v>Online to saif khan charged in office expense as instructed by Bh (Online by adeel)</v>
          </cell>
          <cell r="E20090">
            <v>80000</v>
          </cell>
        </row>
        <row r="20091">
          <cell r="B20091" t="str">
            <v>Meezan bank Head office</v>
          </cell>
          <cell r="C20091" t="str">
            <v>zubair duct</v>
          </cell>
          <cell r="D20091" t="str">
            <v>Online to Zubair duct in meezan (Online by adeel)</v>
          </cell>
          <cell r="E20091">
            <v>235000</v>
          </cell>
        </row>
        <row r="20092">
          <cell r="B20092" t="str">
            <v>J out let DML</v>
          </cell>
          <cell r="C20092" t="str">
            <v>material</v>
          </cell>
          <cell r="D20092" t="str">
            <v>Online to Noman for J outlet purchasing (Online by adeel)</v>
          </cell>
          <cell r="E20092">
            <v>50000</v>
          </cell>
        </row>
        <row r="20093">
          <cell r="B20093" t="str">
            <v>BAF maintenance</v>
          </cell>
          <cell r="C20093" t="str">
            <v>Hot Dip Galvanized</v>
          </cell>
          <cell r="D20093" t="str">
            <v>Online to umer khalid for BAFL hot dipped galanized (Online by adeel)</v>
          </cell>
          <cell r="E20093">
            <v>54750</v>
          </cell>
        </row>
        <row r="20094">
          <cell r="B20094" t="str">
            <v>DHL office</v>
          </cell>
          <cell r="C20094" t="str">
            <v>misc</v>
          </cell>
          <cell r="D20094" t="str">
            <v>To Adnan hyder ASPL in DHL Site as instructed by Nadeem bhai (Online by adeel)</v>
          </cell>
          <cell r="E20094">
            <v>20000</v>
          </cell>
        </row>
        <row r="20095">
          <cell r="B20095" t="str">
            <v>Engro 3rd &amp; 8th Floor</v>
          </cell>
          <cell r="C20095" t="str">
            <v>Aneeq Wire</v>
          </cell>
          <cell r="D20095" t="str">
            <v>for wire work at engro 3rd floor (Online by adeel)</v>
          </cell>
          <cell r="E20095">
            <v>25000</v>
          </cell>
        </row>
        <row r="20096">
          <cell r="B20096" t="str">
            <v>CITI Bank</v>
          </cell>
          <cell r="C20096" t="str">
            <v>sadiq pipe</v>
          </cell>
          <cell r="D20096" t="str">
            <v>Give advance for piping work (online by adeel)</v>
          </cell>
          <cell r="E20096">
            <v>100000</v>
          </cell>
        </row>
        <row r="20097">
          <cell r="B20097" t="str">
            <v>office</v>
          </cell>
          <cell r="C20097" t="str">
            <v>office</v>
          </cell>
          <cell r="D20097" t="str">
            <v>umer for office use</v>
          </cell>
          <cell r="E20097">
            <v>3000</v>
          </cell>
        </row>
        <row r="20098">
          <cell r="B20098" t="str">
            <v>GSK DMC</v>
          </cell>
          <cell r="C20098" t="str">
            <v>material</v>
          </cell>
          <cell r="D20098" t="str">
            <v>purhcased chilled water insulation from SMB</v>
          </cell>
          <cell r="E20098">
            <v>38180</v>
          </cell>
        </row>
        <row r="20099">
          <cell r="B20099" t="str">
            <v>GSK DMC</v>
          </cell>
          <cell r="C20099" t="str">
            <v>fare</v>
          </cell>
          <cell r="D20099" t="str">
            <v>paid</v>
          </cell>
          <cell r="E20099">
            <v>3300</v>
          </cell>
        </row>
        <row r="20100">
          <cell r="B20100" t="str">
            <v>GSK DMC</v>
          </cell>
          <cell r="C20100" t="str">
            <v>material</v>
          </cell>
          <cell r="D20100" t="str">
            <v>dammer tapes</v>
          </cell>
          <cell r="E20100">
            <v>600</v>
          </cell>
        </row>
        <row r="20101">
          <cell r="B20101" t="str">
            <v>office</v>
          </cell>
          <cell r="C20101" t="str">
            <v>office</v>
          </cell>
          <cell r="D20101" t="str">
            <v>umer for office use</v>
          </cell>
          <cell r="E20101">
            <v>7000</v>
          </cell>
        </row>
        <row r="20102">
          <cell r="B20102" t="str">
            <v>Rehmant shipping</v>
          </cell>
          <cell r="C20102" t="str">
            <v>material</v>
          </cell>
          <cell r="D20102" t="str">
            <v>purhcased nuts by rafay</v>
          </cell>
          <cell r="E20102">
            <v>1750</v>
          </cell>
        </row>
        <row r="20103">
          <cell r="B20103" t="str">
            <v>Gul Ahmed</v>
          </cell>
          <cell r="C20103" t="str">
            <v>fare</v>
          </cell>
          <cell r="D20103" t="str">
            <v>paid</v>
          </cell>
          <cell r="E20103">
            <v>1100</v>
          </cell>
        </row>
        <row r="20104">
          <cell r="B20104" t="str">
            <v>GSK DMC</v>
          </cell>
          <cell r="C20104" t="str">
            <v>fare</v>
          </cell>
          <cell r="D20104" t="str">
            <v>paid</v>
          </cell>
          <cell r="E20104">
            <v>1000</v>
          </cell>
        </row>
        <row r="20105">
          <cell r="B20105" t="str">
            <v>CITI Bank</v>
          </cell>
          <cell r="C20105" t="str">
            <v>buity</v>
          </cell>
          <cell r="D20105" t="str">
            <v xml:space="preserve">Valves from Scon buity </v>
          </cell>
          <cell r="E20105">
            <v>2600</v>
          </cell>
        </row>
        <row r="20106">
          <cell r="B20106" t="str">
            <v xml:space="preserve">MHR Personal </v>
          </cell>
          <cell r="C20106" t="str">
            <v>utilities bills</v>
          </cell>
          <cell r="D20106" t="str">
            <v>ptcl bills paid</v>
          </cell>
          <cell r="E20106">
            <v>3120</v>
          </cell>
        </row>
        <row r="20107">
          <cell r="B20107" t="str">
            <v>office</v>
          </cell>
          <cell r="C20107" t="str">
            <v>utilities bills</v>
          </cell>
          <cell r="D20107" t="str">
            <v>ptcl bills paid</v>
          </cell>
          <cell r="E20107">
            <v>8595</v>
          </cell>
        </row>
        <row r="20108">
          <cell r="B20108" t="str">
            <v>Ernst &amp; Young</v>
          </cell>
          <cell r="C20108" t="str">
            <v>misc</v>
          </cell>
          <cell r="D20108" t="str">
            <v>misc by jahangeer</v>
          </cell>
          <cell r="E20108">
            <v>2630</v>
          </cell>
        </row>
        <row r="20109">
          <cell r="B20109" t="str">
            <v>tahiri Masjid</v>
          </cell>
          <cell r="C20109" t="str">
            <v>material</v>
          </cell>
          <cell r="D20109" t="str">
            <v>Given to faheem for material (given by Bilal bhai)</v>
          </cell>
          <cell r="E20109">
            <v>136000</v>
          </cell>
        </row>
        <row r="20110">
          <cell r="B20110" t="str">
            <v>O/M The Place</v>
          </cell>
          <cell r="C20110" t="str">
            <v>material</v>
          </cell>
          <cell r="D20110" t="str">
            <v>Unit purchased for Tariq sahab Online to nauman shahid farooqui (online by Bilal bhai)</v>
          </cell>
          <cell r="E20110">
            <v>80000</v>
          </cell>
        </row>
        <row r="20111">
          <cell r="B20111" t="str">
            <v>J out let DML</v>
          </cell>
          <cell r="C20111" t="str">
            <v>M.S Pipe</v>
          </cell>
          <cell r="D20111" t="str">
            <v>purchased M.s pipe Online to nauman shahid farooqi (online by Bilal bhai)</v>
          </cell>
          <cell r="E20111">
            <v>1000000</v>
          </cell>
        </row>
        <row r="20112">
          <cell r="B20112" t="str">
            <v>CITI Bank</v>
          </cell>
          <cell r="C20112" t="str">
            <v>DFCUs</v>
          </cell>
          <cell r="D20112" t="str">
            <v>purchased Citi bank DFCUs 03 Nos - Online to Bismillah enterprises (online by Adeel)</v>
          </cell>
          <cell r="E20112">
            <v>760000</v>
          </cell>
        </row>
        <row r="20113">
          <cell r="B20113" t="str">
            <v>CITI Bank</v>
          </cell>
          <cell r="C20113" t="str">
            <v>fare</v>
          </cell>
          <cell r="D20113" t="str">
            <v>paid</v>
          </cell>
          <cell r="E20113">
            <v>500</v>
          </cell>
        </row>
        <row r="20114">
          <cell r="B20114" t="str">
            <v>office</v>
          </cell>
          <cell r="C20114" t="str">
            <v>office</v>
          </cell>
          <cell r="D20114" t="str">
            <v>umer</v>
          </cell>
          <cell r="E20114">
            <v>3500</v>
          </cell>
        </row>
        <row r="20115">
          <cell r="B20115" t="str">
            <v>o/m NASTP</v>
          </cell>
          <cell r="C20115" t="str">
            <v>MSE Acc</v>
          </cell>
          <cell r="D20115" t="str">
            <v>Rs 4 Lac on June 24 bill in acc of MSE acc as BH recommended</v>
          </cell>
          <cell r="E20115">
            <v>400000</v>
          </cell>
        </row>
        <row r="20116">
          <cell r="B20116" t="str">
            <v>Bahria project</v>
          </cell>
          <cell r="C20116" t="str">
            <v>material</v>
          </cell>
          <cell r="D20116" t="str">
            <v>purchased electric heater from inco (by amjad)</v>
          </cell>
          <cell r="E20116">
            <v>9500</v>
          </cell>
        </row>
        <row r="20117">
          <cell r="B20117" t="str">
            <v>Gul Ahmed</v>
          </cell>
          <cell r="C20117" t="str">
            <v>fare</v>
          </cell>
          <cell r="D20117" t="str">
            <v>Paid to danish suzuki</v>
          </cell>
          <cell r="E20117">
            <v>3000</v>
          </cell>
        </row>
        <row r="20118">
          <cell r="B20118" t="str">
            <v>CITI Bank</v>
          </cell>
          <cell r="C20118" t="str">
            <v>fuel</v>
          </cell>
          <cell r="D20118" t="str">
            <v>claimed by ahsan</v>
          </cell>
          <cell r="E20118">
            <v>1500</v>
          </cell>
        </row>
        <row r="20119">
          <cell r="B20119" t="str">
            <v>GSK DMC</v>
          </cell>
          <cell r="C20119" t="str">
            <v>fare</v>
          </cell>
          <cell r="D20119" t="str">
            <v>bykia</v>
          </cell>
          <cell r="E20119">
            <v>600</v>
          </cell>
        </row>
        <row r="20120">
          <cell r="B20120" t="str">
            <v>GSK DMC</v>
          </cell>
          <cell r="C20120" t="str">
            <v>fare</v>
          </cell>
          <cell r="D20120" t="str">
            <v>paid</v>
          </cell>
          <cell r="E20120">
            <v>500</v>
          </cell>
        </row>
        <row r="20121">
          <cell r="B20121" t="str">
            <v>GSK DMC</v>
          </cell>
          <cell r="C20121" t="str">
            <v>fare</v>
          </cell>
          <cell r="D20121" t="str">
            <v>paid</v>
          </cell>
          <cell r="E20121">
            <v>5500</v>
          </cell>
        </row>
        <row r="20122">
          <cell r="B20122" t="str">
            <v>DHL office</v>
          </cell>
          <cell r="C20122" t="str">
            <v>fare</v>
          </cell>
          <cell r="D20122" t="str">
            <v>paid</v>
          </cell>
          <cell r="E20122">
            <v>1800</v>
          </cell>
        </row>
        <row r="20123">
          <cell r="B20123" t="str">
            <v>J out let DML</v>
          </cell>
          <cell r="C20123" t="str">
            <v>material</v>
          </cell>
          <cell r="D20123" t="str">
            <v>Given to noman engr of rsite expenses (Online by adeel)</v>
          </cell>
          <cell r="E20123">
            <v>25000</v>
          </cell>
        </row>
        <row r="20124">
          <cell r="B20124" t="str">
            <v>Engro Office</v>
          </cell>
          <cell r="C20124" t="str">
            <v>material</v>
          </cell>
          <cell r="D20124" t="str">
            <v>purchased cable tie by lateef duct</v>
          </cell>
          <cell r="E20124">
            <v>500</v>
          </cell>
        </row>
        <row r="20125">
          <cell r="B20125" t="str">
            <v>VISA office</v>
          </cell>
          <cell r="C20125" t="str">
            <v>material</v>
          </cell>
          <cell r="D20125" t="str">
            <v>cable tie</v>
          </cell>
          <cell r="E20125">
            <v>700</v>
          </cell>
        </row>
        <row r="20126">
          <cell r="B20126" t="str">
            <v>GSK DMC</v>
          </cell>
          <cell r="C20126" t="str">
            <v>material</v>
          </cell>
          <cell r="D20126" t="str">
            <v>purchased 10 tapes</v>
          </cell>
          <cell r="E20126">
            <v>1450</v>
          </cell>
        </row>
        <row r="20127">
          <cell r="B20127" t="str">
            <v>office</v>
          </cell>
          <cell r="C20127" t="str">
            <v>office</v>
          </cell>
          <cell r="D20127" t="str">
            <v>umer</v>
          </cell>
          <cell r="E20127">
            <v>4000</v>
          </cell>
        </row>
        <row r="20128">
          <cell r="B20128" t="str">
            <v>office</v>
          </cell>
          <cell r="C20128" t="str">
            <v>water tanker</v>
          </cell>
          <cell r="D20128" t="str">
            <v>Paid for water tanker filled on 22 june 24</v>
          </cell>
          <cell r="E20128">
            <v>5330</v>
          </cell>
        </row>
        <row r="20129">
          <cell r="B20129" t="str">
            <v>Gul Ahmed</v>
          </cell>
          <cell r="C20129" t="str">
            <v>John</v>
          </cell>
          <cell r="D20129" t="str">
            <v>Cash paid in adance (rec from new jubilee)</v>
          </cell>
          <cell r="E20129">
            <v>50000</v>
          </cell>
        </row>
        <row r="20130">
          <cell r="B20130" t="str">
            <v>CITI Bank</v>
          </cell>
          <cell r="C20130" t="str">
            <v>fuel</v>
          </cell>
          <cell r="D20130" t="str">
            <v>claimed by kamran</v>
          </cell>
          <cell r="E20130">
            <v>350</v>
          </cell>
        </row>
        <row r="20131">
          <cell r="B20131" t="str">
            <v>office</v>
          </cell>
          <cell r="C20131" t="str">
            <v>misc</v>
          </cell>
          <cell r="D20131" t="str">
            <v>for office PABX system troubleshooting</v>
          </cell>
          <cell r="E20131">
            <v>1500</v>
          </cell>
        </row>
        <row r="20132">
          <cell r="B20132" t="str">
            <v>Gul Ahmed</v>
          </cell>
          <cell r="C20132" t="str">
            <v>fare</v>
          </cell>
          <cell r="D20132" t="str">
            <v>paid</v>
          </cell>
          <cell r="E20132">
            <v>1000</v>
          </cell>
        </row>
        <row r="20133">
          <cell r="B20133" t="str">
            <v>BAF maintenance</v>
          </cell>
          <cell r="C20133" t="str">
            <v>engr noman</v>
          </cell>
          <cell r="D20133" t="str">
            <v>Cash paid by nadeem bahi at site</v>
          </cell>
          <cell r="E20133">
            <v>100000</v>
          </cell>
        </row>
        <row r="20134">
          <cell r="B20134" t="str">
            <v>Engro 3rd &amp; 8th Floor</v>
          </cell>
          <cell r="C20134" t="str">
            <v>fare</v>
          </cell>
          <cell r="D20134" t="str">
            <v>paid</v>
          </cell>
          <cell r="E20134">
            <v>1000</v>
          </cell>
        </row>
        <row r="20135">
          <cell r="B20135" t="str">
            <v>Engro 3rd &amp; 8th Floor</v>
          </cell>
          <cell r="C20135" t="str">
            <v>material</v>
          </cell>
          <cell r="D20135" t="str">
            <v>purchased color material</v>
          </cell>
          <cell r="E20135">
            <v>15000</v>
          </cell>
        </row>
        <row r="20136">
          <cell r="B20136" t="str">
            <v>PSYCHIATRY JPMC</v>
          </cell>
          <cell r="C20136" t="str">
            <v>Kamran insulator</v>
          </cell>
          <cell r="D20136" t="str">
            <v>cash paid</v>
          </cell>
          <cell r="E20136">
            <v>40000</v>
          </cell>
        </row>
        <row r="20137">
          <cell r="B20137" t="str">
            <v>GSK DMC</v>
          </cell>
          <cell r="C20137" t="str">
            <v>fare</v>
          </cell>
          <cell r="D20137" t="str">
            <v>paid</v>
          </cell>
          <cell r="E20137">
            <v>2000</v>
          </cell>
        </row>
        <row r="20138">
          <cell r="C20138" t="str">
            <v>mungo</v>
          </cell>
          <cell r="D20138" t="str">
            <v>Online to mungo (online by adeel)</v>
          </cell>
          <cell r="E20138">
            <v>400000</v>
          </cell>
        </row>
        <row r="20139">
          <cell r="B20139" t="str">
            <v>office</v>
          </cell>
          <cell r="C20139" t="str">
            <v>PABX system</v>
          </cell>
          <cell r="D20139" t="str">
            <v>Online to PABX system (online by adeel)</v>
          </cell>
          <cell r="E20139">
            <v>10000</v>
          </cell>
        </row>
        <row r="20140">
          <cell r="B20140" t="str">
            <v>Gul Ahmed</v>
          </cell>
          <cell r="C20140" t="str">
            <v>misc</v>
          </cell>
          <cell r="D20140" t="str">
            <v>Online to eleken engr shamshad (online by adeel)</v>
          </cell>
          <cell r="E20140">
            <v>50000</v>
          </cell>
        </row>
        <row r="20141">
          <cell r="B20141" t="str">
            <v>Tomo Jpmc</v>
          </cell>
          <cell r="C20141" t="str">
            <v>misc</v>
          </cell>
          <cell r="D20141" t="str">
            <v>invoices TOMO JPMC (misc invoices by nadeem bhai)</v>
          </cell>
          <cell r="E20141">
            <v>5000</v>
          </cell>
        </row>
        <row r="20142">
          <cell r="B20142" t="str">
            <v>Gul Ahmed</v>
          </cell>
          <cell r="C20142" t="str">
            <v>misc</v>
          </cell>
          <cell r="D20142" t="str">
            <v>invoices Gul ahmed  (misc invoices by nadeem bhai)</v>
          </cell>
          <cell r="E20142">
            <v>5000</v>
          </cell>
        </row>
        <row r="20143">
          <cell r="B20143" t="str">
            <v>FTC Floors</v>
          </cell>
          <cell r="C20143" t="str">
            <v>misc</v>
          </cell>
          <cell r="D20143" t="str">
            <v>invoices ftc (misc invoices by nadeem bhai)</v>
          </cell>
          <cell r="E20143">
            <v>5000</v>
          </cell>
        </row>
        <row r="20144">
          <cell r="B20144" t="str">
            <v>burhani mehal</v>
          </cell>
          <cell r="C20144" t="str">
            <v>misc</v>
          </cell>
          <cell r="D20144" t="str">
            <v>invoices burhani (misc invoices by nadeem bhai)</v>
          </cell>
          <cell r="E20144">
            <v>4120</v>
          </cell>
        </row>
        <row r="20145">
          <cell r="B20145" t="str">
            <v>o/m NASTP</v>
          </cell>
          <cell r="C20145" t="str">
            <v>misc</v>
          </cell>
          <cell r="D20145" t="str">
            <v>invoices NASTP (misc invoices by nadeem bhai)</v>
          </cell>
          <cell r="E20145">
            <v>4000</v>
          </cell>
        </row>
        <row r="20146">
          <cell r="B20146" t="str">
            <v>Meezan bank Head office</v>
          </cell>
          <cell r="C20146" t="str">
            <v>misc</v>
          </cell>
          <cell r="D20146" t="str">
            <v>Invoices meezan (misc invoices by nadeem bhai)</v>
          </cell>
          <cell r="E20146">
            <v>2500</v>
          </cell>
        </row>
        <row r="20147">
          <cell r="B20147" t="str">
            <v>Gul Ahmed</v>
          </cell>
          <cell r="C20147" t="str">
            <v>shakeel duct</v>
          </cell>
          <cell r="D20147" t="str">
            <v>cash paid</v>
          </cell>
          <cell r="E20147">
            <v>20000</v>
          </cell>
        </row>
        <row r="20148">
          <cell r="B20148" t="str">
            <v>O/M The Place</v>
          </cell>
          <cell r="C20148" t="str">
            <v>transportation</v>
          </cell>
          <cell r="D20148" t="str">
            <v>Paid to mumtaz</v>
          </cell>
          <cell r="E20148">
            <v>5500</v>
          </cell>
        </row>
        <row r="20149">
          <cell r="B20149" t="str">
            <v>O/M The Place</v>
          </cell>
          <cell r="C20149" t="str">
            <v>fuel</v>
          </cell>
          <cell r="D20149" t="str">
            <v>claimed by mumtaz</v>
          </cell>
          <cell r="E20149">
            <v>500</v>
          </cell>
        </row>
        <row r="20150">
          <cell r="B20150" t="str">
            <v>office</v>
          </cell>
          <cell r="C20150" t="str">
            <v>office</v>
          </cell>
          <cell r="D20150" t="str">
            <v>umer</v>
          </cell>
          <cell r="E20150">
            <v>5000</v>
          </cell>
        </row>
        <row r="20151">
          <cell r="B20151" t="str">
            <v>office</v>
          </cell>
          <cell r="C20151" t="str">
            <v>PABX</v>
          </cell>
          <cell r="D20151" t="str">
            <v>paid for PABX system</v>
          </cell>
          <cell r="E20151">
            <v>40000</v>
          </cell>
        </row>
        <row r="20152">
          <cell r="B20152" t="str">
            <v>Gul Ahmed</v>
          </cell>
          <cell r="C20152" t="str">
            <v>fare</v>
          </cell>
          <cell r="D20152" t="str">
            <v>paid</v>
          </cell>
          <cell r="E20152">
            <v>2500</v>
          </cell>
        </row>
        <row r="20153">
          <cell r="B20153" t="str">
            <v>GSK DMC</v>
          </cell>
          <cell r="C20153" t="str">
            <v>fare</v>
          </cell>
          <cell r="D20153" t="str">
            <v>cash paid</v>
          </cell>
          <cell r="E20153">
            <v>600</v>
          </cell>
        </row>
        <row r="20154">
          <cell r="B20154" t="str">
            <v>CITI Bank</v>
          </cell>
          <cell r="C20154" t="str">
            <v>transportation</v>
          </cell>
          <cell r="D20154" t="str">
            <v>paid for unit from airport to dolmen</v>
          </cell>
          <cell r="E20154">
            <v>4500</v>
          </cell>
        </row>
        <row r="20155">
          <cell r="B20155" t="str">
            <v>DHL office</v>
          </cell>
          <cell r="C20155" t="str">
            <v>fare</v>
          </cell>
          <cell r="D20155" t="str">
            <v>bykia</v>
          </cell>
          <cell r="E20155">
            <v>500</v>
          </cell>
        </row>
        <row r="20156">
          <cell r="B20156" t="str">
            <v>Various sites</v>
          </cell>
          <cell r="C20156" t="str">
            <v>drawings</v>
          </cell>
          <cell r="D20156" t="str">
            <v>cash paid</v>
          </cell>
          <cell r="E20156">
            <v>20000</v>
          </cell>
        </row>
        <row r="20157">
          <cell r="B20157" t="str">
            <v>PSYCHIATRY JPMC</v>
          </cell>
          <cell r="C20157" t="str">
            <v>material</v>
          </cell>
          <cell r="D20157" t="str">
            <v>screw and other items</v>
          </cell>
          <cell r="E20157">
            <v>1700</v>
          </cell>
        </row>
        <row r="20158">
          <cell r="B20158" t="str">
            <v>J out let DML</v>
          </cell>
          <cell r="C20158" t="str">
            <v>transportation</v>
          </cell>
          <cell r="D20158" t="str">
            <v>sample buity</v>
          </cell>
          <cell r="E20158">
            <v>1300</v>
          </cell>
        </row>
        <row r="20159">
          <cell r="B20159" t="str">
            <v>PSYCHIATRY JPMC</v>
          </cell>
          <cell r="C20159" t="str">
            <v>material</v>
          </cell>
          <cell r="D20159" t="str">
            <v>dammer tapes</v>
          </cell>
          <cell r="E20159">
            <v>1800</v>
          </cell>
        </row>
        <row r="20160">
          <cell r="B20160" t="str">
            <v>Engro 3rd &amp; 8th Floor</v>
          </cell>
          <cell r="C20160" t="str">
            <v>Aneeq Wire</v>
          </cell>
          <cell r="D20160" t="str">
            <v>Online to Aneeq for wire work at engro 3rd floor (online by adeel)</v>
          </cell>
          <cell r="E20160">
            <v>25000</v>
          </cell>
        </row>
        <row r="20161">
          <cell r="B20161" t="str">
            <v>GSK DMC</v>
          </cell>
          <cell r="C20161" t="str">
            <v>material</v>
          </cell>
          <cell r="D20161" t="str">
            <v>Online for glue purchases 1o burni (online by adeel)</v>
          </cell>
          <cell r="E20161">
            <v>17000</v>
          </cell>
        </row>
        <row r="20162">
          <cell r="B20162" t="str">
            <v>DHL office</v>
          </cell>
          <cell r="C20162" t="str">
            <v>fare</v>
          </cell>
          <cell r="D20162" t="str">
            <v>paid to abid</v>
          </cell>
          <cell r="E20162">
            <v>1000</v>
          </cell>
        </row>
        <row r="20163">
          <cell r="B20163" t="str">
            <v>Engro 3rd &amp; 8th Floor</v>
          </cell>
          <cell r="C20163" t="str">
            <v>misc</v>
          </cell>
          <cell r="D20163" t="str">
            <v>jahangeer mobile balance</v>
          </cell>
          <cell r="E20163">
            <v>1300</v>
          </cell>
        </row>
        <row r="20164">
          <cell r="B20164" t="str">
            <v>Meezan bank Head office</v>
          </cell>
          <cell r="C20164" t="str">
            <v>material</v>
          </cell>
          <cell r="D20164" t="str">
            <v>purchased craft paper and tapes (given to guddu)</v>
          </cell>
          <cell r="E20164">
            <v>6000</v>
          </cell>
        </row>
        <row r="20165">
          <cell r="B20165" t="str">
            <v>DHL office</v>
          </cell>
          <cell r="C20165" t="str">
            <v>material</v>
          </cell>
          <cell r="D20165" t="str">
            <v>Purchased welding rods and cuttings disc</v>
          </cell>
          <cell r="E20165">
            <v>1000</v>
          </cell>
        </row>
        <row r="20166">
          <cell r="B20166" t="str">
            <v>Tomo JPMC</v>
          </cell>
          <cell r="C20166" t="str">
            <v>shahid regger</v>
          </cell>
          <cell r="D20166" t="str">
            <v>Cash paid for units shifting</v>
          </cell>
          <cell r="E20166">
            <v>20000</v>
          </cell>
        </row>
        <row r="20167">
          <cell r="B20167" t="str">
            <v>DHL office</v>
          </cell>
          <cell r="D20167" t="str">
            <v>purchased dammer tapes</v>
          </cell>
          <cell r="E20167">
            <v>2755</v>
          </cell>
        </row>
        <row r="20168">
          <cell r="B20168" t="str">
            <v>office</v>
          </cell>
          <cell r="C20168" t="str">
            <v>fuel</v>
          </cell>
          <cell r="D20168" t="str">
            <v>given to salman rider</v>
          </cell>
          <cell r="E20168">
            <v>1000</v>
          </cell>
        </row>
        <row r="20169">
          <cell r="B20169" t="str">
            <v>Meezan bank Head office</v>
          </cell>
          <cell r="C20169" t="str">
            <v>fare</v>
          </cell>
          <cell r="D20169" t="str">
            <v>cash paid</v>
          </cell>
          <cell r="E20169">
            <v>2900</v>
          </cell>
        </row>
        <row r="20170">
          <cell r="B20170" t="str">
            <v>DHL office</v>
          </cell>
          <cell r="C20170" t="str">
            <v>fare</v>
          </cell>
          <cell r="D20170" t="str">
            <v>cash paid</v>
          </cell>
          <cell r="E20170">
            <v>500</v>
          </cell>
        </row>
        <row r="20171">
          <cell r="B20171" t="str">
            <v xml:space="preserve">MHR Personal </v>
          </cell>
          <cell r="C20171" t="str">
            <v>utilities bills</v>
          </cell>
          <cell r="D20171" t="str">
            <v>k elec bill paid</v>
          </cell>
          <cell r="E20171">
            <v>123946</v>
          </cell>
        </row>
        <row r="20172">
          <cell r="B20172" t="str">
            <v>office</v>
          </cell>
          <cell r="C20172" t="str">
            <v>utilities bills</v>
          </cell>
          <cell r="D20172" t="str">
            <v>k elec bill paid</v>
          </cell>
          <cell r="E20172">
            <v>77157</v>
          </cell>
        </row>
        <row r="20173">
          <cell r="B20173" t="str">
            <v>Various sites</v>
          </cell>
          <cell r="C20173" t="str">
            <v>fuel</v>
          </cell>
          <cell r="D20173" t="str">
            <v>claimed by abuzar</v>
          </cell>
          <cell r="E20173">
            <v>1340</v>
          </cell>
        </row>
        <row r="20174">
          <cell r="B20174" t="str">
            <v>DHL office</v>
          </cell>
          <cell r="C20174" t="str">
            <v>material</v>
          </cell>
          <cell r="D20174" t="str">
            <v>purchased PU foam by abuzar</v>
          </cell>
          <cell r="E20174">
            <v>1000</v>
          </cell>
        </row>
        <row r="20175">
          <cell r="B20175" t="str">
            <v>office</v>
          </cell>
          <cell r="C20175" t="str">
            <v>misc</v>
          </cell>
          <cell r="D20175" t="str">
            <v>to abuzar for laptop protector</v>
          </cell>
          <cell r="E20175">
            <v>400</v>
          </cell>
        </row>
        <row r="20176">
          <cell r="B20176" t="str">
            <v>GSK DMC</v>
          </cell>
          <cell r="C20176" t="str">
            <v>misc</v>
          </cell>
          <cell r="D20176" t="str">
            <v>misc by jahangeer</v>
          </cell>
          <cell r="E20176">
            <v>3370</v>
          </cell>
        </row>
        <row r="20177">
          <cell r="C20177" t="str">
            <v>Noman Engineering</v>
          </cell>
          <cell r="D20177" t="str">
            <v>Sheet to Noman ducting (by al madina steel)</v>
          </cell>
          <cell r="E20177">
            <v>1147000</v>
          </cell>
        </row>
        <row r="20178">
          <cell r="B20178" t="str">
            <v>BAF maintenance</v>
          </cell>
          <cell r="C20178" t="str">
            <v>material</v>
          </cell>
          <cell r="D20178" t="str">
            <v>Purchased fans with housing cash collect by waheed frm al madina</v>
          </cell>
          <cell r="E20178">
            <v>105000</v>
          </cell>
        </row>
        <row r="20179">
          <cell r="B20179" t="str">
            <v>J out let DML</v>
          </cell>
          <cell r="C20179" t="str">
            <v>Fittings</v>
          </cell>
          <cell r="D20179" t="str">
            <v>Online to syed murtaza for Fittings (online by adeel)</v>
          </cell>
          <cell r="E20179">
            <v>300000</v>
          </cell>
        </row>
        <row r="20180">
          <cell r="B20180" t="str">
            <v>J out let DML</v>
          </cell>
          <cell r="C20180" t="str">
            <v>material</v>
          </cell>
          <cell r="D20180" t="str">
            <v>Online to Noman for J outlet purhcasing (online by adeel)</v>
          </cell>
          <cell r="E20180">
            <v>25000</v>
          </cell>
        </row>
        <row r="20181">
          <cell r="B20181" t="str">
            <v>DHL office</v>
          </cell>
          <cell r="C20181" t="str">
            <v>Copper pipe</v>
          </cell>
          <cell r="D20181" t="str">
            <v>Online to Gul Nawaz khan coppe piping (online by adeel)</v>
          </cell>
          <cell r="E20181">
            <v>375000</v>
          </cell>
        </row>
        <row r="20182">
          <cell r="B20182" t="str">
            <v>CITI Bank</v>
          </cell>
          <cell r="C20182" t="str">
            <v>Captive air</v>
          </cell>
          <cell r="D20182" t="str">
            <v>50% advance in FCU &amp; WCPU unit deal (Rec from IK in citi bank)</v>
          </cell>
          <cell r="E20182">
            <v>4598964</v>
          </cell>
        </row>
        <row r="20183">
          <cell r="B20183" t="str">
            <v>office</v>
          </cell>
          <cell r="C20183" t="str">
            <v>office</v>
          </cell>
          <cell r="D20183" t="str">
            <v>for office use</v>
          </cell>
          <cell r="E20183">
            <v>5000</v>
          </cell>
        </row>
        <row r="20184">
          <cell r="B20184" t="str">
            <v>DHL office</v>
          </cell>
          <cell r="C20184" t="str">
            <v>fare</v>
          </cell>
          <cell r="D20184" t="str">
            <v>paid</v>
          </cell>
          <cell r="E20184">
            <v>1800</v>
          </cell>
        </row>
        <row r="20185">
          <cell r="B20185" t="str">
            <v>FTC Floors</v>
          </cell>
          <cell r="C20185" t="str">
            <v>misc</v>
          </cell>
          <cell r="D20185" t="str">
            <v>purhcased flud light</v>
          </cell>
          <cell r="E20185">
            <v>2000</v>
          </cell>
        </row>
        <row r="20186">
          <cell r="B20186" t="str">
            <v>Gul Ahmed</v>
          </cell>
          <cell r="C20186" t="str">
            <v>shakeel duct</v>
          </cell>
          <cell r="D20186" t="str">
            <v>Cash paid uptodate is 50,000</v>
          </cell>
          <cell r="E20186">
            <v>30000</v>
          </cell>
        </row>
        <row r="20187">
          <cell r="B20187" t="str">
            <v>GSK DMC</v>
          </cell>
          <cell r="C20187" t="str">
            <v>sabro technologies</v>
          </cell>
          <cell r="D20187" t="str">
            <v>Online to sabro for GSK deal (online by adeel)</v>
          </cell>
          <cell r="E20187">
            <v>400000</v>
          </cell>
        </row>
        <row r="20188">
          <cell r="B20188" t="str">
            <v>FTC Floors</v>
          </cell>
          <cell r="C20188" t="str">
            <v>SST Tax</v>
          </cell>
          <cell r="D20188" t="str">
            <v>MCB chq 1973738917 SST Paid for the month of May 24 tot amt = 683,778</v>
          </cell>
          <cell r="E20188">
            <v>20525</v>
          </cell>
        </row>
        <row r="20189">
          <cell r="B20189" t="str">
            <v xml:space="preserve">O/M Nue Multiplex </v>
          </cell>
          <cell r="C20189" t="str">
            <v>SST Tax</v>
          </cell>
          <cell r="D20189" t="str">
            <v>MCB chq 1973738917 SST Paid for the month of May 24 tot amt = 683,778</v>
          </cell>
          <cell r="E20189">
            <v>35364</v>
          </cell>
        </row>
        <row r="20190">
          <cell r="B20190" t="str">
            <v>O/M The Place</v>
          </cell>
          <cell r="C20190" t="str">
            <v>SST Tax</v>
          </cell>
          <cell r="D20190" t="str">
            <v>MCB chq 1973738917 SST Paid for the month of May 24 tot amt = 683,778</v>
          </cell>
          <cell r="E20190">
            <v>32760</v>
          </cell>
        </row>
        <row r="20191">
          <cell r="B20191" t="str">
            <v>ueP 17th Floor</v>
          </cell>
          <cell r="C20191" t="str">
            <v>SST Tax</v>
          </cell>
          <cell r="D20191" t="str">
            <v>MCB chq 1973738917 SST Paid for the month of May 24 tot amt = 683,778</v>
          </cell>
          <cell r="E20191">
            <v>264941</v>
          </cell>
        </row>
        <row r="20192">
          <cell r="B20192" t="str">
            <v>BAF maintenance</v>
          </cell>
          <cell r="C20192" t="str">
            <v>SST Tax</v>
          </cell>
          <cell r="D20192" t="str">
            <v>MCB chq 1973738917 SST Paid for the month of May 24 tot amt = 683,778</v>
          </cell>
          <cell r="E20192">
            <v>330188</v>
          </cell>
        </row>
        <row r="20193">
          <cell r="B20193" t="str">
            <v>GSK DMC</v>
          </cell>
          <cell r="C20193" t="str">
            <v>sajid pipe</v>
          </cell>
          <cell r="D20193" t="str">
            <v>MCB chq 1973738919</v>
          </cell>
          <cell r="E20193">
            <v>200000</v>
          </cell>
        </row>
        <row r="20194">
          <cell r="B20194" t="str">
            <v>GSK DMC</v>
          </cell>
          <cell r="C20194" t="str">
            <v>Azher Duct</v>
          </cell>
          <cell r="D20194" t="str">
            <v>MCB chq 1973738920</v>
          </cell>
          <cell r="E20194">
            <v>150000</v>
          </cell>
        </row>
        <row r="20195">
          <cell r="B20195" t="str">
            <v>tahiri Masjid</v>
          </cell>
          <cell r="C20195" t="str">
            <v>rafay</v>
          </cell>
          <cell r="D20195" t="str">
            <v>MCB chq 1973738922 chq amount = 107,000</v>
          </cell>
          <cell r="E20195">
            <v>50000</v>
          </cell>
        </row>
        <row r="20196">
          <cell r="B20196" t="str">
            <v>O/M The Place</v>
          </cell>
          <cell r="C20196" t="str">
            <v>rafay</v>
          </cell>
          <cell r="D20196" t="str">
            <v>MCB chq 1973738922 chq amount = 107,000</v>
          </cell>
          <cell r="E20196">
            <v>57000</v>
          </cell>
        </row>
        <row r="20197">
          <cell r="B20197" t="str">
            <v>J out let DML</v>
          </cell>
          <cell r="C20197" t="str">
            <v>sheet</v>
          </cell>
          <cell r="D20197" t="str">
            <v>MCB chq 1973738922 Sheet purchased j out let DML (deposit by abuzer)</v>
          </cell>
          <cell r="E20197">
            <v>940000</v>
          </cell>
        </row>
        <row r="20198">
          <cell r="B20198" t="str">
            <v xml:space="preserve">O/M Nue Multiplex </v>
          </cell>
          <cell r="C20198" t="str">
            <v>Received</v>
          </cell>
          <cell r="D20198" t="str">
            <v>Received O/M April 24 Bill</v>
          </cell>
          <cell r="F20198">
            <v>333522</v>
          </cell>
        </row>
        <row r="20199">
          <cell r="B20199" t="str">
            <v xml:space="preserve">O/M Nue Multiplex </v>
          </cell>
          <cell r="C20199" t="str">
            <v>Received</v>
          </cell>
          <cell r="D20199" t="str">
            <v>Received O/M May 23 Bill</v>
          </cell>
          <cell r="F20199">
            <v>333522</v>
          </cell>
        </row>
        <row r="20200">
          <cell r="B20200" t="str">
            <v>O/M The Place</v>
          </cell>
          <cell r="C20200" t="str">
            <v>Received</v>
          </cell>
          <cell r="D20200" t="str">
            <v>received June 2024 bill</v>
          </cell>
          <cell r="F20200">
            <v>359992</v>
          </cell>
        </row>
        <row r="20201">
          <cell r="B20201" t="str">
            <v>o/m NASTP</v>
          </cell>
          <cell r="C20201" t="str">
            <v>Received</v>
          </cell>
          <cell r="D20201" t="str">
            <v>1% invoice charges for MCB chq # 1973738885 given to Universal traders care off Adeel Steel for SST inpt adjustment in NASTP Monthly payment</v>
          </cell>
          <cell r="E20201">
            <v>17000</v>
          </cell>
        </row>
        <row r="20202">
          <cell r="B20202" t="str">
            <v>o/m NASTP</v>
          </cell>
          <cell r="C20202" t="str">
            <v>Received</v>
          </cell>
          <cell r="D20202" t="str">
            <v>Received o/m bill for the month of June 24</v>
          </cell>
          <cell r="F20202">
            <v>1920212</v>
          </cell>
        </row>
        <row r="20203">
          <cell r="B20203" t="str">
            <v>New Jubilee</v>
          </cell>
          <cell r="C20203" t="str">
            <v>Received</v>
          </cell>
          <cell r="D20203" t="str">
            <v>Received cash by nadeem bhai (given to John in Gul ahmed)</v>
          </cell>
          <cell r="F20203">
            <v>50000</v>
          </cell>
        </row>
        <row r="20204">
          <cell r="B20204" t="str">
            <v>ueP 17th Floor</v>
          </cell>
          <cell r="C20204" t="str">
            <v>Received</v>
          </cell>
          <cell r="D20204" t="str">
            <v>Rec from ASA in acc of UEP for 03 nos logicval controls for units</v>
          </cell>
          <cell r="F20204">
            <v>825741</v>
          </cell>
        </row>
        <row r="20205">
          <cell r="B20205" t="str">
            <v>CITI Bank</v>
          </cell>
          <cell r="C20205" t="str">
            <v>Received</v>
          </cell>
          <cell r="D20205" t="str">
            <v>Received from IK given to Captive aire in CITI Bank deal</v>
          </cell>
          <cell r="F20205">
            <v>4598964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
  <sheetViews>
    <sheetView showGridLines="0" tabSelected="1" view="pageBreakPreview" topLeftCell="A4" zoomScale="130" zoomScaleNormal="100" zoomScaleSheetLayoutView="130" workbookViewId="0">
      <selection activeCell="C25" sqref="C25"/>
    </sheetView>
  </sheetViews>
  <sheetFormatPr defaultColWidth="7.875" defaultRowHeight="15.75" x14ac:dyDescent="0.2"/>
  <cols>
    <col min="1" max="1" width="2.875" style="287" customWidth="1"/>
    <col min="2" max="2" width="12.375" style="287" customWidth="1"/>
    <col min="3" max="3" width="42.375" style="287" customWidth="1"/>
    <col min="4" max="4" width="16.625" style="287" customWidth="1"/>
    <col min="5" max="7" width="12.625" style="287" customWidth="1"/>
    <col min="8" max="8" width="9.375" style="287" bestFit="1" customWidth="1"/>
    <col min="9" max="9" width="7.875" style="287"/>
    <col min="10" max="10" width="11.125" style="287" bestFit="1" customWidth="1"/>
    <col min="11" max="11" width="11.875" style="287" bestFit="1" customWidth="1"/>
    <col min="12" max="12" width="11.5" style="287" bestFit="1" customWidth="1"/>
    <col min="13" max="13" width="55.875" style="287" customWidth="1"/>
    <col min="14" max="16384" width="7.875" style="287"/>
  </cols>
  <sheetData>
    <row r="1" spans="1:11" ht="9.6" customHeight="1" x14ac:dyDescent="0.2"/>
    <row r="3" spans="1:11" ht="20.25" customHeight="1" x14ac:dyDescent="0.2">
      <c r="A3" s="543" t="s">
        <v>199</v>
      </c>
      <c r="B3" s="543"/>
      <c r="C3" s="543"/>
      <c r="D3" s="543"/>
    </row>
    <row r="4" spans="1:11" x14ac:dyDescent="0.2">
      <c r="A4" s="544" t="s">
        <v>210</v>
      </c>
      <c r="B4" s="544"/>
      <c r="C4" s="544"/>
      <c r="D4" s="544"/>
      <c r="E4" s="288"/>
      <c r="F4" s="288"/>
      <c r="G4" s="288"/>
    </row>
    <row r="5" spans="1:11" x14ac:dyDescent="0.2">
      <c r="A5" s="288"/>
      <c r="B5" s="288"/>
      <c r="C5" s="288" t="s">
        <v>200</v>
      </c>
      <c r="D5" s="288"/>
      <c r="E5" s="288"/>
      <c r="F5" s="288"/>
      <c r="G5" s="288"/>
    </row>
    <row r="6" spans="1:11" ht="15.75" customHeight="1" x14ac:dyDescent="0.2">
      <c r="A6" s="545" t="s">
        <v>214</v>
      </c>
      <c r="B6" s="545"/>
      <c r="C6" s="545"/>
      <c r="D6" s="545"/>
      <c r="E6" s="289"/>
      <c r="F6" s="289"/>
      <c r="G6" s="289"/>
    </row>
    <row r="7" spans="1:11" x14ac:dyDescent="0.2">
      <c r="B7" s="290"/>
      <c r="C7" s="290"/>
      <c r="D7" s="290"/>
      <c r="E7" s="290"/>
      <c r="F7" s="290"/>
      <c r="G7" s="290"/>
    </row>
    <row r="8" spans="1:11" x14ac:dyDescent="0.2">
      <c r="A8" s="544" t="s">
        <v>201</v>
      </c>
      <c r="B8" s="544"/>
      <c r="C8" s="544"/>
      <c r="D8" s="544"/>
      <c r="E8" s="288"/>
      <c r="F8" s="288"/>
      <c r="G8" s="288"/>
    </row>
    <row r="9" spans="1:11" x14ac:dyDescent="0.2">
      <c r="B9" s="288"/>
      <c r="C9" s="288"/>
      <c r="D9" s="288"/>
      <c r="E9" s="288"/>
      <c r="F9" s="288"/>
      <c r="G9" s="288"/>
    </row>
    <row r="10" spans="1:11" x14ac:dyDescent="0.2">
      <c r="A10" s="291"/>
      <c r="B10" s="292" t="s">
        <v>202</v>
      </c>
      <c r="C10" s="292" t="s">
        <v>203</v>
      </c>
      <c r="D10" s="292" t="s">
        <v>204</v>
      </c>
      <c r="E10" s="293"/>
      <c r="F10" s="293"/>
      <c r="G10" s="293"/>
    </row>
    <row r="11" spans="1:11" x14ac:dyDescent="0.2">
      <c r="A11" s="291"/>
      <c r="B11" s="294"/>
      <c r="C11" s="295"/>
      <c r="D11" s="296"/>
      <c r="E11" s="297"/>
      <c r="F11" s="297"/>
      <c r="G11" s="297"/>
    </row>
    <row r="12" spans="1:11" x14ac:dyDescent="0.2">
      <c r="A12" s="291"/>
      <c r="B12" s="298">
        <v>1</v>
      </c>
      <c r="C12" s="295" t="s">
        <v>209</v>
      </c>
      <c r="D12" s="296">
        <f>'ACMV BOQ'!K119</f>
        <v>33452519.739999995</v>
      </c>
      <c r="E12" s="297"/>
      <c r="F12" s="297"/>
      <c r="G12" s="297"/>
      <c r="H12" s="299"/>
      <c r="J12" s="300"/>
    </row>
    <row r="13" spans="1:11" x14ac:dyDescent="0.2">
      <c r="A13" s="291"/>
      <c r="B13" s="298">
        <v>2</v>
      </c>
      <c r="C13" s="295" t="s">
        <v>206</v>
      </c>
      <c r="D13" s="296">
        <f>'Plumbing BOQ'!K85</f>
        <v>5124087.2</v>
      </c>
      <c r="E13" s="297"/>
      <c r="F13" s="297"/>
      <c r="G13" s="297"/>
      <c r="H13" s="299"/>
      <c r="J13" s="300"/>
    </row>
    <row r="14" spans="1:11" x14ac:dyDescent="0.2">
      <c r="A14" s="291"/>
      <c r="B14" s="298">
        <v>3</v>
      </c>
      <c r="C14" s="301" t="s">
        <v>207</v>
      </c>
      <c r="D14" s="296">
        <f>'Fire BOQ'!K32</f>
        <v>4888296.7200000007</v>
      </c>
      <c r="E14" s="297"/>
      <c r="F14" s="297"/>
      <c r="G14" s="297"/>
      <c r="J14" s="300"/>
      <c r="K14" s="300"/>
    </row>
    <row r="15" spans="1:11" x14ac:dyDescent="0.2">
      <c r="A15" s="291"/>
      <c r="B15" s="298"/>
      <c r="C15" s="302"/>
      <c r="D15" s="296"/>
      <c r="E15" s="297"/>
      <c r="F15" s="297"/>
      <c r="G15" s="297"/>
      <c r="H15" s="299"/>
      <c r="J15" s="300"/>
    </row>
    <row r="16" spans="1:11" x14ac:dyDescent="0.2">
      <c r="A16" s="291"/>
      <c r="B16" s="294"/>
      <c r="C16" s="303" t="s">
        <v>208</v>
      </c>
      <c r="D16" s="304">
        <f>SUM(D12:D14)</f>
        <v>43464903.659999996</v>
      </c>
      <c r="E16" s="305"/>
      <c r="F16" s="305"/>
      <c r="G16" s="305"/>
    </row>
    <row r="17" spans="1:7" x14ac:dyDescent="0.2">
      <c r="B17" s="306"/>
      <c r="C17" s="307"/>
      <c r="D17" s="308"/>
      <c r="E17" s="308"/>
      <c r="F17" s="309"/>
      <c r="G17" s="309"/>
    </row>
    <row r="18" spans="1:7" x14ac:dyDescent="0.2">
      <c r="B18" s="294"/>
      <c r="C18" s="303" t="s">
        <v>316</v>
      </c>
      <c r="D18" s="304">
        <f>D16*5%</f>
        <v>2173245.1829999997</v>
      </c>
      <c r="E18" s="308"/>
      <c r="F18" s="309"/>
      <c r="G18" s="309"/>
    </row>
    <row r="19" spans="1:7" x14ac:dyDescent="0.2">
      <c r="B19" s="294"/>
      <c r="C19" s="303" t="s">
        <v>317</v>
      </c>
      <c r="D19" s="601">
        <f>D18+D16</f>
        <v>45638148.842999995</v>
      </c>
      <c r="E19" s="308"/>
      <c r="F19" s="309"/>
      <c r="G19" s="309"/>
    </row>
    <row r="20" spans="1:7" x14ac:dyDescent="0.2">
      <c r="B20" s="598"/>
      <c r="C20" s="599"/>
      <c r="D20" s="305"/>
      <c r="E20" s="308"/>
      <c r="F20" s="309"/>
      <c r="G20" s="309"/>
    </row>
    <row r="21" spans="1:7" ht="18.75" x14ac:dyDescent="0.2">
      <c r="B21" s="598"/>
      <c r="C21" s="599" t="s">
        <v>318</v>
      </c>
      <c r="D21" s="600">
        <f ca="1">SUMIF([15]Posting!$B:$F,"Citi Bank",[15]Posting!$F:$F)</f>
        <v>4598964</v>
      </c>
      <c r="E21" s="308"/>
      <c r="F21" s="309"/>
      <c r="G21" s="309"/>
    </row>
    <row r="22" spans="1:7" x14ac:dyDescent="0.2">
      <c r="B22" s="598"/>
      <c r="C22" s="599"/>
      <c r="D22" s="305"/>
      <c r="E22" s="308"/>
      <c r="F22" s="309"/>
      <c r="G22" s="309"/>
    </row>
    <row r="23" spans="1:7" ht="18.75" x14ac:dyDescent="0.2">
      <c r="B23" s="598"/>
      <c r="C23" s="599" t="s">
        <v>319</v>
      </c>
      <c r="D23" s="600">
        <f ca="1">D19-D21</f>
        <v>41039184.842999995</v>
      </c>
      <c r="E23" s="308"/>
      <c r="F23" s="309"/>
      <c r="G23" s="309"/>
    </row>
    <row r="24" spans="1:7" x14ac:dyDescent="0.2">
      <c r="B24" s="598"/>
      <c r="C24" s="599"/>
      <c r="D24" s="305"/>
      <c r="E24" s="308"/>
      <c r="F24" s="309"/>
      <c r="G24" s="309"/>
    </row>
    <row r="25" spans="1:7" x14ac:dyDescent="0.2">
      <c r="B25" s="598"/>
      <c r="C25" s="599"/>
      <c r="D25" s="305"/>
      <c r="E25" s="308"/>
      <c r="F25" s="309"/>
      <c r="G25" s="309"/>
    </row>
    <row r="26" spans="1:7" x14ac:dyDescent="0.2">
      <c r="B26" s="598"/>
      <c r="C26" s="599"/>
      <c r="D26" s="305"/>
      <c r="E26" s="308"/>
      <c r="F26" s="309"/>
      <c r="G26" s="309"/>
    </row>
    <row r="27" spans="1:7" x14ac:dyDescent="0.2">
      <c r="A27" s="310" t="s">
        <v>198</v>
      </c>
      <c r="E27" s="309"/>
      <c r="F27" s="309"/>
      <c r="G27" s="309"/>
    </row>
    <row r="28" spans="1:7" ht="33" customHeight="1" x14ac:dyDescent="0.2">
      <c r="A28" s="306" t="s">
        <v>17</v>
      </c>
      <c r="B28" s="546" t="s">
        <v>211</v>
      </c>
      <c r="C28" s="546"/>
      <c r="D28" s="546"/>
      <c r="E28" s="309"/>
      <c r="F28" s="309"/>
      <c r="G28" s="309"/>
    </row>
    <row r="29" spans="1:7" ht="34.15" customHeight="1" x14ac:dyDescent="0.2">
      <c r="A29" s="306" t="s">
        <v>18</v>
      </c>
      <c r="B29" s="546" t="s">
        <v>212</v>
      </c>
      <c r="C29" s="546"/>
      <c r="D29" s="546"/>
      <c r="E29" s="312"/>
      <c r="F29" s="311"/>
      <c r="G29" s="311"/>
    </row>
    <row r="30" spans="1:7" ht="35.1" customHeight="1" x14ac:dyDescent="0.2">
      <c r="A30" s="306" t="s">
        <v>97</v>
      </c>
      <c r="B30" s="542" t="s">
        <v>213</v>
      </c>
      <c r="C30" s="542"/>
      <c r="D30" s="542"/>
      <c r="E30" s="312"/>
      <c r="F30" s="311"/>
      <c r="G30" s="311"/>
    </row>
    <row r="31" spans="1:7" x14ac:dyDescent="0.2">
      <c r="A31" s="287" t="s">
        <v>127</v>
      </c>
      <c r="B31" s="541" t="s">
        <v>205</v>
      </c>
      <c r="C31" s="541"/>
      <c r="D31" s="541"/>
    </row>
    <row r="32" spans="1:7" ht="33" customHeight="1" x14ac:dyDescent="0.2">
      <c r="A32" s="287" t="s">
        <v>129</v>
      </c>
      <c r="B32" s="540" t="s">
        <v>215</v>
      </c>
      <c r="C32" s="540"/>
      <c r="D32" s="540"/>
    </row>
  </sheetData>
  <sheetProtection selectLockedCells="1" selectUnlockedCells="1"/>
  <mergeCells count="9">
    <mergeCell ref="B32:D32"/>
    <mergeCell ref="B31:D31"/>
    <mergeCell ref="B30:D30"/>
    <mergeCell ref="A3:D3"/>
    <mergeCell ref="A4:D4"/>
    <mergeCell ref="A6:D6"/>
    <mergeCell ref="A8:D8"/>
    <mergeCell ref="B28:D28"/>
    <mergeCell ref="B29:D29"/>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view="pageBreakPreview" zoomScaleNormal="90" zoomScaleSheetLayoutView="100" workbookViewId="0">
      <pane ySplit="8" topLeftCell="A64" activePane="bottomLeft" state="frozen"/>
      <selection activeCell="F21" sqref="F21"/>
      <selection pane="bottomLeft" activeCell="E72" sqref="E7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497" customWidth="1"/>
    <col min="13" max="13" width="20" style="37" customWidth="1"/>
    <col min="14" max="14" width="10.625" style="2" bestFit="1" customWidth="1"/>
    <col min="15" max="15" width="10.25" style="2" customWidth="1"/>
    <col min="16" max="16384" width="9" style="2"/>
  </cols>
  <sheetData>
    <row r="1" spans="1:19" s="7" customFormat="1" ht="18" customHeight="1" x14ac:dyDescent="0.2">
      <c r="A1" s="21" t="s">
        <v>99</v>
      </c>
      <c r="B1" s="50"/>
      <c r="C1" s="79"/>
      <c r="D1" s="9"/>
      <c r="E1" s="36"/>
      <c r="F1" s="36"/>
      <c r="G1" s="115"/>
      <c r="H1" s="115"/>
      <c r="I1" s="24"/>
      <c r="J1" s="24"/>
      <c r="K1" s="25"/>
      <c r="L1" s="496"/>
      <c r="M1" s="496"/>
    </row>
    <row r="2" spans="1:19" s="7" customFormat="1" ht="18" customHeight="1" x14ac:dyDescent="0.2">
      <c r="A2" s="73" t="s">
        <v>22</v>
      </c>
      <c r="B2" s="50"/>
      <c r="C2" s="79"/>
      <c r="D2" s="9"/>
      <c r="E2" s="36"/>
      <c r="F2" s="36"/>
      <c r="H2" s="24"/>
      <c r="I2" s="24"/>
      <c r="J2" s="24"/>
      <c r="K2" s="26"/>
      <c r="L2" s="496"/>
      <c r="M2" s="496"/>
    </row>
    <row r="3" spans="1:19" s="1" customFormat="1" ht="8.25" customHeight="1" x14ac:dyDescent="0.2">
      <c r="A3" s="21"/>
      <c r="B3" s="50"/>
      <c r="C3" s="79"/>
      <c r="D3" s="9"/>
      <c r="E3" s="36"/>
      <c r="F3" s="36"/>
      <c r="G3" s="24"/>
      <c r="H3" s="24"/>
      <c r="I3" s="24"/>
      <c r="J3" s="24"/>
      <c r="K3" s="24"/>
      <c r="L3" s="497"/>
      <c r="M3" s="497"/>
    </row>
    <row r="4" spans="1:19" s="1" customFormat="1" ht="18" customHeight="1" x14ac:dyDescent="0.2">
      <c r="A4" s="21" t="s">
        <v>73</v>
      </c>
      <c r="B4" s="50"/>
      <c r="D4" s="9"/>
      <c r="E4" s="36"/>
      <c r="F4" s="36"/>
      <c r="G4" s="24"/>
      <c r="H4" s="24"/>
      <c r="I4" s="24"/>
      <c r="J4" s="24"/>
      <c r="K4" s="72"/>
      <c r="L4" s="497"/>
      <c r="M4" s="497" t="s">
        <v>98</v>
      </c>
    </row>
    <row r="5" spans="1:19" s="1" customFormat="1" ht="18" customHeight="1" x14ac:dyDescent="0.2">
      <c r="A5" s="73" t="s">
        <v>74</v>
      </c>
      <c r="B5" s="50"/>
      <c r="D5" s="9"/>
      <c r="E5" s="36"/>
      <c r="F5" s="36"/>
      <c r="G5" s="24"/>
      <c r="H5" s="24"/>
      <c r="I5" s="24"/>
      <c r="J5" s="24"/>
      <c r="K5" s="72"/>
      <c r="L5" s="497"/>
      <c r="M5" s="497" t="s">
        <v>217</v>
      </c>
    </row>
    <row r="6" spans="1:19" s="1" customFormat="1" ht="5.25" customHeight="1" thickBot="1" x14ac:dyDescent="0.25">
      <c r="A6" s="21"/>
      <c r="B6" s="50"/>
      <c r="D6" s="9"/>
      <c r="E6" s="36"/>
      <c r="F6" s="36"/>
      <c r="G6" s="24"/>
      <c r="H6" s="24"/>
      <c r="I6" s="24"/>
      <c r="J6" s="24"/>
      <c r="K6" s="72"/>
      <c r="L6" s="497"/>
      <c r="M6" s="497"/>
    </row>
    <row r="7" spans="1:19" s="1" customFormat="1" ht="18" customHeight="1" thickBot="1" x14ac:dyDescent="0.25">
      <c r="A7" s="21"/>
      <c r="B7" s="50"/>
      <c r="D7" s="9"/>
      <c r="E7" s="77"/>
      <c r="F7" s="77"/>
      <c r="G7" s="549" t="s">
        <v>5</v>
      </c>
      <c r="H7" s="550"/>
      <c r="I7" s="551" t="s">
        <v>6</v>
      </c>
      <c r="J7" s="551"/>
      <c r="K7" s="53" t="s">
        <v>7</v>
      </c>
      <c r="L7" s="552" t="s">
        <v>218</v>
      </c>
      <c r="M7" s="552" t="s">
        <v>219</v>
      </c>
    </row>
    <row r="8" spans="1:19" s="10" customFormat="1" ht="39.75" customHeight="1" thickBot="1" x14ac:dyDescent="0.25">
      <c r="A8" s="562" t="s">
        <v>0</v>
      </c>
      <c r="B8" s="563"/>
      <c r="C8" s="16" t="s">
        <v>1</v>
      </c>
      <c r="D8" s="15" t="s">
        <v>2</v>
      </c>
      <c r="E8" s="313" t="s">
        <v>216</v>
      </c>
      <c r="F8" s="313" t="s">
        <v>220</v>
      </c>
      <c r="G8" s="52" t="s">
        <v>13</v>
      </c>
      <c r="H8" s="27" t="s">
        <v>14</v>
      </c>
      <c r="I8" s="27" t="s">
        <v>13</v>
      </c>
      <c r="J8" s="27" t="s">
        <v>14</v>
      </c>
      <c r="K8" s="28" t="s">
        <v>8</v>
      </c>
      <c r="L8" s="553"/>
      <c r="M8" s="553"/>
    </row>
    <row r="9" spans="1:19" s="10" customFormat="1" ht="9" customHeight="1" thickTop="1" x14ac:dyDescent="0.2">
      <c r="A9" s="98"/>
      <c r="B9" s="99"/>
      <c r="C9" s="100"/>
      <c r="D9" s="101"/>
      <c r="E9" s="102"/>
      <c r="F9" s="102"/>
      <c r="G9" s="103"/>
      <c r="H9" s="104"/>
      <c r="I9" s="104"/>
      <c r="J9" s="104"/>
      <c r="K9" s="105"/>
      <c r="L9" s="105"/>
      <c r="M9" s="105"/>
    </row>
    <row r="10" spans="1:19" s="4" customFormat="1" ht="29.25" customHeight="1" x14ac:dyDescent="0.2">
      <c r="A10" s="38"/>
      <c r="B10" s="106"/>
      <c r="C10" s="107" t="s">
        <v>55</v>
      </c>
      <c r="D10" s="70"/>
      <c r="E10" s="56"/>
      <c r="F10" s="56"/>
      <c r="G10" s="63"/>
      <c r="H10" s="29"/>
      <c r="I10" s="29"/>
      <c r="J10" s="29"/>
      <c r="K10" s="30"/>
      <c r="L10" s="493"/>
      <c r="M10" s="498"/>
    </row>
    <row r="11" spans="1:19" s="7" customFormat="1" ht="102" x14ac:dyDescent="0.2">
      <c r="A11" s="69">
        <v>1</v>
      </c>
      <c r="B11" s="46"/>
      <c r="C11" s="116" t="s">
        <v>75</v>
      </c>
      <c r="D11" s="5"/>
      <c r="E11" s="58"/>
      <c r="F11" s="58"/>
      <c r="G11" s="65"/>
      <c r="H11" s="31"/>
      <c r="I11" s="81"/>
      <c r="J11" s="29"/>
      <c r="K11" s="32"/>
      <c r="L11" s="493"/>
      <c r="M11" s="493"/>
    </row>
    <row r="12" spans="1:19" s="7" customFormat="1" ht="21.95" customHeight="1" x14ac:dyDescent="0.2">
      <c r="A12" s="39"/>
      <c r="B12" s="45">
        <f>A11+0.1</f>
        <v>1.1000000000000001</v>
      </c>
      <c r="C12" s="17" t="s">
        <v>221</v>
      </c>
      <c r="D12" s="71" t="str">
        <f>IF(C12="","",IF(E12="","",IF(E12&gt;1,"Nos.","No.")))</f>
        <v>Nos.</v>
      </c>
      <c r="E12" s="57">
        <v>2</v>
      </c>
      <c r="F12" s="57"/>
      <c r="G12" s="127">
        <v>358800</v>
      </c>
      <c r="H12" s="257">
        <f>G12*E12</f>
        <v>717600</v>
      </c>
      <c r="I12" s="257">
        <v>27600</v>
      </c>
      <c r="J12" s="257">
        <f>I12*E12</f>
        <v>55200</v>
      </c>
      <c r="K12" s="256">
        <f>J12+H12</f>
        <v>772800</v>
      </c>
      <c r="L12" s="492" t="s">
        <v>249</v>
      </c>
      <c r="M12" s="492" t="s">
        <v>272</v>
      </c>
      <c r="N12" s="7">
        <v>390000</v>
      </c>
      <c r="O12" s="7">
        <v>30000</v>
      </c>
      <c r="P12" s="7">
        <f>N12*8%</f>
        <v>31200</v>
      </c>
      <c r="Q12" s="7">
        <f>O12*8%</f>
        <v>2400</v>
      </c>
      <c r="R12" s="7">
        <f>N12-P12</f>
        <v>358800</v>
      </c>
      <c r="S12" s="7">
        <f>O12-Q12</f>
        <v>27600</v>
      </c>
    </row>
    <row r="13" spans="1:19" s="7" customFormat="1" ht="21.95" customHeight="1" x14ac:dyDescent="0.2">
      <c r="A13" s="39"/>
      <c r="B13" s="45">
        <f>B12+0.1</f>
        <v>1.2000000000000002</v>
      </c>
      <c r="C13" s="17" t="s">
        <v>222</v>
      </c>
      <c r="D13" s="71" t="str">
        <f>IF(C13="","",IF(E13="","",IF(E13&gt;1,"Nos.","No.")))</f>
        <v>No.</v>
      </c>
      <c r="E13" s="57">
        <v>1</v>
      </c>
      <c r="F13" s="57"/>
      <c r="G13" s="127">
        <v>358800</v>
      </c>
      <c r="H13" s="257">
        <f>G13*E13</f>
        <v>358800</v>
      </c>
      <c r="I13" s="257">
        <v>27600</v>
      </c>
      <c r="J13" s="257">
        <f t="shared" ref="J13:J76" si="0">I13*E13</f>
        <v>27600</v>
      </c>
      <c r="K13" s="256">
        <f>J13+H13</f>
        <v>386400</v>
      </c>
      <c r="L13" s="492" t="s">
        <v>249</v>
      </c>
      <c r="M13" s="492" t="s">
        <v>272</v>
      </c>
      <c r="N13" s="7">
        <v>390000</v>
      </c>
      <c r="O13" s="7">
        <v>30000</v>
      </c>
      <c r="P13" s="7">
        <f t="shared" ref="P13:P76" si="1">N13*8%</f>
        <v>31200</v>
      </c>
      <c r="Q13" s="7">
        <f t="shared" ref="Q13:Q76" si="2">O13*8%</f>
        <v>2400</v>
      </c>
      <c r="R13" s="7">
        <f t="shared" ref="R13:R76" si="3">N13-P13</f>
        <v>358800</v>
      </c>
      <c r="S13" s="7">
        <f t="shared" ref="S13:S76" si="4">O13-Q13</f>
        <v>27600</v>
      </c>
    </row>
    <row r="14" spans="1:19" s="7" customFormat="1" ht="102" x14ac:dyDescent="0.2">
      <c r="A14" s="69">
        <f>A11+1</f>
        <v>2</v>
      </c>
      <c r="B14" s="46"/>
      <c r="C14" s="116" t="s">
        <v>76</v>
      </c>
      <c r="D14" s="5"/>
      <c r="E14" s="58"/>
      <c r="F14" s="58"/>
      <c r="G14" s="65">
        <v>0</v>
      </c>
      <c r="H14" s="31"/>
      <c r="I14" s="81">
        <v>0</v>
      </c>
      <c r="J14" s="257">
        <f t="shared" si="0"/>
        <v>0</v>
      </c>
      <c r="K14" s="32"/>
      <c r="L14" s="493"/>
      <c r="M14" s="493"/>
      <c r="N14" s="530"/>
      <c r="O14" s="530"/>
      <c r="P14" s="7">
        <f t="shared" si="1"/>
        <v>0</v>
      </c>
      <c r="Q14" s="7">
        <f t="shared" si="2"/>
        <v>0</v>
      </c>
      <c r="R14" s="7">
        <f t="shared" si="3"/>
        <v>0</v>
      </c>
      <c r="S14" s="7">
        <f t="shared" si="4"/>
        <v>0</v>
      </c>
    </row>
    <row r="15" spans="1:19" s="7" customFormat="1" ht="21.95" customHeight="1" x14ac:dyDescent="0.2">
      <c r="A15" s="39"/>
      <c r="B15" s="45">
        <f>A14+0.1</f>
        <v>2.1</v>
      </c>
      <c r="C15" s="17" t="s">
        <v>223</v>
      </c>
      <c r="D15" s="71" t="str">
        <f>IF(C15="","",IF(E15="","",IF(E15&gt;1,"Nos.","No.")))</f>
        <v>No.</v>
      </c>
      <c r="E15" s="57">
        <v>1</v>
      </c>
      <c r="F15" s="57"/>
      <c r="G15" s="127">
        <v>853875</v>
      </c>
      <c r="H15" s="257">
        <f>G15*E15</f>
        <v>853875</v>
      </c>
      <c r="I15" s="240">
        <v>13800</v>
      </c>
      <c r="J15" s="257">
        <f t="shared" si="0"/>
        <v>13800</v>
      </c>
      <c r="K15" s="235">
        <f>J15+H15</f>
        <v>867675</v>
      </c>
      <c r="L15" s="492" t="s">
        <v>280</v>
      </c>
      <c r="M15" s="492" t="s">
        <v>279</v>
      </c>
      <c r="N15" s="530">
        <v>928125</v>
      </c>
      <c r="O15" s="530">
        <v>15000</v>
      </c>
      <c r="P15" s="7">
        <f t="shared" si="1"/>
        <v>74250</v>
      </c>
      <c r="Q15" s="7">
        <f t="shared" si="2"/>
        <v>1200</v>
      </c>
      <c r="R15" s="7">
        <f t="shared" si="3"/>
        <v>853875</v>
      </c>
      <c r="S15" s="7">
        <f t="shared" si="4"/>
        <v>13800</v>
      </c>
    </row>
    <row r="16" spans="1:19" s="7" customFormat="1" ht="21.95" customHeight="1" x14ac:dyDescent="0.2">
      <c r="A16" s="39"/>
      <c r="B16" s="45">
        <f>B15+0.1</f>
        <v>2.2000000000000002</v>
      </c>
      <c r="C16" s="17" t="s">
        <v>224</v>
      </c>
      <c r="D16" s="71" t="str">
        <f>IF(C16="","",IF(E16="","",IF(E16&gt;1,"Nos.","No.")))</f>
        <v>Nos.</v>
      </c>
      <c r="E16" s="57">
        <v>2</v>
      </c>
      <c r="F16" s="57"/>
      <c r="G16" s="127">
        <v>1585045</v>
      </c>
      <c r="H16" s="257">
        <f>G16*E16</f>
        <v>3170090</v>
      </c>
      <c r="I16" s="240">
        <v>23000</v>
      </c>
      <c r="J16" s="257">
        <f t="shared" si="0"/>
        <v>46000</v>
      </c>
      <c r="K16" s="235">
        <f>J16+H16</f>
        <v>3216090</v>
      </c>
      <c r="L16" s="492" t="s">
        <v>280</v>
      </c>
      <c r="M16" s="492" t="s">
        <v>279</v>
      </c>
      <c r="N16" s="530">
        <v>1722875</v>
      </c>
      <c r="O16" s="530">
        <v>25000</v>
      </c>
      <c r="P16" s="7">
        <f t="shared" si="1"/>
        <v>137830</v>
      </c>
      <c r="Q16" s="7">
        <f t="shared" si="2"/>
        <v>2000</v>
      </c>
      <c r="R16" s="7">
        <f t="shared" si="3"/>
        <v>1585045</v>
      </c>
      <c r="S16" s="7">
        <f t="shared" si="4"/>
        <v>23000</v>
      </c>
    </row>
    <row r="17" spans="1:19" s="7" customFormat="1" ht="76.5" x14ac:dyDescent="0.2">
      <c r="A17" s="40">
        <f>A14+1</f>
        <v>3</v>
      </c>
      <c r="B17" s="86"/>
      <c r="C17" s="18" t="s">
        <v>78</v>
      </c>
      <c r="D17" s="70"/>
      <c r="E17" s="56"/>
      <c r="F17" s="56"/>
      <c r="G17" s="63">
        <v>0</v>
      </c>
      <c r="H17" s="257">
        <f t="shared" ref="H17:H79" si="5">G17*E17</f>
        <v>0</v>
      </c>
      <c r="I17" s="29">
        <v>0</v>
      </c>
      <c r="J17" s="257">
        <f t="shared" si="0"/>
        <v>0</v>
      </c>
      <c r="K17" s="32"/>
      <c r="L17" s="493"/>
      <c r="M17" s="493"/>
      <c r="N17" s="530"/>
      <c r="O17" s="530"/>
      <c r="P17" s="7">
        <f t="shared" si="1"/>
        <v>0</v>
      </c>
      <c r="Q17" s="7">
        <f t="shared" si="2"/>
        <v>0</v>
      </c>
      <c r="R17" s="7">
        <f t="shared" si="3"/>
        <v>0</v>
      </c>
      <c r="S17" s="7">
        <f t="shared" si="4"/>
        <v>0</v>
      </c>
    </row>
    <row r="18" spans="1:19" s="7" customFormat="1" ht="16.5" customHeight="1" x14ac:dyDescent="0.2">
      <c r="A18" s="40"/>
      <c r="B18" s="91" t="s">
        <v>15</v>
      </c>
      <c r="C18" s="89" t="s">
        <v>27</v>
      </c>
      <c r="D18" s="70"/>
      <c r="E18" s="56"/>
      <c r="F18" s="56"/>
      <c r="G18" s="63">
        <v>0</v>
      </c>
      <c r="H18" s="257">
        <f t="shared" si="5"/>
        <v>0</v>
      </c>
      <c r="I18" s="29">
        <v>0</v>
      </c>
      <c r="J18" s="257">
        <f t="shared" si="0"/>
        <v>0</v>
      </c>
      <c r="K18" s="32"/>
      <c r="L18" s="493"/>
      <c r="M18" s="493"/>
      <c r="P18" s="7">
        <f t="shared" si="1"/>
        <v>0</v>
      </c>
      <c r="Q18" s="7">
        <f t="shared" si="2"/>
        <v>0</v>
      </c>
      <c r="R18" s="7">
        <f t="shared" si="3"/>
        <v>0</v>
      </c>
      <c r="S18" s="7">
        <f t="shared" si="4"/>
        <v>0</v>
      </c>
    </row>
    <row r="19" spans="1:19" s="7" customFormat="1" ht="21.95" customHeight="1" x14ac:dyDescent="0.2">
      <c r="A19" s="41"/>
      <c r="B19" s="45" t="s">
        <v>28</v>
      </c>
      <c r="C19" s="17" t="s">
        <v>45</v>
      </c>
      <c r="D19" s="71" t="s">
        <v>4</v>
      </c>
      <c r="E19" s="57">
        <v>2</v>
      </c>
      <c r="F19" s="57"/>
      <c r="G19" s="64">
        <v>219776.96</v>
      </c>
      <c r="H19" s="257">
        <f t="shared" si="5"/>
        <v>439553.92</v>
      </c>
      <c r="I19" s="240">
        <v>7360</v>
      </c>
      <c r="J19" s="257">
        <f t="shared" si="0"/>
        <v>14720</v>
      </c>
      <c r="K19" s="235">
        <f>J19+H19</f>
        <v>454273.92</v>
      </c>
      <c r="L19" s="554" t="s">
        <v>249</v>
      </c>
      <c r="M19" s="554" t="s">
        <v>265</v>
      </c>
      <c r="N19" s="7">
        <v>238888</v>
      </c>
      <c r="O19" s="7">
        <v>8000</v>
      </c>
      <c r="P19" s="7">
        <f t="shared" si="1"/>
        <v>19111.04</v>
      </c>
      <c r="Q19" s="7">
        <f t="shared" si="2"/>
        <v>640</v>
      </c>
      <c r="R19" s="7">
        <f t="shared" si="3"/>
        <v>219776.96</v>
      </c>
      <c r="S19" s="7">
        <f t="shared" si="4"/>
        <v>7360</v>
      </c>
    </row>
    <row r="20" spans="1:19" s="7" customFormat="1" ht="21.95" customHeight="1" x14ac:dyDescent="0.2">
      <c r="A20" s="41"/>
      <c r="B20" s="45" t="s">
        <v>29</v>
      </c>
      <c r="C20" s="17" t="s">
        <v>46</v>
      </c>
      <c r="D20" s="71" t="s">
        <v>50</v>
      </c>
      <c r="E20" s="57">
        <v>10</v>
      </c>
      <c r="F20" s="57"/>
      <c r="G20" s="64">
        <v>219776.96</v>
      </c>
      <c r="H20" s="257">
        <f t="shared" si="5"/>
        <v>2197769.6</v>
      </c>
      <c r="I20" s="240">
        <v>7360</v>
      </c>
      <c r="J20" s="257">
        <f t="shared" si="0"/>
        <v>73600</v>
      </c>
      <c r="K20" s="235">
        <f>J20+H20</f>
        <v>2271369.6</v>
      </c>
      <c r="L20" s="554"/>
      <c r="M20" s="554"/>
      <c r="N20" s="7">
        <v>238888</v>
      </c>
      <c r="O20" s="7">
        <v>8000</v>
      </c>
      <c r="P20" s="7">
        <f t="shared" si="1"/>
        <v>19111.04</v>
      </c>
      <c r="Q20" s="7">
        <f t="shared" si="2"/>
        <v>640</v>
      </c>
      <c r="R20" s="7">
        <f t="shared" si="3"/>
        <v>219776.96</v>
      </c>
      <c r="S20" s="7">
        <f t="shared" si="4"/>
        <v>7360</v>
      </c>
    </row>
    <row r="21" spans="1:19" s="7" customFormat="1" ht="21.95" customHeight="1" x14ac:dyDescent="0.2">
      <c r="A21" s="41"/>
      <c r="B21" s="45" t="s">
        <v>30</v>
      </c>
      <c r="C21" s="17" t="s">
        <v>47</v>
      </c>
      <c r="D21" s="71" t="s">
        <v>50</v>
      </c>
      <c r="E21" s="60">
        <v>2</v>
      </c>
      <c r="F21" s="60"/>
      <c r="G21" s="64">
        <v>219776.96</v>
      </c>
      <c r="H21" s="257">
        <f t="shared" si="5"/>
        <v>439553.92</v>
      </c>
      <c r="I21" s="240">
        <v>7360</v>
      </c>
      <c r="J21" s="257">
        <f t="shared" si="0"/>
        <v>14720</v>
      </c>
      <c r="K21" s="235">
        <f>J21+H21</f>
        <v>454273.92</v>
      </c>
      <c r="L21" s="554"/>
      <c r="M21" s="554"/>
      <c r="N21" s="7">
        <v>238888</v>
      </c>
      <c r="O21" s="7">
        <v>8000</v>
      </c>
      <c r="P21" s="7">
        <f t="shared" si="1"/>
        <v>19111.04</v>
      </c>
      <c r="Q21" s="7">
        <f t="shared" si="2"/>
        <v>640</v>
      </c>
      <c r="R21" s="7">
        <f t="shared" si="3"/>
        <v>219776.96</v>
      </c>
      <c r="S21" s="7">
        <f t="shared" si="4"/>
        <v>7360</v>
      </c>
    </row>
    <row r="22" spans="1:19" s="7" customFormat="1" ht="21.95" customHeight="1" x14ac:dyDescent="0.2">
      <c r="A22" s="41"/>
      <c r="B22" s="45" t="s">
        <v>31</v>
      </c>
      <c r="C22" s="17" t="s">
        <v>48</v>
      </c>
      <c r="D22" s="71" t="s">
        <v>50</v>
      </c>
      <c r="E22" s="60">
        <v>2</v>
      </c>
      <c r="F22" s="60"/>
      <c r="G22" s="88">
        <v>222414.6</v>
      </c>
      <c r="H22" s="257">
        <f t="shared" si="5"/>
        <v>444829.2</v>
      </c>
      <c r="I22" s="240">
        <v>7360</v>
      </c>
      <c r="J22" s="257">
        <f t="shared" si="0"/>
        <v>14720</v>
      </c>
      <c r="K22" s="235">
        <f>J22+H22</f>
        <v>459549.2</v>
      </c>
      <c r="L22" s="554"/>
      <c r="M22" s="554"/>
      <c r="N22" s="7">
        <v>241755</v>
      </c>
      <c r="O22" s="7">
        <v>8000</v>
      </c>
      <c r="P22" s="7">
        <f t="shared" si="1"/>
        <v>19340.400000000001</v>
      </c>
      <c r="Q22" s="7">
        <f t="shared" si="2"/>
        <v>640</v>
      </c>
      <c r="R22" s="7">
        <f t="shared" si="3"/>
        <v>222414.6</v>
      </c>
      <c r="S22" s="7">
        <f t="shared" si="4"/>
        <v>7360</v>
      </c>
    </row>
    <row r="23" spans="1:19" s="7" customFormat="1" ht="21.95" customHeight="1" thickBot="1" x14ac:dyDescent="0.25">
      <c r="A23" s="96"/>
      <c r="B23" s="119" t="s">
        <v>32</v>
      </c>
      <c r="C23" s="120" t="s">
        <v>49</v>
      </c>
      <c r="D23" s="121" t="s">
        <v>50</v>
      </c>
      <c r="E23" s="122">
        <v>2</v>
      </c>
      <c r="F23" s="122"/>
      <c r="G23" s="88">
        <v>222414.6</v>
      </c>
      <c r="H23" s="257">
        <f t="shared" si="5"/>
        <v>444829.2</v>
      </c>
      <c r="I23" s="240">
        <v>7360</v>
      </c>
      <c r="J23" s="257">
        <f t="shared" si="0"/>
        <v>14720</v>
      </c>
      <c r="K23" s="401">
        <f>J23+H23</f>
        <v>459549.2</v>
      </c>
      <c r="L23" s="554"/>
      <c r="M23" s="554"/>
      <c r="N23" s="7">
        <v>241755</v>
      </c>
      <c r="O23" s="7">
        <v>8000</v>
      </c>
      <c r="P23" s="7">
        <f t="shared" si="1"/>
        <v>19340.400000000001</v>
      </c>
      <c r="Q23" s="7">
        <f t="shared" si="2"/>
        <v>640</v>
      </c>
      <c r="R23" s="7">
        <f t="shared" si="3"/>
        <v>222414.6</v>
      </c>
      <c r="S23" s="7">
        <f t="shared" si="4"/>
        <v>7360</v>
      </c>
    </row>
    <row r="24" spans="1:19" s="108" customFormat="1" ht="20.100000000000001" customHeight="1" x14ac:dyDescent="0.2">
      <c r="A24" s="128"/>
      <c r="B24" s="129" t="s">
        <v>16</v>
      </c>
      <c r="C24" s="130" t="s">
        <v>26</v>
      </c>
      <c r="D24" s="131"/>
      <c r="E24" s="132"/>
      <c r="F24" s="132"/>
      <c r="G24" s="133">
        <v>0</v>
      </c>
      <c r="H24" s="134"/>
      <c r="I24" s="134">
        <v>0</v>
      </c>
      <c r="J24" s="257">
        <f t="shared" si="0"/>
        <v>0</v>
      </c>
      <c r="K24" s="135"/>
      <c r="L24" s="554"/>
      <c r="M24" s="554"/>
      <c r="P24" s="7">
        <f t="shared" si="1"/>
        <v>0</v>
      </c>
      <c r="Q24" s="7">
        <f t="shared" si="2"/>
        <v>0</v>
      </c>
      <c r="R24" s="7">
        <f t="shared" si="3"/>
        <v>0</v>
      </c>
      <c r="S24" s="7">
        <f t="shared" si="4"/>
        <v>0</v>
      </c>
    </row>
    <row r="25" spans="1:19" s="4" customFormat="1" ht="21.95" customHeight="1" x14ac:dyDescent="0.2">
      <c r="A25" s="38"/>
      <c r="B25" s="409" t="s">
        <v>28</v>
      </c>
      <c r="C25" s="410" t="s">
        <v>51</v>
      </c>
      <c r="D25" s="94" t="s">
        <v>4</v>
      </c>
      <c r="E25" s="125">
        <v>1</v>
      </c>
      <c r="F25" s="125"/>
      <c r="G25" s="411">
        <v>151800</v>
      </c>
      <c r="H25" s="240">
        <f t="shared" si="5"/>
        <v>151800</v>
      </c>
      <c r="I25" s="240">
        <v>7360</v>
      </c>
      <c r="J25" s="240">
        <f t="shared" si="0"/>
        <v>7360</v>
      </c>
      <c r="K25" s="235">
        <f>J25+H25</f>
        <v>159160</v>
      </c>
      <c r="L25" s="554"/>
      <c r="M25" s="554"/>
      <c r="N25" s="4">
        <v>165000</v>
      </c>
      <c r="O25" s="4">
        <v>8000</v>
      </c>
      <c r="P25" s="7">
        <f t="shared" si="1"/>
        <v>13200</v>
      </c>
      <c r="Q25" s="7">
        <f t="shared" si="2"/>
        <v>640</v>
      </c>
      <c r="R25" s="7">
        <f t="shared" si="3"/>
        <v>151800</v>
      </c>
      <c r="S25" s="7">
        <f t="shared" si="4"/>
        <v>7360</v>
      </c>
    </row>
    <row r="26" spans="1:19" s="4" customFormat="1" ht="21.95" customHeight="1" x14ac:dyDescent="0.2">
      <c r="A26" s="38"/>
      <c r="B26" s="409" t="s">
        <v>29</v>
      </c>
      <c r="C26" s="410" t="s">
        <v>52</v>
      </c>
      <c r="D26" s="94" t="s">
        <v>4</v>
      </c>
      <c r="E26" s="62">
        <v>6</v>
      </c>
      <c r="F26" s="62"/>
      <c r="G26" s="411">
        <v>151800</v>
      </c>
      <c r="H26" s="240">
        <f t="shared" si="5"/>
        <v>910800</v>
      </c>
      <c r="I26" s="240">
        <v>7360</v>
      </c>
      <c r="J26" s="240">
        <f t="shared" si="0"/>
        <v>44160</v>
      </c>
      <c r="K26" s="235">
        <f>J26+H26</f>
        <v>954960</v>
      </c>
      <c r="L26" s="554"/>
      <c r="M26" s="554"/>
      <c r="N26" s="4">
        <v>165000</v>
      </c>
      <c r="O26" s="4">
        <v>8000</v>
      </c>
      <c r="P26" s="7">
        <f t="shared" si="1"/>
        <v>13200</v>
      </c>
      <c r="Q26" s="7">
        <f t="shared" si="2"/>
        <v>640</v>
      </c>
      <c r="R26" s="7">
        <f t="shared" si="3"/>
        <v>151800</v>
      </c>
      <c r="S26" s="7">
        <f t="shared" si="4"/>
        <v>7360</v>
      </c>
    </row>
    <row r="27" spans="1:19" s="4" customFormat="1" ht="21.95" customHeight="1" x14ac:dyDescent="0.2">
      <c r="A27" s="38"/>
      <c r="B27" s="409" t="s">
        <v>30</v>
      </c>
      <c r="C27" s="410" t="s">
        <v>53</v>
      </c>
      <c r="D27" s="94" t="s">
        <v>4</v>
      </c>
      <c r="E27" s="125">
        <v>10</v>
      </c>
      <c r="F27" s="125"/>
      <c r="G27" s="411">
        <v>151800</v>
      </c>
      <c r="H27" s="240">
        <f t="shared" si="5"/>
        <v>1518000</v>
      </c>
      <c r="I27" s="240">
        <v>7360</v>
      </c>
      <c r="J27" s="240">
        <f t="shared" si="0"/>
        <v>73600</v>
      </c>
      <c r="K27" s="235">
        <f>J27+H27</f>
        <v>1591600</v>
      </c>
      <c r="L27" s="554"/>
      <c r="M27" s="554"/>
      <c r="N27" s="4">
        <v>165000</v>
      </c>
      <c r="O27" s="4">
        <v>8000</v>
      </c>
      <c r="P27" s="7">
        <f t="shared" si="1"/>
        <v>13200</v>
      </c>
      <c r="Q27" s="7">
        <f t="shared" si="2"/>
        <v>640</v>
      </c>
      <c r="R27" s="7">
        <f t="shared" si="3"/>
        <v>151800</v>
      </c>
      <c r="S27" s="7">
        <f t="shared" si="4"/>
        <v>7360</v>
      </c>
    </row>
    <row r="28" spans="1:19" s="4" customFormat="1" ht="21.95" customHeight="1" x14ac:dyDescent="0.2">
      <c r="A28" s="38"/>
      <c r="B28" s="409" t="s">
        <v>31</v>
      </c>
      <c r="C28" s="410" t="s">
        <v>56</v>
      </c>
      <c r="D28" s="94" t="s">
        <v>4</v>
      </c>
      <c r="E28" s="125">
        <v>7</v>
      </c>
      <c r="F28" s="125"/>
      <c r="G28" s="411">
        <v>151800</v>
      </c>
      <c r="H28" s="240">
        <f t="shared" si="5"/>
        <v>1062600</v>
      </c>
      <c r="I28" s="240">
        <v>7360</v>
      </c>
      <c r="J28" s="240">
        <f t="shared" si="0"/>
        <v>51520</v>
      </c>
      <c r="K28" s="235">
        <f>J28+H28</f>
        <v>1114120</v>
      </c>
      <c r="L28" s="555"/>
      <c r="M28" s="555"/>
      <c r="N28" s="4">
        <v>165000</v>
      </c>
      <c r="O28" s="4">
        <v>8000</v>
      </c>
      <c r="P28" s="7">
        <f t="shared" si="1"/>
        <v>13200</v>
      </c>
      <c r="Q28" s="7">
        <f t="shared" si="2"/>
        <v>640</v>
      </c>
      <c r="R28" s="7">
        <f t="shared" si="3"/>
        <v>151800</v>
      </c>
      <c r="S28" s="7">
        <f t="shared" si="4"/>
        <v>7360</v>
      </c>
    </row>
    <row r="29" spans="1:19" s="4" customFormat="1" ht="38.25" x14ac:dyDescent="0.2">
      <c r="A29" s="285">
        <f>A17+1</f>
        <v>4</v>
      </c>
      <c r="B29" s="409"/>
      <c r="C29" s="484" t="s">
        <v>77</v>
      </c>
      <c r="D29" s="6"/>
      <c r="E29" s="59"/>
      <c r="F29" s="59"/>
      <c r="G29" s="416">
        <v>0</v>
      </c>
      <c r="H29" s="240">
        <f t="shared" si="5"/>
        <v>0</v>
      </c>
      <c r="I29" s="418">
        <v>0</v>
      </c>
      <c r="J29" s="240">
        <f t="shared" si="0"/>
        <v>0</v>
      </c>
      <c r="K29" s="417"/>
      <c r="L29" s="503"/>
      <c r="M29" s="502"/>
      <c r="P29" s="7">
        <f t="shared" si="1"/>
        <v>0</v>
      </c>
      <c r="Q29" s="7">
        <f t="shared" si="2"/>
        <v>0</v>
      </c>
      <c r="R29" s="7">
        <f t="shared" si="3"/>
        <v>0</v>
      </c>
      <c r="S29" s="7">
        <f t="shared" si="4"/>
        <v>0</v>
      </c>
    </row>
    <row r="30" spans="1:19" s="4" customFormat="1" ht="24" customHeight="1" x14ac:dyDescent="0.2">
      <c r="A30" s="285"/>
      <c r="B30" s="485" t="s">
        <v>15</v>
      </c>
      <c r="C30" s="486" t="s">
        <v>64</v>
      </c>
      <c r="D30" s="70"/>
      <c r="E30" s="56"/>
      <c r="F30" s="56"/>
      <c r="G30" s="63">
        <v>0</v>
      </c>
      <c r="H30" s="240">
        <f t="shared" si="5"/>
        <v>0</v>
      </c>
      <c r="I30" s="413">
        <v>0</v>
      </c>
      <c r="J30" s="240">
        <f t="shared" si="0"/>
        <v>0</v>
      </c>
      <c r="K30" s="30"/>
      <c r="L30" s="554" t="s">
        <v>250</v>
      </c>
      <c r="M30" s="554" t="s">
        <v>253</v>
      </c>
      <c r="P30" s="7">
        <f t="shared" si="1"/>
        <v>0</v>
      </c>
      <c r="Q30" s="7">
        <f t="shared" si="2"/>
        <v>0</v>
      </c>
      <c r="R30" s="7">
        <f t="shared" si="3"/>
        <v>0</v>
      </c>
      <c r="S30" s="7">
        <f t="shared" si="4"/>
        <v>0</v>
      </c>
    </row>
    <row r="31" spans="1:19" s="4" customFormat="1" ht="21.95" customHeight="1" x14ac:dyDescent="0.2">
      <c r="A31" s="38"/>
      <c r="B31" s="409">
        <f>A29+0.1</f>
        <v>4.0999999999999996</v>
      </c>
      <c r="C31" s="487" t="s">
        <v>11</v>
      </c>
      <c r="D31" s="70"/>
      <c r="E31" s="56"/>
      <c r="F31" s="56"/>
      <c r="G31" s="63">
        <v>0</v>
      </c>
      <c r="H31" s="240">
        <f t="shared" si="5"/>
        <v>0</v>
      </c>
      <c r="I31" s="413">
        <v>0</v>
      </c>
      <c r="J31" s="240">
        <f t="shared" si="0"/>
        <v>0</v>
      </c>
      <c r="K31" s="30"/>
      <c r="L31" s="554"/>
      <c r="M31" s="554"/>
      <c r="P31" s="7">
        <f t="shared" si="1"/>
        <v>0</v>
      </c>
      <c r="Q31" s="7">
        <f t="shared" si="2"/>
        <v>0</v>
      </c>
      <c r="R31" s="7">
        <f t="shared" si="3"/>
        <v>0</v>
      </c>
      <c r="S31" s="7">
        <f t="shared" si="4"/>
        <v>0</v>
      </c>
    </row>
    <row r="32" spans="1:19" s="4" customFormat="1" ht="21.95" customHeight="1" x14ac:dyDescent="0.2">
      <c r="A32" s="38"/>
      <c r="B32" s="409" t="s">
        <v>17</v>
      </c>
      <c r="C32" s="410" t="s">
        <v>37</v>
      </c>
      <c r="D32" s="94" t="str">
        <f>IF(C32="","",IF(E32="","",IF(E32&gt;1,"Nos.","No.")))</f>
        <v>Nos.</v>
      </c>
      <c r="E32" s="125">
        <f>SUM(E12:E13)*4</f>
        <v>12</v>
      </c>
      <c r="F32" s="125"/>
      <c r="G32" s="411">
        <v>7590</v>
      </c>
      <c r="H32" s="240">
        <f t="shared" si="5"/>
        <v>91080</v>
      </c>
      <c r="I32" s="240">
        <v>920</v>
      </c>
      <c r="J32" s="240">
        <f t="shared" si="0"/>
        <v>11040</v>
      </c>
      <c r="K32" s="235">
        <f>J32+H32</f>
        <v>102120</v>
      </c>
      <c r="L32" s="554"/>
      <c r="M32" s="554"/>
      <c r="N32" s="4">
        <v>8250</v>
      </c>
      <c r="O32" s="4">
        <v>1000</v>
      </c>
      <c r="P32" s="7">
        <f t="shared" si="1"/>
        <v>660</v>
      </c>
      <c r="Q32" s="7">
        <f t="shared" si="2"/>
        <v>80</v>
      </c>
      <c r="R32" s="7">
        <f t="shared" si="3"/>
        <v>7590</v>
      </c>
      <c r="S32" s="7">
        <f t="shared" si="4"/>
        <v>920</v>
      </c>
    </row>
    <row r="33" spans="1:19" s="4" customFormat="1" ht="21.95" customHeight="1" x14ac:dyDescent="0.2">
      <c r="A33" s="38"/>
      <c r="B33" s="409">
        <f>B31+0.1</f>
        <v>4.1999999999999993</v>
      </c>
      <c r="C33" s="487" t="s">
        <v>10</v>
      </c>
      <c r="D33" s="70"/>
      <c r="E33" s="488"/>
      <c r="F33" s="488"/>
      <c r="G33" s="63">
        <v>0</v>
      </c>
      <c r="H33" s="240">
        <f t="shared" si="5"/>
        <v>0</v>
      </c>
      <c r="I33" s="413">
        <v>0</v>
      </c>
      <c r="J33" s="240">
        <f t="shared" si="0"/>
        <v>0</v>
      </c>
      <c r="K33" s="30"/>
      <c r="L33" s="554"/>
      <c r="M33" s="554"/>
      <c r="P33" s="7">
        <f t="shared" si="1"/>
        <v>0</v>
      </c>
      <c r="Q33" s="7">
        <f t="shared" si="2"/>
        <v>0</v>
      </c>
      <c r="R33" s="7">
        <f t="shared" si="3"/>
        <v>0</v>
      </c>
      <c r="S33" s="7">
        <f t="shared" si="4"/>
        <v>0</v>
      </c>
    </row>
    <row r="34" spans="1:19" s="4" customFormat="1" ht="21.95" customHeight="1" x14ac:dyDescent="0.2">
      <c r="A34" s="38"/>
      <c r="B34" s="409" t="s">
        <v>17</v>
      </c>
      <c r="C34" s="410" t="str">
        <f>C32</f>
        <v xml:space="preserve">25mm dia </v>
      </c>
      <c r="D34" s="94" t="str">
        <f>IF(C34="","",IF(E34="","",IF(E34&gt;1,"Nos.","No.")))</f>
        <v>Nos.</v>
      </c>
      <c r="E34" s="125">
        <f>E32/4</f>
        <v>3</v>
      </c>
      <c r="F34" s="125"/>
      <c r="G34" s="411">
        <v>7590</v>
      </c>
      <c r="H34" s="240">
        <f t="shared" si="5"/>
        <v>22770</v>
      </c>
      <c r="I34" s="240">
        <v>920</v>
      </c>
      <c r="J34" s="240">
        <f t="shared" si="0"/>
        <v>2760</v>
      </c>
      <c r="K34" s="235">
        <f>J34+H34</f>
        <v>25530</v>
      </c>
      <c r="L34" s="554"/>
      <c r="M34" s="554"/>
      <c r="N34" s="4">
        <v>8250</v>
      </c>
      <c r="O34" s="4">
        <v>1000</v>
      </c>
      <c r="P34" s="7">
        <f t="shared" si="1"/>
        <v>660</v>
      </c>
      <c r="Q34" s="7">
        <f t="shared" si="2"/>
        <v>80</v>
      </c>
      <c r="R34" s="7">
        <f t="shared" si="3"/>
        <v>7590</v>
      </c>
      <c r="S34" s="7">
        <f t="shared" si="4"/>
        <v>920</v>
      </c>
    </row>
    <row r="35" spans="1:19" s="4" customFormat="1" ht="21.95" customHeight="1" x14ac:dyDescent="0.2">
      <c r="A35" s="38"/>
      <c r="B35" s="409">
        <f>B33+0.1</f>
        <v>4.2999999999999989</v>
      </c>
      <c r="C35" s="487" t="s">
        <v>9</v>
      </c>
      <c r="D35" s="70"/>
      <c r="E35" s="56"/>
      <c r="F35" s="56"/>
      <c r="G35" s="63">
        <v>0</v>
      </c>
      <c r="H35" s="240">
        <f t="shared" si="5"/>
        <v>0</v>
      </c>
      <c r="I35" s="413">
        <v>0</v>
      </c>
      <c r="J35" s="240">
        <f t="shared" si="0"/>
        <v>0</v>
      </c>
      <c r="K35" s="30"/>
      <c r="L35" s="554"/>
      <c r="M35" s="554"/>
      <c r="P35" s="7">
        <f t="shared" si="1"/>
        <v>0</v>
      </c>
      <c r="Q35" s="7">
        <f t="shared" si="2"/>
        <v>0</v>
      </c>
      <c r="R35" s="7">
        <f t="shared" si="3"/>
        <v>0</v>
      </c>
      <c r="S35" s="7">
        <f t="shared" si="4"/>
        <v>0</v>
      </c>
    </row>
    <row r="36" spans="1:19" s="4" customFormat="1" ht="21.95" customHeight="1" x14ac:dyDescent="0.2">
      <c r="A36" s="38"/>
      <c r="B36" s="409" t="s">
        <v>17</v>
      </c>
      <c r="C36" s="410" t="str">
        <f>C34</f>
        <v xml:space="preserve">25mm dia </v>
      </c>
      <c r="D36" s="94" t="str">
        <f>IF(C36="","",IF(E36="","",IF(E36&gt;1,"Nos.","No.")))</f>
        <v>Nos.</v>
      </c>
      <c r="E36" s="125">
        <f>E34</f>
        <v>3</v>
      </c>
      <c r="F36" s="125"/>
      <c r="G36" s="411">
        <v>17940</v>
      </c>
      <c r="H36" s="240">
        <f t="shared" si="5"/>
        <v>53820</v>
      </c>
      <c r="I36" s="240">
        <v>920</v>
      </c>
      <c r="J36" s="240">
        <f t="shared" si="0"/>
        <v>2760</v>
      </c>
      <c r="K36" s="235">
        <f>J36+H36</f>
        <v>56580</v>
      </c>
      <c r="L36" s="555"/>
      <c r="M36" s="555"/>
      <c r="N36" s="4">
        <v>19500</v>
      </c>
      <c r="O36" s="4">
        <v>1000</v>
      </c>
      <c r="P36" s="7">
        <f t="shared" si="1"/>
        <v>1560</v>
      </c>
      <c r="Q36" s="7">
        <f t="shared" si="2"/>
        <v>80</v>
      </c>
      <c r="R36" s="7">
        <f t="shared" si="3"/>
        <v>17940</v>
      </c>
      <c r="S36" s="7">
        <f t="shared" si="4"/>
        <v>920</v>
      </c>
    </row>
    <row r="37" spans="1:19" s="4" customFormat="1" ht="21.95" customHeight="1" x14ac:dyDescent="0.2">
      <c r="A37" s="414"/>
      <c r="B37" s="409">
        <f>B35+0.1</f>
        <v>4.3999999999999986</v>
      </c>
      <c r="C37" s="489" t="s">
        <v>39</v>
      </c>
      <c r="D37" s="94" t="str">
        <f>IF(C37="","",IF(E37="","",IF(E37&gt;1,"Nos.","No.")))</f>
        <v>Nos.</v>
      </c>
      <c r="E37" s="125">
        <f>SUM(E36:E36)*2</f>
        <v>6</v>
      </c>
      <c r="F37" s="125"/>
      <c r="G37" s="490">
        <v>11040</v>
      </c>
      <c r="H37" s="240">
        <f t="shared" si="5"/>
        <v>66240</v>
      </c>
      <c r="I37" s="240">
        <v>920</v>
      </c>
      <c r="J37" s="240">
        <f t="shared" si="0"/>
        <v>5520</v>
      </c>
      <c r="K37" s="235">
        <f>J37+H37</f>
        <v>71760</v>
      </c>
      <c r="L37" s="492" t="s">
        <v>250</v>
      </c>
      <c r="M37" s="501" t="s">
        <v>266</v>
      </c>
      <c r="N37" s="4">
        <v>12000</v>
      </c>
      <c r="O37" s="4">
        <v>1000</v>
      </c>
      <c r="P37" s="7">
        <f t="shared" si="1"/>
        <v>960</v>
      </c>
      <c r="Q37" s="7">
        <f t="shared" si="2"/>
        <v>80</v>
      </c>
      <c r="R37" s="7">
        <f t="shared" si="3"/>
        <v>11040</v>
      </c>
      <c r="S37" s="7">
        <f t="shared" si="4"/>
        <v>920</v>
      </c>
    </row>
    <row r="38" spans="1:19" s="4" customFormat="1" ht="25.5" x14ac:dyDescent="0.2">
      <c r="A38" s="414"/>
      <c r="B38" s="409">
        <f>B37+0.1</f>
        <v>4.4999999999999982</v>
      </c>
      <c r="C38" s="412" t="s">
        <v>38</v>
      </c>
      <c r="D38" s="75" t="str">
        <f>IF(C38="","",IF(E38="","",IF(E38&gt;1,"Nos.","No.")))</f>
        <v>Nos.</v>
      </c>
      <c r="E38" s="62">
        <f>E37</f>
        <v>6</v>
      </c>
      <c r="F38" s="62"/>
      <c r="G38" s="415">
        <v>10580</v>
      </c>
      <c r="H38" s="240">
        <f t="shared" si="5"/>
        <v>63480</v>
      </c>
      <c r="I38" s="240">
        <v>920</v>
      </c>
      <c r="J38" s="240">
        <f t="shared" si="0"/>
        <v>5520</v>
      </c>
      <c r="K38" s="235">
        <f>J38+H38</f>
        <v>69000</v>
      </c>
      <c r="L38" s="492" t="s">
        <v>250</v>
      </c>
      <c r="M38" s="501" t="s">
        <v>266</v>
      </c>
      <c r="N38" s="4">
        <v>11500</v>
      </c>
      <c r="O38" s="4">
        <v>1000</v>
      </c>
      <c r="P38" s="7">
        <f t="shared" si="1"/>
        <v>920</v>
      </c>
      <c r="Q38" s="7">
        <f t="shared" si="2"/>
        <v>80</v>
      </c>
      <c r="R38" s="7">
        <f t="shared" si="3"/>
        <v>10580</v>
      </c>
      <c r="S38" s="7">
        <f t="shared" si="4"/>
        <v>920</v>
      </c>
    </row>
    <row r="39" spans="1:19" s="7" customFormat="1" ht="21.95" customHeight="1" x14ac:dyDescent="0.2">
      <c r="A39" s="51"/>
      <c r="B39" s="45">
        <f>B38+0.1</f>
        <v>4.5999999999999979</v>
      </c>
      <c r="C39" s="19" t="s">
        <v>19</v>
      </c>
      <c r="D39" s="109"/>
      <c r="E39" s="58"/>
      <c r="F39" s="58"/>
      <c r="G39" s="65">
        <v>0</v>
      </c>
      <c r="H39" s="257">
        <f t="shared" si="5"/>
        <v>0</v>
      </c>
      <c r="I39" s="81">
        <v>0</v>
      </c>
      <c r="J39" s="257">
        <f t="shared" si="0"/>
        <v>0</v>
      </c>
      <c r="K39" s="32"/>
      <c r="L39" s="493"/>
      <c r="M39" s="493"/>
      <c r="P39" s="7">
        <f t="shared" si="1"/>
        <v>0</v>
      </c>
      <c r="Q39" s="7">
        <f t="shared" si="2"/>
        <v>0</v>
      </c>
      <c r="R39" s="7">
        <f t="shared" si="3"/>
        <v>0</v>
      </c>
      <c r="S39" s="7">
        <f t="shared" si="4"/>
        <v>0</v>
      </c>
    </row>
    <row r="40" spans="1:19" s="7" customFormat="1" ht="21.95" customHeight="1" x14ac:dyDescent="0.2">
      <c r="A40" s="41"/>
      <c r="B40" s="45" t="s">
        <v>17</v>
      </c>
      <c r="C40" s="17" t="s">
        <v>37</v>
      </c>
      <c r="D40" s="71" t="str">
        <f>IF(C40="","",IF(E40="","",IF(E40&gt;1,"Nos.","No.")))</f>
        <v>Nos.</v>
      </c>
      <c r="E40" s="57">
        <f>SUM(E36:E36)</f>
        <v>3</v>
      </c>
      <c r="F40" s="57"/>
      <c r="G40" s="64">
        <v>59800</v>
      </c>
      <c r="H40" s="257">
        <f t="shared" si="5"/>
        <v>179400</v>
      </c>
      <c r="I40" s="240">
        <v>2760</v>
      </c>
      <c r="J40" s="257">
        <f t="shared" si="0"/>
        <v>8280</v>
      </c>
      <c r="K40" s="235">
        <f>J40+H40</f>
        <v>187680</v>
      </c>
      <c r="L40" s="492"/>
      <c r="M40" s="492" t="s">
        <v>267</v>
      </c>
      <c r="N40" s="7">
        <v>65000</v>
      </c>
      <c r="O40" s="7">
        <v>3000</v>
      </c>
      <c r="P40" s="7">
        <f t="shared" si="1"/>
        <v>5200</v>
      </c>
      <c r="Q40" s="7">
        <f t="shared" si="2"/>
        <v>240</v>
      </c>
      <c r="R40" s="7">
        <f t="shared" si="3"/>
        <v>59800</v>
      </c>
      <c r="S40" s="7">
        <f t="shared" si="4"/>
        <v>2760</v>
      </c>
    </row>
    <row r="41" spans="1:19" s="7" customFormat="1" ht="21.95" customHeight="1" x14ac:dyDescent="0.2">
      <c r="A41" s="51"/>
      <c r="B41" s="45">
        <f>B39+0.1</f>
        <v>4.6999999999999975</v>
      </c>
      <c r="C41" s="19" t="s">
        <v>225</v>
      </c>
      <c r="D41" s="109"/>
      <c r="E41" s="58"/>
      <c r="F41" s="58"/>
      <c r="G41" s="65">
        <v>0</v>
      </c>
      <c r="H41" s="257">
        <f t="shared" si="5"/>
        <v>0</v>
      </c>
      <c r="I41" s="81">
        <v>0</v>
      </c>
      <c r="J41" s="257">
        <f t="shared" si="0"/>
        <v>0</v>
      </c>
      <c r="K41" s="32"/>
      <c r="L41" s="493"/>
      <c r="M41" s="493"/>
      <c r="P41" s="7">
        <f t="shared" si="1"/>
        <v>0</v>
      </c>
      <c r="Q41" s="7">
        <f t="shared" si="2"/>
        <v>0</v>
      </c>
      <c r="R41" s="7">
        <f t="shared" si="3"/>
        <v>0</v>
      </c>
      <c r="S41" s="7">
        <f t="shared" si="4"/>
        <v>0</v>
      </c>
    </row>
    <row r="42" spans="1:19" s="7" customFormat="1" ht="21.95" customHeight="1" x14ac:dyDescent="0.2">
      <c r="A42" s="41"/>
      <c r="B42" s="45" t="s">
        <v>17</v>
      </c>
      <c r="C42" s="17" t="s">
        <v>37</v>
      </c>
      <c r="D42" s="71" t="str">
        <f>IF(C42="","",IF(E42="","",IF(E42&gt;1,"Nos.","No.")))</f>
        <v>Nos.</v>
      </c>
      <c r="E42" s="57">
        <v>3</v>
      </c>
      <c r="F42" s="57"/>
      <c r="G42" s="64">
        <v>8280</v>
      </c>
      <c r="H42" s="257">
        <f t="shared" si="5"/>
        <v>24840</v>
      </c>
      <c r="I42" s="240">
        <v>920</v>
      </c>
      <c r="J42" s="257">
        <f t="shared" si="0"/>
        <v>2760</v>
      </c>
      <c r="K42" s="235">
        <f>J42+H42</f>
        <v>27600</v>
      </c>
      <c r="L42" s="492"/>
      <c r="M42" s="492"/>
      <c r="N42" s="7">
        <v>9000</v>
      </c>
      <c r="O42" s="7">
        <v>1000</v>
      </c>
      <c r="P42" s="7">
        <f t="shared" si="1"/>
        <v>720</v>
      </c>
      <c r="Q42" s="7">
        <f t="shared" si="2"/>
        <v>80</v>
      </c>
      <c r="R42" s="7">
        <f t="shared" si="3"/>
        <v>8280</v>
      </c>
      <c r="S42" s="7">
        <f t="shared" si="4"/>
        <v>920</v>
      </c>
    </row>
    <row r="43" spans="1:19" s="7" customFormat="1" ht="25.5" x14ac:dyDescent="0.2">
      <c r="A43" s="51"/>
      <c r="B43" s="45">
        <f>B41+0.1</f>
        <v>4.7999999999999972</v>
      </c>
      <c r="C43" s="11" t="s">
        <v>226</v>
      </c>
      <c r="D43" s="74" t="str">
        <f>IF(C43="","",IF(E43="","",IF(E43&gt;1,"Nos.","No.")))</f>
        <v>Nos.</v>
      </c>
      <c r="E43" s="60">
        <f>E40</f>
        <v>3</v>
      </c>
      <c r="F43" s="60"/>
      <c r="G43" s="85">
        <v>59800</v>
      </c>
      <c r="H43" s="257">
        <f t="shared" si="5"/>
        <v>179400</v>
      </c>
      <c r="I43" s="240">
        <v>2760</v>
      </c>
      <c r="J43" s="257">
        <f t="shared" si="0"/>
        <v>8280</v>
      </c>
      <c r="K43" s="235">
        <f>J43+H43</f>
        <v>187680</v>
      </c>
      <c r="L43" s="499"/>
      <c r="M43" s="499"/>
      <c r="N43" s="7">
        <v>65000</v>
      </c>
      <c r="O43" s="7">
        <v>3000</v>
      </c>
      <c r="P43" s="7">
        <f t="shared" si="1"/>
        <v>5200</v>
      </c>
      <c r="Q43" s="7">
        <f t="shared" si="2"/>
        <v>240</v>
      </c>
      <c r="R43" s="7">
        <f t="shared" si="3"/>
        <v>59800</v>
      </c>
      <c r="S43" s="7">
        <f t="shared" si="4"/>
        <v>2760</v>
      </c>
    </row>
    <row r="44" spans="1:19" s="7" customFormat="1" ht="22.9" customHeight="1" x14ac:dyDescent="0.2">
      <c r="A44" s="51"/>
      <c r="B44" s="45">
        <f>B43+0.1</f>
        <v>4.8999999999999968</v>
      </c>
      <c r="C44" s="11" t="s">
        <v>227</v>
      </c>
      <c r="D44" s="74" t="str">
        <f>IF(C44="","",IF(E44="","",IF(E44&gt;1,"Nos.","No.")))</f>
        <v>No.</v>
      </c>
      <c r="E44" s="60">
        <f>E41</f>
        <v>0</v>
      </c>
      <c r="F44" s="60"/>
      <c r="G44" s="85">
        <v>0</v>
      </c>
      <c r="H44" s="257">
        <f t="shared" si="5"/>
        <v>0</v>
      </c>
      <c r="I44" s="240">
        <v>0</v>
      </c>
      <c r="J44" s="257">
        <f t="shared" si="0"/>
        <v>0</v>
      </c>
      <c r="K44" s="235">
        <f>J44+H44</f>
        <v>0</v>
      </c>
      <c r="L44" s="499"/>
      <c r="M44" s="499"/>
      <c r="P44" s="7">
        <f t="shared" si="1"/>
        <v>0</v>
      </c>
      <c r="Q44" s="7">
        <f t="shared" si="2"/>
        <v>0</v>
      </c>
      <c r="R44" s="7">
        <f t="shared" si="3"/>
        <v>0</v>
      </c>
      <c r="S44" s="7">
        <f t="shared" si="4"/>
        <v>0</v>
      </c>
    </row>
    <row r="45" spans="1:19" s="7" customFormat="1" ht="25.5" x14ac:dyDescent="0.2">
      <c r="A45" s="51"/>
      <c r="B45" s="45">
        <f>B44+0.1</f>
        <v>4.9999999999999964</v>
      </c>
      <c r="C45" s="11" t="s">
        <v>80</v>
      </c>
      <c r="D45" s="74" t="s">
        <v>3</v>
      </c>
      <c r="E45" s="60">
        <f>E43</f>
        <v>3</v>
      </c>
      <c r="F45" s="60"/>
      <c r="G45" s="85">
        <v>18400</v>
      </c>
      <c r="H45" s="257">
        <f t="shared" si="5"/>
        <v>55200</v>
      </c>
      <c r="I45" s="240">
        <v>4600</v>
      </c>
      <c r="J45" s="257">
        <f t="shared" si="0"/>
        <v>13800</v>
      </c>
      <c r="K45" s="235">
        <f>J45+H45</f>
        <v>69000</v>
      </c>
      <c r="L45" s="499" t="s">
        <v>250</v>
      </c>
      <c r="M45" s="499" t="s">
        <v>254</v>
      </c>
      <c r="N45" s="7">
        <v>20000</v>
      </c>
      <c r="O45" s="7">
        <v>5000</v>
      </c>
      <c r="P45" s="7">
        <f t="shared" si="1"/>
        <v>1600</v>
      </c>
      <c r="Q45" s="7">
        <f t="shared" si="2"/>
        <v>400</v>
      </c>
      <c r="R45" s="7">
        <f t="shared" si="3"/>
        <v>18400</v>
      </c>
      <c r="S45" s="7">
        <f t="shared" si="4"/>
        <v>4600</v>
      </c>
    </row>
    <row r="46" spans="1:19" s="7" customFormat="1" ht="24" customHeight="1" x14ac:dyDescent="0.2">
      <c r="A46" s="117"/>
      <c r="B46" s="118" t="s">
        <v>16</v>
      </c>
      <c r="C46" s="89" t="s">
        <v>65</v>
      </c>
      <c r="D46" s="5"/>
      <c r="E46" s="58"/>
      <c r="F46" s="58"/>
      <c r="G46" s="65">
        <v>0</v>
      </c>
      <c r="H46" s="257">
        <f t="shared" si="5"/>
        <v>0</v>
      </c>
      <c r="I46" s="81">
        <v>0</v>
      </c>
      <c r="J46" s="257">
        <f t="shared" si="0"/>
        <v>0</v>
      </c>
      <c r="K46" s="32"/>
      <c r="L46" s="493"/>
      <c r="M46" s="493"/>
      <c r="P46" s="7">
        <f t="shared" si="1"/>
        <v>0</v>
      </c>
      <c r="Q46" s="7">
        <f t="shared" si="2"/>
        <v>0</v>
      </c>
      <c r="R46" s="7">
        <f t="shared" si="3"/>
        <v>0</v>
      </c>
      <c r="S46" s="7">
        <f t="shared" si="4"/>
        <v>0</v>
      </c>
    </row>
    <row r="47" spans="1:19" s="7" customFormat="1" ht="21.95" customHeight="1" x14ac:dyDescent="0.2">
      <c r="A47" s="41"/>
      <c r="B47" s="314">
        <f>B45+0.1</f>
        <v>5.0999999999999961</v>
      </c>
      <c r="C47" s="19" t="s">
        <v>11</v>
      </c>
      <c r="D47" s="5"/>
      <c r="E47" s="58"/>
      <c r="F47" s="58"/>
      <c r="G47" s="65">
        <v>0</v>
      </c>
      <c r="H47" s="257">
        <f t="shared" si="5"/>
        <v>0</v>
      </c>
      <c r="I47" s="81">
        <v>0</v>
      </c>
      <c r="J47" s="257">
        <f t="shared" si="0"/>
        <v>0</v>
      </c>
      <c r="K47" s="32"/>
      <c r="L47" s="493"/>
      <c r="M47" s="493"/>
      <c r="P47" s="7">
        <f t="shared" si="1"/>
        <v>0</v>
      </c>
      <c r="Q47" s="7">
        <f t="shared" si="2"/>
        <v>0</v>
      </c>
      <c r="R47" s="7">
        <f t="shared" si="3"/>
        <v>0</v>
      </c>
      <c r="S47" s="7">
        <f t="shared" si="4"/>
        <v>0</v>
      </c>
    </row>
    <row r="48" spans="1:19" s="7" customFormat="1" ht="21.95" customHeight="1" x14ac:dyDescent="0.2">
      <c r="A48" s="41"/>
      <c r="B48" s="45" t="s">
        <v>17</v>
      </c>
      <c r="C48" s="17" t="s">
        <v>37</v>
      </c>
      <c r="D48" s="71" t="str">
        <f>IF(C48="","",IF(E48="","",IF(E48&gt;1,"Nos.","No.")))</f>
        <v>Nos.</v>
      </c>
      <c r="E48" s="57">
        <f>E15*4</f>
        <v>4</v>
      </c>
      <c r="F48" s="57"/>
      <c r="G48" s="64">
        <v>7590</v>
      </c>
      <c r="H48" s="257">
        <f t="shared" si="5"/>
        <v>30360</v>
      </c>
      <c r="I48" s="240">
        <v>920</v>
      </c>
      <c r="J48" s="257">
        <f t="shared" si="0"/>
        <v>3680</v>
      </c>
      <c r="K48" s="235">
        <f>J48+H48</f>
        <v>34040</v>
      </c>
      <c r="L48" s="554" t="s">
        <v>250</v>
      </c>
      <c r="M48" s="554" t="s">
        <v>253</v>
      </c>
      <c r="N48" s="7">
        <v>8250</v>
      </c>
      <c r="O48" s="7">
        <v>1000</v>
      </c>
      <c r="P48" s="7">
        <f t="shared" si="1"/>
        <v>660</v>
      </c>
      <c r="Q48" s="7">
        <f t="shared" si="2"/>
        <v>80</v>
      </c>
      <c r="R48" s="7">
        <f t="shared" si="3"/>
        <v>7590</v>
      </c>
      <c r="S48" s="7">
        <f t="shared" si="4"/>
        <v>920</v>
      </c>
    </row>
    <row r="49" spans="1:19" s="7" customFormat="1" ht="21.95" customHeight="1" thickBot="1" x14ac:dyDescent="0.25">
      <c r="A49" s="96"/>
      <c r="B49" s="119" t="s">
        <v>18</v>
      </c>
      <c r="C49" s="120" t="s">
        <v>79</v>
      </c>
      <c r="D49" s="121" t="str">
        <f>IF(C49="","",IF(E49="","",IF(E49&gt;1,"Nos.","No.")))</f>
        <v>Nos.</v>
      </c>
      <c r="E49" s="122">
        <f>E16*4</f>
        <v>8</v>
      </c>
      <c r="F49" s="122"/>
      <c r="G49" s="458">
        <v>10580</v>
      </c>
      <c r="H49" s="457">
        <f t="shared" si="5"/>
        <v>84640</v>
      </c>
      <c r="I49" s="457">
        <v>920</v>
      </c>
      <c r="J49" s="457">
        <f t="shared" si="0"/>
        <v>7360</v>
      </c>
      <c r="K49" s="401">
        <f>J49+H49</f>
        <v>92000</v>
      </c>
      <c r="L49" s="554"/>
      <c r="M49" s="554"/>
      <c r="N49" s="7">
        <v>11500</v>
      </c>
      <c r="O49" s="7">
        <v>1000</v>
      </c>
      <c r="P49" s="7">
        <f t="shared" si="1"/>
        <v>920</v>
      </c>
      <c r="Q49" s="7">
        <f t="shared" si="2"/>
        <v>80</v>
      </c>
      <c r="R49" s="7">
        <f t="shared" si="3"/>
        <v>10580</v>
      </c>
      <c r="S49" s="7">
        <f t="shared" si="4"/>
        <v>920</v>
      </c>
    </row>
    <row r="50" spans="1:19" s="7" customFormat="1" ht="21.95" customHeight="1" x14ac:dyDescent="0.2">
      <c r="A50" s="128"/>
      <c r="B50" s="136">
        <f>B47+0.1</f>
        <v>5.1999999999999957</v>
      </c>
      <c r="C50" s="137" t="s">
        <v>10</v>
      </c>
      <c r="D50" s="131"/>
      <c r="E50" s="138"/>
      <c r="F50" s="138"/>
      <c r="G50" s="133">
        <v>0</v>
      </c>
      <c r="H50" s="257">
        <f t="shared" si="5"/>
        <v>0</v>
      </c>
      <c r="I50" s="139">
        <v>0</v>
      </c>
      <c r="J50" s="257">
        <f t="shared" si="0"/>
        <v>0</v>
      </c>
      <c r="K50" s="135"/>
      <c r="L50" s="554"/>
      <c r="M50" s="554"/>
      <c r="P50" s="7">
        <f t="shared" si="1"/>
        <v>0</v>
      </c>
      <c r="Q50" s="7">
        <f t="shared" si="2"/>
        <v>0</v>
      </c>
      <c r="R50" s="7">
        <f t="shared" si="3"/>
        <v>0</v>
      </c>
      <c r="S50" s="7">
        <f t="shared" si="4"/>
        <v>0</v>
      </c>
    </row>
    <row r="51" spans="1:19" s="7" customFormat="1" ht="21.95" customHeight="1" x14ac:dyDescent="0.2">
      <c r="A51" s="41"/>
      <c r="B51" s="45" t="s">
        <v>17</v>
      </c>
      <c r="C51" s="17" t="str">
        <f>C48</f>
        <v xml:space="preserve">25mm dia </v>
      </c>
      <c r="D51" s="71" t="str">
        <f>IF(C51="","",IF(E51="","",IF(E51&gt;1,"Nos.","No.")))</f>
        <v>No.</v>
      </c>
      <c r="E51" s="57">
        <f>E48/4</f>
        <v>1</v>
      </c>
      <c r="F51" s="57"/>
      <c r="G51" s="64">
        <v>6900</v>
      </c>
      <c r="H51" s="257">
        <f t="shared" si="5"/>
        <v>6900</v>
      </c>
      <c r="I51" s="240">
        <v>920</v>
      </c>
      <c r="J51" s="257">
        <f t="shared" si="0"/>
        <v>920</v>
      </c>
      <c r="K51" s="235">
        <f>J51+H51</f>
        <v>7820</v>
      </c>
      <c r="L51" s="554"/>
      <c r="M51" s="554"/>
      <c r="N51" s="7">
        <v>7500</v>
      </c>
      <c r="O51" s="7">
        <v>1000</v>
      </c>
      <c r="P51" s="7">
        <f t="shared" si="1"/>
        <v>600</v>
      </c>
      <c r="Q51" s="7">
        <f t="shared" si="2"/>
        <v>80</v>
      </c>
      <c r="R51" s="7">
        <f t="shared" si="3"/>
        <v>6900</v>
      </c>
      <c r="S51" s="7">
        <f t="shared" si="4"/>
        <v>920</v>
      </c>
    </row>
    <row r="52" spans="1:19" s="7" customFormat="1" ht="21.95" customHeight="1" x14ac:dyDescent="0.2">
      <c r="A52" s="41"/>
      <c r="B52" s="45" t="s">
        <v>18</v>
      </c>
      <c r="C52" s="17" t="str">
        <f>C49</f>
        <v xml:space="preserve">32mm dia </v>
      </c>
      <c r="D52" s="71" t="str">
        <f>IF(C52="","",IF(E52="","",IF(E52&gt;1,"Nos.","No.")))</f>
        <v>Nos.</v>
      </c>
      <c r="E52" s="57">
        <f>E49/4</f>
        <v>2</v>
      </c>
      <c r="F52" s="57"/>
      <c r="G52" s="64">
        <v>9016</v>
      </c>
      <c r="H52" s="257">
        <f t="shared" si="5"/>
        <v>18032</v>
      </c>
      <c r="I52" s="240">
        <v>920</v>
      </c>
      <c r="J52" s="257">
        <f t="shared" si="0"/>
        <v>1840</v>
      </c>
      <c r="K52" s="235">
        <f>J52+H52</f>
        <v>19872</v>
      </c>
      <c r="L52" s="554"/>
      <c r="M52" s="554"/>
      <c r="N52" s="7">
        <v>9800</v>
      </c>
      <c r="O52" s="7">
        <v>1000</v>
      </c>
      <c r="P52" s="7">
        <f t="shared" si="1"/>
        <v>784</v>
      </c>
      <c r="Q52" s="7">
        <f t="shared" si="2"/>
        <v>80</v>
      </c>
      <c r="R52" s="7">
        <f t="shared" si="3"/>
        <v>9016</v>
      </c>
      <c r="S52" s="7">
        <f t="shared" si="4"/>
        <v>920</v>
      </c>
    </row>
    <row r="53" spans="1:19" s="7" customFormat="1" ht="21.95" customHeight="1" x14ac:dyDescent="0.2">
      <c r="A53" s="41"/>
      <c r="B53" s="45">
        <f>B50+0.01</f>
        <v>5.2099999999999955</v>
      </c>
      <c r="C53" s="19" t="s">
        <v>9</v>
      </c>
      <c r="D53" s="5"/>
      <c r="E53" s="58"/>
      <c r="F53" s="58"/>
      <c r="G53" s="65">
        <v>0</v>
      </c>
      <c r="H53" s="257">
        <f t="shared" si="5"/>
        <v>0</v>
      </c>
      <c r="I53" s="81">
        <v>0</v>
      </c>
      <c r="J53" s="257">
        <f t="shared" si="0"/>
        <v>0</v>
      </c>
      <c r="K53" s="32"/>
      <c r="L53" s="554"/>
      <c r="M53" s="554"/>
      <c r="P53" s="7">
        <f t="shared" si="1"/>
        <v>0</v>
      </c>
      <c r="Q53" s="7">
        <f t="shared" si="2"/>
        <v>0</v>
      </c>
      <c r="R53" s="7">
        <f t="shared" si="3"/>
        <v>0</v>
      </c>
      <c r="S53" s="7">
        <f t="shared" si="4"/>
        <v>0</v>
      </c>
    </row>
    <row r="54" spans="1:19" s="7" customFormat="1" ht="21.95" customHeight="1" x14ac:dyDescent="0.2">
      <c r="A54" s="41"/>
      <c r="B54" s="45" t="s">
        <v>17</v>
      </c>
      <c r="C54" s="17" t="str">
        <f>C51</f>
        <v xml:space="preserve">25mm dia </v>
      </c>
      <c r="D54" s="71" t="str">
        <f>IF(C54="","",IF(E54="","",IF(E54&gt;1,"Nos.","No.")))</f>
        <v>No.</v>
      </c>
      <c r="E54" s="57">
        <f>E51</f>
        <v>1</v>
      </c>
      <c r="F54" s="57"/>
      <c r="G54" s="64">
        <v>16560</v>
      </c>
      <c r="H54" s="257">
        <f t="shared" si="5"/>
        <v>16560</v>
      </c>
      <c r="I54" s="240">
        <v>1380</v>
      </c>
      <c r="J54" s="257">
        <f t="shared" si="0"/>
        <v>1380</v>
      </c>
      <c r="K54" s="235">
        <f>J54+H54</f>
        <v>17940</v>
      </c>
      <c r="L54" s="554"/>
      <c r="M54" s="554"/>
      <c r="N54" s="7">
        <v>18000</v>
      </c>
      <c r="O54" s="7">
        <v>1500</v>
      </c>
      <c r="P54" s="7">
        <f t="shared" si="1"/>
        <v>1440</v>
      </c>
      <c r="Q54" s="7">
        <f t="shared" si="2"/>
        <v>120</v>
      </c>
      <c r="R54" s="7">
        <f t="shared" si="3"/>
        <v>16560</v>
      </c>
      <c r="S54" s="7">
        <f t="shared" si="4"/>
        <v>1380</v>
      </c>
    </row>
    <row r="55" spans="1:19" s="7" customFormat="1" ht="21.95" customHeight="1" x14ac:dyDescent="0.2">
      <c r="A55" s="41"/>
      <c r="B55" s="45" t="s">
        <v>18</v>
      </c>
      <c r="C55" s="17" t="str">
        <f>C52</f>
        <v xml:space="preserve">32mm dia </v>
      </c>
      <c r="D55" s="71" t="str">
        <f>IF(C55="","",IF(E55="","",IF(E55&gt;1,"Nos.","No.")))</f>
        <v>Nos.</v>
      </c>
      <c r="E55" s="57">
        <f>E52</f>
        <v>2</v>
      </c>
      <c r="F55" s="57"/>
      <c r="G55" s="64">
        <v>19780</v>
      </c>
      <c r="H55" s="257">
        <f t="shared" si="5"/>
        <v>39560</v>
      </c>
      <c r="I55" s="240">
        <v>1380</v>
      </c>
      <c r="J55" s="257">
        <f t="shared" si="0"/>
        <v>2760</v>
      </c>
      <c r="K55" s="235">
        <f>J55+H55</f>
        <v>42320</v>
      </c>
      <c r="L55" s="555"/>
      <c r="M55" s="555"/>
      <c r="N55" s="7">
        <v>21500</v>
      </c>
      <c r="O55" s="7">
        <v>1500</v>
      </c>
      <c r="P55" s="7">
        <f t="shared" si="1"/>
        <v>1720</v>
      </c>
      <c r="Q55" s="7">
        <f t="shared" si="2"/>
        <v>120</v>
      </c>
      <c r="R55" s="7">
        <f t="shared" si="3"/>
        <v>19780</v>
      </c>
      <c r="S55" s="7">
        <f t="shared" si="4"/>
        <v>1380</v>
      </c>
    </row>
    <row r="56" spans="1:19" s="7" customFormat="1" ht="21.95" customHeight="1" x14ac:dyDescent="0.2">
      <c r="A56" s="41"/>
      <c r="B56" s="45">
        <f>B53+0.01</f>
        <v>5.2199999999999953</v>
      </c>
      <c r="C56" s="19" t="s">
        <v>66</v>
      </c>
      <c r="D56" s="5"/>
      <c r="E56" s="58"/>
      <c r="F56" s="58"/>
      <c r="G56" s="65">
        <v>0</v>
      </c>
      <c r="H56" s="257">
        <f t="shared" si="5"/>
        <v>0</v>
      </c>
      <c r="I56" s="81">
        <v>0</v>
      </c>
      <c r="J56" s="257">
        <f t="shared" si="0"/>
        <v>0</v>
      </c>
      <c r="K56" s="32"/>
      <c r="L56" s="493"/>
      <c r="M56" s="493"/>
      <c r="P56" s="7">
        <f t="shared" si="1"/>
        <v>0</v>
      </c>
      <c r="Q56" s="7">
        <f t="shared" si="2"/>
        <v>0</v>
      </c>
      <c r="R56" s="7">
        <f t="shared" si="3"/>
        <v>0</v>
      </c>
      <c r="S56" s="7">
        <f t="shared" si="4"/>
        <v>0</v>
      </c>
    </row>
    <row r="57" spans="1:19" s="7" customFormat="1" ht="21.95" customHeight="1" x14ac:dyDescent="0.2">
      <c r="A57" s="41"/>
      <c r="B57" s="45" t="s">
        <v>17</v>
      </c>
      <c r="C57" s="17" t="str">
        <f>C54</f>
        <v xml:space="preserve">25mm dia </v>
      </c>
      <c r="D57" s="71" t="str">
        <f>IF(C57="","",IF(E57="","",IF(E57&gt;1,"Nos.","No.")))</f>
        <v>Nos.</v>
      </c>
      <c r="E57" s="57">
        <f>E54*2</f>
        <v>2</v>
      </c>
      <c r="F57" s="57"/>
      <c r="G57" s="64">
        <v>10580</v>
      </c>
      <c r="H57" s="257">
        <f t="shared" si="5"/>
        <v>21160</v>
      </c>
      <c r="I57" s="240">
        <v>920</v>
      </c>
      <c r="J57" s="257">
        <f t="shared" si="0"/>
        <v>1840</v>
      </c>
      <c r="K57" s="235">
        <f>J57+H57</f>
        <v>23000</v>
      </c>
      <c r="L57" s="492"/>
      <c r="M57" s="492"/>
      <c r="N57" s="7">
        <v>11500</v>
      </c>
      <c r="O57" s="7">
        <v>1000</v>
      </c>
      <c r="P57" s="7">
        <f t="shared" si="1"/>
        <v>920</v>
      </c>
      <c r="Q57" s="7">
        <f t="shared" si="2"/>
        <v>80</v>
      </c>
      <c r="R57" s="7">
        <f t="shared" si="3"/>
        <v>10580</v>
      </c>
      <c r="S57" s="7">
        <f t="shared" si="4"/>
        <v>920</v>
      </c>
    </row>
    <row r="58" spans="1:19" s="7" customFormat="1" ht="21.95" customHeight="1" x14ac:dyDescent="0.2">
      <c r="A58" s="41"/>
      <c r="B58" s="45" t="s">
        <v>18</v>
      </c>
      <c r="C58" s="17" t="str">
        <f>C55</f>
        <v xml:space="preserve">32mm dia </v>
      </c>
      <c r="D58" s="71" t="str">
        <f>IF(C58="","",IF(E58="","",IF(E58&gt;1,"Nos.","No.")))</f>
        <v>Nos.</v>
      </c>
      <c r="E58" s="57">
        <f>E55*2</f>
        <v>4</v>
      </c>
      <c r="F58" s="57"/>
      <c r="G58" s="64">
        <v>13110</v>
      </c>
      <c r="H58" s="257">
        <f t="shared" si="5"/>
        <v>52440</v>
      </c>
      <c r="I58" s="240">
        <v>920</v>
      </c>
      <c r="J58" s="257">
        <f t="shared" si="0"/>
        <v>3680</v>
      </c>
      <c r="K58" s="235">
        <f>J58+H58</f>
        <v>56120</v>
      </c>
      <c r="L58" s="492"/>
      <c r="M58" s="492"/>
      <c r="N58" s="7">
        <v>14250</v>
      </c>
      <c r="O58" s="7">
        <v>1000</v>
      </c>
      <c r="P58" s="7">
        <f t="shared" si="1"/>
        <v>1140</v>
      </c>
      <c r="Q58" s="7">
        <f t="shared" si="2"/>
        <v>80</v>
      </c>
      <c r="R58" s="7">
        <f t="shared" si="3"/>
        <v>13110</v>
      </c>
      <c r="S58" s="7">
        <f t="shared" si="4"/>
        <v>920</v>
      </c>
    </row>
    <row r="59" spans="1:19" s="7" customFormat="1" ht="21.95" customHeight="1" x14ac:dyDescent="0.2">
      <c r="A59" s="41"/>
      <c r="B59" s="45">
        <f>B56+0.01</f>
        <v>5.2299999999999951</v>
      </c>
      <c r="C59" s="19" t="s">
        <v>225</v>
      </c>
      <c r="D59" s="5"/>
      <c r="E59" s="58"/>
      <c r="F59" s="58"/>
      <c r="G59" s="65">
        <v>0</v>
      </c>
      <c r="H59" s="257">
        <f t="shared" si="5"/>
        <v>0</v>
      </c>
      <c r="I59" s="81">
        <v>0</v>
      </c>
      <c r="J59" s="257">
        <f t="shared" si="0"/>
        <v>0</v>
      </c>
      <c r="K59" s="32"/>
      <c r="L59" s="493"/>
      <c r="M59" s="493"/>
      <c r="P59" s="7">
        <f t="shared" si="1"/>
        <v>0</v>
      </c>
      <c r="Q59" s="7">
        <f t="shared" si="2"/>
        <v>0</v>
      </c>
      <c r="R59" s="7">
        <f t="shared" si="3"/>
        <v>0</v>
      </c>
      <c r="S59" s="7">
        <f t="shared" si="4"/>
        <v>0</v>
      </c>
    </row>
    <row r="60" spans="1:19" s="7" customFormat="1" ht="21.95" customHeight="1" x14ac:dyDescent="0.2">
      <c r="A60" s="41"/>
      <c r="B60" s="45" t="s">
        <v>17</v>
      </c>
      <c r="C60" s="17" t="str">
        <f>C57</f>
        <v xml:space="preserve">25mm dia </v>
      </c>
      <c r="D60" s="71" t="str">
        <f>IF(C60="","",IF(E60="","",IF(E60&gt;1,"Nos.","No.")))</f>
        <v>Nos.</v>
      </c>
      <c r="E60" s="57">
        <v>2</v>
      </c>
      <c r="F60" s="57"/>
      <c r="G60" s="64">
        <v>8280</v>
      </c>
      <c r="H60" s="257">
        <f t="shared" si="5"/>
        <v>16560</v>
      </c>
      <c r="I60" s="240">
        <v>920</v>
      </c>
      <c r="J60" s="257">
        <f t="shared" si="0"/>
        <v>1840</v>
      </c>
      <c r="K60" s="235">
        <f>J60+H60</f>
        <v>18400</v>
      </c>
      <c r="L60" s="492"/>
      <c r="M60" s="492"/>
      <c r="N60" s="7">
        <v>9000</v>
      </c>
      <c r="O60" s="7">
        <v>1000</v>
      </c>
      <c r="P60" s="7">
        <f t="shared" si="1"/>
        <v>720</v>
      </c>
      <c r="Q60" s="7">
        <f t="shared" si="2"/>
        <v>80</v>
      </c>
      <c r="R60" s="7">
        <f t="shared" si="3"/>
        <v>8280</v>
      </c>
      <c r="S60" s="7">
        <f t="shared" si="4"/>
        <v>920</v>
      </c>
    </row>
    <row r="61" spans="1:19" s="7" customFormat="1" ht="21.95" customHeight="1" x14ac:dyDescent="0.2">
      <c r="A61" s="41"/>
      <c r="B61" s="45" t="s">
        <v>18</v>
      </c>
      <c r="C61" s="17" t="str">
        <f>C58</f>
        <v xml:space="preserve">32mm dia </v>
      </c>
      <c r="D61" s="71" t="str">
        <f>IF(C61="","",IF(E61="","",IF(E61&gt;1,"Nos.","No.")))</f>
        <v>Nos.</v>
      </c>
      <c r="E61" s="57">
        <v>4</v>
      </c>
      <c r="F61" s="57"/>
      <c r="G61" s="64">
        <v>12190</v>
      </c>
      <c r="H61" s="257">
        <f t="shared" si="5"/>
        <v>48760</v>
      </c>
      <c r="I61" s="240">
        <v>920</v>
      </c>
      <c r="J61" s="257">
        <f t="shared" si="0"/>
        <v>3680</v>
      </c>
      <c r="K61" s="235">
        <f>J61+H61</f>
        <v>52440</v>
      </c>
      <c r="L61" s="492"/>
      <c r="M61" s="492"/>
      <c r="N61" s="7">
        <v>13250</v>
      </c>
      <c r="O61" s="7">
        <v>1000</v>
      </c>
      <c r="P61" s="7">
        <f t="shared" si="1"/>
        <v>1060</v>
      </c>
      <c r="Q61" s="7">
        <f t="shared" si="2"/>
        <v>80</v>
      </c>
      <c r="R61" s="7">
        <f t="shared" si="3"/>
        <v>12190</v>
      </c>
      <c r="S61" s="7">
        <f t="shared" si="4"/>
        <v>920</v>
      </c>
    </row>
    <row r="62" spans="1:19" s="7" customFormat="1" ht="21.95" customHeight="1" x14ac:dyDescent="0.2">
      <c r="A62" s="41"/>
      <c r="B62" s="45">
        <f>B59+0.01</f>
        <v>5.2399999999999949</v>
      </c>
      <c r="C62" s="123" t="s">
        <v>39</v>
      </c>
      <c r="D62" s="5"/>
      <c r="E62" s="58"/>
      <c r="F62" s="58"/>
      <c r="G62" s="65">
        <v>0</v>
      </c>
      <c r="H62" s="257">
        <f t="shared" si="5"/>
        <v>0</v>
      </c>
      <c r="I62" s="81">
        <v>0</v>
      </c>
      <c r="J62" s="257">
        <f t="shared" si="0"/>
        <v>0</v>
      </c>
      <c r="K62" s="32"/>
      <c r="L62" s="492" t="s">
        <v>250</v>
      </c>
      <c r="M62" s="501" t="s">
        <v>266</v>
      </c>
      <c r="P62" s="7">
        <f t="shared" si="1"/>
        <v>0</v>
      </c>
      <c r="Q62" s="7">
        <f t="shared" si="2"/>
        <v>0</v>
      </c>
      <c r="R62" s="7">
        <f t="shared" si="3"/>
        <v>0</v>
      </c>
      <c r="S62" s="7">
        <f t="shared" si="4"/>
        <v>0</v>
      </c>
    </row>
    <row r="63" spans="1:19" s="7" customFormat="1" ht="21.95" customHeight="1" x14ac:dyDescent="0.2">
      <c r="A63" s="41"/>
      <c r="B63" s="45" t="s">
        <v>17</v>
      </c>
      <c r="C63" s="17" t="str">
        <f>C60</f>
        <v xml:space="preserve">25mm dia </v>
      </c>
      <c r="D63" s="71" t="str">
        <f>IF(C63="","",IF(E63="","",IF(E63&gt;1,"Nos.","No.")))</f>
        <v>Nos.</v>
      </c>
      <c r="E63" s="57">
        <v>2</v>
      </c>
      <c r="F63" s="57"/>
      <c r="G63" s="64">
        <v>11040</v>
      </c>
      <c r="H63" s="257">
        <f t="shared" si="5"/>
        <v>22080</v>
      </c>
      <c r="I63" s="240">
        <v>920</v>
      </c>
      <c r="J63" s="257">
        <f t="shared" si="0"/>
        <v>1840</v>
      </c>
      <c r="K63" s="235">
        <f>J63+H63</f>
        <v>23920</v>
      </c>
      <c r="L63" s="492"/>
      <c r="M63" s="501"/>
      <c r="N63" s="7">
        <v>12000</v>
      </c>
      <c r="O63" s="7">
        <v>1000</v>
      </c>
      <c r="P63" s="7">
        <f t="shared" si="1"/>
        <v>960</v>
      </c>
      <c r="Q63" s="7">
        <f t="shared" si="2"/>
        <v>80</v>
      </c>
      <c r="R63" s="7">
        <f t="shared" si="3"/>
        <v>11040</v>
      </c>
      <c r="S63" s="7">
        <f t="shared" si="4"/>
        <v>920</v>
      </c>
    </row>
    <row r="64" spans="1:19" s="7" customFormat="1" ht="21.95" customHeight="1" x14ac:dyDescent="0.2">
      <c r="A64" s="41"/>
      <c r="B64" s="45" t="s">
        <v>18</v>
      </c>
      <c r="C64" s="17" t="str">
        <f>C61</f>
        <v xml:space="preserve">32mm dia </v>
      </c>
      <c r="D64" s="71" t="str">
        <f>IF(C64="","",IF(E64="","",IF(E64&gt;1,"Nos.","No.")))</f>
        <v>Nos.</v>
      </c>
      <c r="E64" s="57">
        <v>4</v>
      </c>
      <c r="F64" s="57"/>
      <c r="G64" s="64">
        <v>10580</v>
      </c>
      <c r="H64" s="257">
        <f t="shared" si="5"/>
        <v>42320</v>
      </c>
      <c r="I64" s="257">
        <v>920</v>
      </c>
      <c r="J64" s="257">
        <f t="shared" si="0"/>
        <v>3680</v>
      </c>
      <c r="K64" s="256">
        <f>J64+H64</f>
        <v>46000</v>
      </c>
      <c r="L64" s="493"/>
      <c r="M64" s="493"/>
      <c r="N64" s="7">
        <v>11500</v>
      </c>
      <c r="O64" s="7">
        <v>1000</v>
      </c>
      <c r="P64" s="7">
        <f t="shared" si="1"/>
        <v>920</v>
      </c>
      <c r="Q64" s="7">
        <f t="shared" si="2"/>
        <v>80</v>
      </c>
      <c r="R64" s="7">
        <f t="shared" si="3"/>
        <v>10580</v>
      </c>
      <c r="S64" s="7">
        <f t="shared" si="4"/>
        <v>920</v>
      </c>
    </row>
    <row r="65" spans="1:19" s="7" customFormat="1" ht="26.45" customHeight="1" x14ac:dyDescent="0.2">
      <c r="A65" s="41"/>
      <c r="B65" s="45">
        <f>B62+0.01</f>
        <v>5.2499999999999947</v>
      </c>
      <c r="C65" s="110" t="s">
        <v>38</v>
      </c>
      <c r="D65" s="5"/>
      <c r="E65" s="58"/>
      <c r="F65" s="58"/>
      <c r="G65" s="65">
        <v>0</v>
      </c>
      <c r="H65" s="257">
        <f t="shared" si="5"/>
        <v>0</v>
      </c>
      <c r="I65" s="81">
        <v>0</v>
      </c>
      <c r="J65" s="257">
        <f t="shared" si="0"/>
        <v>0</v>
      </c>
      <c r="K65" s="32"/>
      <c r="L65" s="492" t="s">
        <v>250</v>
      </c>
      <c r="M65" s="501" t="s">
        <v>266</v>
      </c>
      <c r="P65" s="7">
        <f t="shared" si="1"/>
        <v>0</v>
      </c>
      <c r="Q65" s="7">
        <f t="shared" si="2"/>
        <v>0</v>
      </c>
      <c r="R65" s="7">
        <f t="shared" si="3"/>
        <v>0</v>
      </c>
      <c r="S65" s="7">
        <f t="shared" si="4"/>
        <v>0</v>
      </c>
    </row>
    <row r="66" spans="1:19" s="7" customFormat="1" ht="21.95" customHeight="1" x14ac:dyDescent="0.2">
      <c r="A66" s="41"/>
      <c r="B66" s="45" t="s">
        <v>17</v>
      </c>
      <c r="C66" s="17" t="str">
        <f>C63</f>
        <v xml:space="preserve">25mm dia </v>
      </c>
      <c r="D66" s="71" t="str">
        <f>IF(C66="","",IF(E66="","",IF(E66&gt;1,"Nos.","No.")))</f>
        <v>Nos.</v>
      </c>
      <c r="E66" s="57">
        <v>2</v>
      </c>
      <c r="F66" s="57"/>
      <c r="G66" s="64">
        <v>16100</v>
      </c>
      <c r="H66" s="257">
        <f t="shared" si="5"/>
        <v>32200</v>
      </c>
      <c r="I66" s="257">
        <v>1840</v>
      </c>
      <c r="J66" s="257">
        <f t="shared" si="0"/>
        <v>3680</v>
      </c>
      <c r="K66" s="256">
        <f>J66+H66</f>
        <v>35880</v>
      </c>
      <c r="L66" s="492"/>
      <c r="M66" s="501"/>
      <c r="N66" s="7">
        <v>17500</v>
      </c>
      <c r="O66" s="7">
        <v>2000</v>
      </c>
      <c r="P66" s="7">
        <f t="shared" si="1"/>
        <v>1400</v>
      </c>
      <c r="Q66" s="7">
        <f t="shared" si="2"/>
        <v>160</v>
      </c>
      <c r="R66" s="7">
        <f t="shared" si="3"/>
        <v>16100</v>
      </c>
      <c r="S66" s="7">
        <f t="shared" si="4"/>
        <v>1840</v>
      </c>
    </row>
    <row r="67" spans="1:19" s="7" customFormat="1" ht="21.95" customHeight="1" x14ac:dyDescent="0.2">
      <c r="A67" s="41"/>
      <c r="B67" s="45" t="s">
        <v>18</v>
      </c>
      <c r="C67" s="17" t="str">
        <f>C64</f>
        <v xml:space="preserve">32mm dia </v>
      </c>
      <c r="D67" s="71" t="str">
        <f>IF(C67="","",IF(E67="","",IF(E67&gt;1,"Nos.","No.")))</f>
        <v>Nos.</v>
      </c>
      <c r="E67" s="57">
        <v>4</v>
      </c>
      <c r="F67" s="57"/>
      <c r="G67" s="64">
        <v>19780</v>
      </c>
      <c r="H67" s="257">
        <f t="shared" si="5"/>
        <v>79120</v>
      </c>
      <c r="I67" s="257">
        <v>1840</v>
      </c>
      <c r="J67" s="257">
        <f t="shared" si="0"/>
        <v>7360</v>
      </c>
      <c r="K67" s="256">
        <f>J67+H67</f>
        <v>86480</v>
      </c>
      <c r="L67" s="492"/>
      <c r="M67" s="492"/>
      <c r="N67" s="7">
        <v>21500</v>
      </c>
      <c r="O67" s="7">
        <v>2000</v>
      </c>
      <c r="P67" s="7">
        <f t="shared" si="1"/>
        <v>1720</v>
      </c>
      <c r="Q67" s="7">
        <f t="shared" si="2"/>
        <v>160</v>
      </c>
      <c r="R67" s="7">
        <f t="shared" si="3"/>
        <v>19780</v>
      </c>
      <c r="S67" s="7">
        <f t="shared" si="4"/>
        <v>1840</v>
      </c>
    </row>
    <row r="68" spans="1:19" s="7" customFormat="1" ht="21.95" customHeight="1" x14ac:dyDescent="0.2">
      <c r="A68" s="51"/>
      <c r="B68" s="45">
        <f>B65+0.01</f>
        <v>5.2599999999999945</v>
      </c>
      <c r="C68" s="11" t="s">
        <v>228</v>
      </c>
      <c r="D68" s="74" t="str">
        <f>IF(C68="","",IF(E68="","",IF(E68&gt;1,"Nos.","No.")))</f>
        <v>Nos.</v>
      </c>
      <c r="E68" s="60">
        <f>SUM(E54:E55)</f>
        <v>3</v>
      </c>
      <c r="F68" s="60"/>
      <c r="G68" s="85">
        <v>24840</v>
      </c>
      <c r="H68" s="257">
        <f t="shared" si="5"/>
        <v>74520</v>
      </c>
      <c r="I68" s="257">
        <v>2760</v>
      </c>
      <c r="J68" s="257">
        <f t="shared" si="0"/>
        <v>8280</v>
      </c>
      <c r="K68" s="256">
        <f>J68+H68</f>
        <v>82800</v>
      </c>
      <c r="L68" s="492" t="s">
        <v>250</v>
      </c>
      <c r="M68" s="499" t="s">
        <v>255</v>
      </c>
      <c r="N68" s="7">
        <v>27000</v>
      </c>
      <c r="O68" s="7">
        <v>3000</v>
      </c>
      <c r="P68" s="7">
        <f t="shared" si="1"/>
        <v>2160</v>
      </c>
      <c r="Q68" s="7">
        <f t="shared" si="2"/>
        <v>240</v>
      </c>
      <c r="R68" s="7">
        <f t="shared" si="3"/>
        <v>24840</v>
      </c>
      <c r="S68" s="7">
        <f t="shared" si="4"/>
        <v>2760</v>
      </c>
    </row>
    <row r="69" spans="1:19" s="7" customFormat="1" ht="25.5" x14ac:dyDescent="0.2">
      <c r="A69" s="51"/>
      <c r="B69" s="45">
        <f>B68+0.01</f>
        <v>5.2699999999999942</v>
      </c>
      <c r="C69" s="11" t="s">
        <v>81</v>
      </c>
      <c r="D69" s="74" t="s">
        <v>3</v>
      </c>
      <c r="E69" s="60">
        <f>E68</f>
        <v>3</v>
      </c>
      <c r="F69" s="60"/>
      <c r="G69" s="85">
        <v>13800</v>
      </c>
      <c r="H69" s="257">
        <f t="shared" si="5"/>
        <v>41400</v>
      </c>
      <c r="I69" s="257">
        <v>4600</v>
      </c>
      <c r="J69" s="257">
        <f t="shared" si="0"/>
        <v>13800</v>
      </c>
      <c r="K69" s="256">
        <f>J69+H69</f>
        <v>55200</v>
      </c>
      <c r="L69" s="499" t="s">
        <v>250</v>
      </c>
      <c r="M69" s="499" t="s">
        <v>254</v>
      </c>
      <c r="N69" s="7">
        <v>15000</v>
      </c>
      <c r="O69" s="7">
        <v>5000</v>
      </c>
      <c r="P69" s="7">
        <f t="shared" si="1"/>
        <v>1200</v>
      </c>
      <c r="Q69" s="7">
        <f t="shared" si="2"/>
        <v>400</v>
      </c>
      <c r="R69" s="7">
        <f t="shared" si="3"/>
        <v>13800</v>
      </c>
      <c r="S69" s="7">
        <f t="shared" si="4"/>
        <v>4600</v>
      </c>
    </row>
    <row r="70" spans="1:19" s="7" customFormat="1" ht="89.25" x14ac:dyDescent="0.2">
      <c r="A70" s="419">
        <f>A29+1</f>
        <v>5</v>
      </c>
      <c r="B70" s="420"/>
      <c r="C70" s="421" t="s">
        <v>69</v>
      </c>
      <c r="D70" s="5"/>
      <c r="E70" s="58"/>
      <c r="F70" s="58"/>
      <c r="G70" s="65"/>
      <c r="H70" s="257"/>
      <c r="I70" s="31"/>
      <c r="J70" s="257"/>
      <c r="K70" s="32"/>
      <c r="L70" s="493"/>
      <c r="M70" s="493"/>
      <c r="P70" s="7">
        <f t="shared" si="1"/>
        <v>0</v>
      </c>
      <c r="Q70" s="7">
        <f t="shared" si="2"/>
        <v>0</v>
      </c>
      <c r="R70" s="7">
        <f t="shared" si="3"/>
        <v>0</v>
      </c>
      <c r="S70" s="7">
        <f t="shared" si="4"/>
        <v>0</v>
      </c>
    </row>
    <row r="71" spans="1:19" s="12" customFormat="1" ht="24" customHeight="1" x14ac:dyDescent="0.2">
      <c r="A71" s="42"/>
      <c r="B71" s="93">
        <f>A70+0.1</f>
        <v>5.0999999999999996</v>
      </c>
      <c r="C71" s="17" t="s">
        <v>35</v>
      </c>
      <c r="D71" s="71" t="s">
        <v>36</v>
      </c>
      <c r="E71" s="57">
        <v>180</v>
      </c>
      <c r="F71" s="57"/>
      <c r="G71" s="67">
        <v>2321.62</v>
      </c>
      <c r="H71" s="257">
        <f t="shared" si="5"/>
        <v>417891.6</v>
      </c>
      <c r="I71" s="257">
        <v>920</v>
      </c>
      <c r="J71" s="257">
        <f t="shared" si="0"/>
        <v>165600</v>
      </c>
      <c r="K71" s="256">
        <f>J71+H71</f>
        <v>583491.6</v>
      </c>
      <c r="L71" s="492" t="s">
        <v>250</v>
      </c>
      <c r="M71" s="492" t="s">
        <v>256</v>
      </c>
      <c r="N71" s="494">
        <v>2523.5</v>
      </c>
      <c r="O71" s="12">
        <v>1000</v>
      </c>
      <c r="P71" s="7">
        <f t="shared" si="1"/>
        <v>201.88</v>
      </c>
      <c r="Q71" s="7">
        <f t="shared" si="2"/>
        <v>80</v>
      </c>
      <c r="R71" s="7">
        <f t="shared" si="3"/>
        <v>2321.62</v>
      </c>
      <c r="S71" s="7">
        <f t="shared" si="4"/>
        <v>920</v>
      </c>
    </row>
    <row r="72" spans="1:19" s="12" customFormat="1" ht="24" customHeight="1" x14ac:dyDescent="0.2">
      <c r="A72" s="42"/>
      <c r="B72" s="93">
        <f>B71+0.1</f>
        <v>5.1999999999999993</v>
      </c>
      <c r="C72" s="17" t="s">
        <v>60</v>
      </c>
      <c r="D72" s="71" t="s">
        <v>36</v>
      </c>
      <c r="E72" s="57">
        <v>10</v>
      </c>
      <c r="F72" s="57"/>
      <c r="G72" s="67">
        <v>3032.32</v>
      </c>
      <c r="H72" s="257">
        <f t="shared" si="5"/>
        <v>30323.200000000001</v>
      </c>
      <c r="I72" s="257">
        <v>1104</v>
      </c>
      <c r="J72" s="257">
        <f t="shared" si="0"/>
        <v>11040</v>
      </c>
      <c r="K72" s="256">
        <f>J72+H72</f>
        <v>41363.199999999997</v>
      </c>
      <c r="L72" s="492"/>
      <c r="M72" s="492"/>
      <c r="N72" s="494">
        <v>3296</v>
      </c>
      <c r="O72" s="12">
        <v>1200</v>
      </c>
      <c r="P72" s="7">
        <f t="shared" si="1"/>
        <v>263.68</v>
      </c>
      <c r="Q72" s="7">
        <f t="shared" si="2"/>
        <v>96</v>
      </c>
      <c r="R72" s="7">
        <f t="shared" si="3"/>
        <v>3032.32</v>
      </c>
      <c r="S72" s="7">
        <f t="shared" si="4"/>
        <v>1104</v>
      </c>
    </row>
    <row r="73" spans="1:19" s="12" customFormat="1" ht="24" customHeight="1" x14ac:dyDescent="0.2">
      <c r="A73" s="42"/>
      <c r="B73" s="93">
        <f>B72+0.1</f>
        <v>5.2999999999999989</v>
      </c>
      <c r="C73" s="17" t="s">
        <v>90</v>
      </c>
      <c r="D73" s="71" t="s">
        <v>36</v>
      </c>
      <c r="E73" s="57">
        <v>5</v>
      </c>
      <c r="F73" s="57"/>
      <c r="G73" s="67">
        <v>3695.64</v>
      </c>
      <c r="H73" s="257">
        <f t="shared" si="5"/>
        <v>18478.2</v>
      </c>
      <c r="I73" s="257">
        <v>1196</v>
      </c>
      <c r="J73" s="257">
        <f t="shared" si="0"/>
        <v>5980</v>
      </c>
      <c r="K73" s="256">
        <f>J73+H73</f>
        <v>24458.2</v>
      </c>
      <c r="L73" s="492"/>
      <c r="M73" s="492"/>
      <c r="N73" s="494">
        <v>4017</v>
      </c>
      <c r="O73" s="12">
        <v>1300</v>
      </c>
      <c r="P73" s="7">
        <f t="shared" si="1"/>
        <v>321.36</v>
      </c>
      <c r="Q73" s="7">
        <f t="shared" si="2"/>
        <v>104</v>
      </c>
      <c r="R73" s="7">
        <f t="shared" si="3"/>
        <v>3695.64</v>
      </c>
      <c r="S73" s="7">
        <f t="shared" si="4"/>
        <v>1196</v>
      </c>
    </row>
    <row r="74" spans="1:19" s="12" customFormat="1" ht="24" customHeight="1" x14ac:dyDescent="0.2">
      <c r="A74" s="42"/>
      <c r="B74" s="93">
        <f>B73+0.1</f>
        <v>5.3999999999999986</v>
      </c>
      <c r="C74" s="17" t="s">
        <v>91</v>
      </c>
      <c r="D74" s="71" t="s">
        <v>36</v>
      </c>
      <c r="E74" s="57">
        <v>25</v>
      </c>
      <c r="F74" s="57"/>
      <c r="G74" s="67">
        <v>4501.1000000000004</v>
      </c>
      <c r="H74" s="257">
        <f t="shared" si="5"/>
        <v>112527.50000000001</v>
      </c>
      <c r="I74" s="257">
        <v>1288</v>
      </c>
      <c r="J74" s="257">
        <f t="shared" si="0"/>
        <v>32200</v>
      </c>
      <c r="K74" s="256">
        <f>J74+H74</f>
        <v>144727.5</v>
      </c>
      <c r="L74" s="492"/>
      <c r="M74" s="492"/>
      <c r="N74" s="494">
        <v>4892.5</v>
      </c>
      <c r="O74" s="12">
        <v>1400</v>
      </c>
      <c r="P74" s="7">
        <f t="shared" si="1"/>
        <v>391.40000000000003</v>
      </c>
      <c r="Q74" s="7">
        <f t="shared" si="2"/>
        <v>112</v>
      </c>
      <c r="R74" s="7">
        <f t="shared" si="3"/>
        <v>4501.1000000000004</v>
      </c>
      <c r="S74" s="7">
        <f t="shared" si="4"/>
        <v>1288</v>
      </c>
    </row>
    <row r="75" spans="1:19" s="382" customFormat="1" ht="38.25" x14ac:dyDescent="0.2">
      <c r="A75" s="422">
        <f>A70+1</f>
        <v>6</v>
      </c>
      <c r="B75" s="423"/>
      <c r="C75" s="424" t="s">
        <v>229</v>
      </c>
      <c r="D75" s="425"/>
      <c r="E75" s="426"/>
      <c r="F75" s="426"/>
      <c r="G75" s="66">
        <v>0</v>
      </c>
      <c r="H75" s="257">
        <f t="shared" si="5"/>
        <v>0</v>
      </c>
      <c r="I75" s="33">
        <v>0</v>
      </c>
      <c r="J75" s="257">
        <f t="shared" si="0"/>
        <v>0</v>
      </c>
      <c r="K75" s="34"/>
      <c r="L75" s="503"/>
      <c r="M75" s="503"/>
      <c r="P75" s="7">
        <f t="shared" si="1"/>
        <v>0</v>
      </c>
      <c r="Q75" s="7">
        <f t="shared" si="2"/>
        <v>0</v>
      </c>
      <c r="R75" s="7">
        <f t="shared" si="3"/>
        <v>0</v>
      </c>
      <c r="S75" s="7">
        <f t="shared" si="4"/>
        <v>0</v>
      </c>
    </row>
    <row r="76" spans="1:19" s="7" customFormat="1" ht="24" customHeight="1" thickBot="1" x14ac:dyDescent="0.25">
      <c r="A76" s="96"/>
      <c r="B76" s="140">
        <f>A75+0.1</f>
        <v>6.1</v>
      </c>
      <c r="C76" s="120" t="s">
        <v>44</v>
      </c>
      <c r="D76" s="121" t="s">
        <v>36</v>
      </c>
      <c r="E76" s="122">
        <v>120</v>
      </c>
      <c r="F76" s="122"/>
      <c r="G76" s="458">
        <v>1847.82</v>
      </c>
      <c r="H76" s="457">
        <f t="shared" si="5"/>
        <v>221738.4</v>
      </c>
      <c r="I76" s="457">
        <v>138</v>
      </c>
      <c r="J76" s="457">
        <f t="shared" si="0"/>
        <v>16560</v>
      </c>
      <c r="K76" s="401">
        <f>J76+H76</f>
        <v>238298.4</v>
      </c>
      <c r="L76" s="492" t="s">
        <v>250</v>
      </c>
      <c r="M76" s="500" t="s">
        <v>257</v>
      </c>
      <c r="N76" s="494">
        <v>2008.5</v>
      </c>
      <c r="O76" s="7">
        <v>150</v>
      </c>
      <c r="P76" s="7">
        <f t="shared" si="1"/>
        <v>160.68</v>
      </c>
      <c r="Q76" s="7">
        <f t="shared" si="2"/>
        <v>12</v>
      </c>
      <c r="R76" s="7">
        <f t="shared" si="3"/>
        <v>1847.82</v>
      </c>
      <c r="S76" s="7">
        <f t="shared" si="4"/>
        <v>138</v>
      </c>
    </row>
    <row r="77" spans="1:19" s="7" customFormat="1" ht="78" customHeight="1" x14ac:dyDescent="0.2">
      <c r="A77" s="427">
        <f>A75+1</f>
        <v>7</v>
      </c>
      <c r="B77" s="428"/>
      <c r="C77" s="429" t="s">
        <v>59</v>
      </c>
      <c r="D77" s="430" t="s">
        <v>40</v>
      </c>
      <c r="E77" s="431">
        <v>1250</v>
      </c>
      <c r="F77" s="431"/>
      <c r="G77" s="432">
        <v>4643.24</v>
      </c>
      <c r="H77" s="257">
        <f t="shared" si="5"/>
        <v>5804050</v>
      </c>
      <c r="I77" s="257">
        <v>920</v>
      </c>
      <c r="J77" s="257">
        <f t="shared" ref="J77:J118" si="6">I77*E77</f>
        <v>1150000</v>
      </c>
      <c r="K77" s="256">
        <f>J77+H77</f>
        <v>6954050</v>
      </c>
      <c r="L77" s="492" t="s">
        <v>250</v>
      </c>
      <c r="M77" s="504" t="s">
        <v>258</v>
      </c>
      <c r="N77" s="494">
        <v>5047</v>
      </c>
      <c r="O77" s="7">
        <v>1000</v>
      </c>
      <c r="P77" s="7">
        <f t="shared" ref="P77:P118" si="7">N77*8%</f>
        <v>403.76</v>
      </c>
      <c r="Q77" s="7">
        <f t="shared" ref="Q77:Q118" si="8">O77*8%</f>
        <v>80</v>
      </c>
      <c r="R77" s="7">
        <f t="shared" ref="R77:R118" si="9">N77-P77</f>
        <v>4643.24</v>
      </c>
      <c r="S77" s="7">
        <f t="shared" ref="S77:S118" si="10">O77-Q77</f>
        <v>920</v>
      </c>
    </row>
    <row r="78" spans="1:19" s="7" customFormat="1" ht="64.5" customHeight="1" thickBot="1" x14ac:dyDescent="0.25">
      <c r="A78" s="90">
        <f>A77+1</f>
        <v>8</v>
      </c>
      <c r="B78" s="68"/>
      <c r="C78" s="433" t="s">
        <v>92</v>
      </c>
      <c r="D78" s="71" t="s">
        <v>40</v>
      </c>
      <c r="E78" s="434">
        <v>1200</v>
      </c>
      <c r="F78" s="434"/>
      <c r="G78" s="435">
        <v>5211.8</v>
      </c>
      <c r="H78" s="257">
        <f t="shared" si="5"/>
        <v>6254160</v>
      </c>
      <c r="I78" s="257">
        <v>460</v>
      </c>
      <c r="J78" s="257">
        <f t="shared" si="6"/>
        <v>552000</v>
      </c>
      <c r="K78" s="256">
        <f>J78+H78</f>
        <v>6806160</v>
      </c>
      <c r="L78" s="492" t="s">
        <v>250</v>
      </c>
      <c r="M78" s="500" t="s">
        <v>257</v>
      </c>
      <c r="N78" s="494">
        <v>5665</v>
      </c>
      <c r="O78" s="7">
        <v>500</v>
      </c>
      <c r="P78" s="7">
        <f t="shared" si="7"/>
        <v>453.2</v>
      </c>
      <c r="Q78" s="7">
        <f t="shared" si="8"/>
        <v>40</v>
      </c>
      <c r="R78" s="7">
        <f t="shared" si="9"/>
        <v>5211.8</v>
      </c>
      <c r="S78" s="7">
        <f t="shared" si="10"/>
        <v>460</v>
      </c>
    </row>
    <row r="79" spans="1:19" s="7" customFormat="1" ht="51" x14ac:dyDescent="0.2">
      <c r="A79" s="90">
        <f>A78+1</f>
        <v>9</v>
      </c>
      <c r="B79" s="68"/>
      <c r="C79" s="433" t="s">
        <v>68</v>
      </c>
      <c r="D79" s="74" t="s">
        <v>40</v>
      </c>
      <c r="E79" s="60">
        <v>100</v>
      </c>
      <c r="F79" s="60"/>
      <c r="G79" s="435">
        <v>5336</v>
      </c>
      <c r="H79" s="257">
        <f t="shared" si="5"/>
        <v>533600</v>
      </c>
      <c r="I79" s="257">
        <v>460</v>
      </c>
      <c r="J79" s="257">
        <f t="shared" si="6"/>
        <v>46000</v>
      </c>
      <c r="K79" s="256">
        <f>J79+H79</f>
        <v>579600</v>
      </c>
      <c r="L79" s="492" t="s">
        <v>250</v>
      </c>
      <c r="M79" s="499" t="s">
        <v>259</v>
      </c>
      <c r="N79" s="7">
        <v>5800</v>
      </c>
      <c r="O79" s="7">
        <v>500</v>
      </c>
      <c r="P79" s="7">
        <f t="shared" si="7"/>
        <v>464</v>
      </c>
      <c r="Q79" s="7">
        <f t="shared" si="8"/>
        <v>40</v>
      </c>
      <c r="R79" s="7">
        <f t="shared" si="9"/>
        <v>5336</v>
      </c>
      <c r="S79" s="7">
        <f t="shared" si="10"/>
        <v>460</v>
      </c>
    </row>
    <row r="80" spans="1:19" s="7" customFormat="1" ht="63.75" x14ac:dyDescent="0.2">
      <c r="A80" s="436">
        <f>A79+1</f>
        <v>10</v>
      </c>
      <c r="B80" s="76"/>
      <c r="C80" s="437" t="s">
        <v>34</v>
      </c>
      <c r="D80" s="438"/>
      <c r="E80" s="61"/>
      <c r="F80" s="61"/>
      <c r="G80" s="439"/>
      <c r="H80" s="257"/>
      <c r="I80" s="440"/>
      <c r="J80" s="257"/>
      <c r="K80" s="34"/>
      <c r="L80" s="503"/>
      <c r="M80" s="503"/>
      <c r="P80" s="7">
        <f t="shared" si="7"/>
        <v>0</v>
      </c>
      <c r="Q80" s="7">
        <f t="shared" si="8"/>
        <v>0</v>
      </c>
      <c r="R80" s="7">
        <f t="shared" si="9"/>
        <v>0</v>
      </c>
      <c r="S80" s="7">
        <f t="shared" si="10"/>
        <v>0</v>
      </c>
    </row>
    <row r="81" spans="1:19" s="7" customFormat="1" ht="47.45" customHeight="1" x14ac:dyDescent="0.2">
      <c r="A81" s="41"/>
      <c r="B81" s="68">
        <f>A80+0.1</f>
        <v>10.1</v>
      </c>
      <c r="C81" s="315" t="s">
        <v>230</v>
      </c>
      <c r="D81" s="8" t="s">
        <v>40</v>
      </c>
      <c r="E81" s="95">
        <v>9</v>
      </c>
      <c r="F81" s="95"/>
      <c r="G81" s="64">
        <v>36800</v>
      </c>
      <c r="H81" s="257">
        <f t="shared" ref="H81:H118" si="11">G81*E81</f>
        <v>331200</v>
      </c>
      <c r="I81" s="257">
        <v>1840</v>
      </c>
      <c r="J81" s="257">
        <f t="shared" si="6"/>
        <v>16560</v>
      </c>
      <c r="K81" s="526">
        <f>J81+H81</f>
        <v>347760</v>
      </c>
      <c r="L81" s="556" t="s">
        <v>251</v>
      </c>
      <c r="M81" s="559" t="s">
        <v>260</v>
      </c>
      <c r="N81" s="7">
        <v>40000</v>
      </c>
      <c r="O81" s="7">
        <v>2000</v>
      </c>
      <c r="P81" s="7">
        <f t="shared" si="7"/>
        <v>3200</v>
      </c>
      <c r="Q81" s="7">
        <f t="shared" si="8"/>
        <v>160</v>
      </c>
      <c r="R81" s="7">
        <f t="shared" si="9"/>
        <v>36800</v>
      </c>
      <c r="S81" s="7">
        <f t="shared" si="10"/>
        <v>1840</v>
      </c>
    </row>
    <row r="82" spans="1:19" s="7" customFormat="1" ht="21.95" customHeight="1" x14ac:dyDescent="0.2">
      <c r="A82" s="41"/>
      <c r="B82" s="68">
        <f>B81+0.1</f>
        <v>10.199999999999999</v>
      </c>
      <c r="C82" s="87" t="s">
        <v>93</v>
      </c>
      <c r="D82" s="13"/>
      <c r="E82" s="126"/>
      <c r="F82" s="126"/>
      <c r="G82" s="66">
        <v>0</v>
      </c>
      <c r="H82" s="257">
        <f t="shared" si="11"/>
        <v>0</v>
      </c>
      <c r="I82" s="82">
        <v>0</v>
      </c>
      <c r="J82" s="257">
        <f t="shared" si="6"/>
        <v>0</v>
      </c>
      <c r="K82" s="527"/>
      <c r="L82" s="557"/>
      <c r="M82" s="560"/>
      <c r="P82" s="7">
        <f t="shared" si="7"/>
        <v>0</v>
      </c>
      <c r="Q82" s="7">
        <f t="shared" si="8"/>
        <v>0</v>
      </c>
      <c r="R82" s="7">
        <f t="shared" si="9"/>
        <v>0</v>
      </c>
      <c r="S82" s="7">
        <f t="shared" si="10"/>
        <v>0</v>
      </c>
    </row>
    <row r="83" spans="1:19" s="7" customFormat="1" ht="21.95" customHeight="1" x14ac:dyDescent="0.2">
      <c r="A83" s="41"/>
      <c r="B83" s="45" t="s">
        <v>17</v>
      </c>
      <c r="C83" s="20" t="s">
        <v>94</v>
      </c>
      <c r="D83" s="8" t="s">
        <v>4</v>
      </c>
      <c r="E83" s="57">
        <v>4</v>
      </c>
      <c r="F83" s="57"/>
      <c r="G83" s="64">
        <v>5060</v>
      </c>
      <c r="H83" s="257">
        <f t="shared" si="11"/>
        <v>20240</v>
      </c>
      <c r="I83" s="257">
        <v>920</v>
      </c>
      <c r="J83" s="257">
        <f t="shared" si="6"/>
        <v>3680</v>
      </c>
      <c r="K83" s="526">
        <f t="shared" ref="K83:K88" si="12">J83+H83</f>
        <v>23920</v>
      </c>
      <c r="L83" s="557"/>
      <c r="M83" s="560"/>
      <c r="N83" s="7">
        <v>5500</v>
      </c>
      <c r="O83" s="7">
        <v>1000</v>
      </c>
      <c r="P83" s="7">
        <f t="shared" si="7"/>
        <v>440</v>
      </c>
      <c r="Q83" s="7">
        <f t="shared" si="8"/>
        <v>80</v>
      </c>
      <c r="R83" s="7">
        <f t="shared" si="9"/>
        <v>5060</v>
      </c>
      <c r="S83" s="7">
        <f t="shared" si="10"/>
        <v>920</v>
      </c>
    </row>
    <row r="84" spans="1:19" s="7" customFormat="1" ht="21.95" customHeight="1" x14ac:dyDescent="0.2">
      <c r="A84" s="41"/>
      <c r="B84" s="45" t="s">
        <v>18</v>
      </c>
      <c r="C84" s="20" t="s">
        <v>95</v>
      </c>
      <c r="D84" s="8" t="s">
        <v>4</v>
      </c>
      <c r="E84" s="57">
        <v>7</v>
      </c>
      <c r="F84" s="57"/>
      <c r="G84" s="64">
        <v>5980</v>
      </c>
      <c r="H84" s="257">
        <f t="shared" si="11"/>
        <v>41860</v>
      </c>
      <c r="I84" s="257">
        <v>920</v>
      </c>
      <c r="J84" s="257">
        <f t="shared" si="6"/>
        <v>6440</v>
      </c>
      <c r="K84" s="526">
        <f t="shared" si="12"/>
        <v>48300</v>
      </c>
      <c r="L84" s="557"/>
      <c r="M84" s="560"/>
      <c r="N84" s="7">
        <v>6500</v>
      </c>
      <c r="O84" s="7">
        <v>1000</v>
      </c>
      <c r="P84" s="7">
        <f t="shared" si="7"/>
        <v>520</v>
      </c>
      <c r="Q84" s="7">
        <f t="shared" si="8"/>
        <v>80</v>
      </c>
      <c r="R84" s="7">
        <f t="shared" si="9"/>
        <v>5980</v>
      </c>
      <c r="S84" s="7">
        <f t="shared" si="10"/>
        <v>920</v>
      </c>
    </row>
    <row r="85" spans="1:19" s="7" customFormat="1" ht="21.95" customHeight="1" x14ac:dyDescent="0.2">
      <c r="A85" s="41"/>
      <c r="B85" s="45" t="s">
        <v>97</v>
      </c>
      <c r="C85" s="20" t="s">
        <v>96</v>
      </c>
      <c r="D85" s="8" t="s">
        <v>4</v>
      </c>
      <c r="E85" s="57">
        <v>16</v>
      </c>
      <c r="F85" s="57"/>
      <c r="G85" s="64">
        <v>6670</v>
      </c>
      <c r="H85" s="257">
        <f t="shared" si="11"/>
        <v>106720</v>
      </c>
      <c r="I85" s="257">
        <v>920</v>
      </c>
      <c r="J85" s="257">
        <f t="shared" si="6"/>
        <v>14720</v>
      </c>
      <c r="K85" s="526">
        <f t="shared" si="12"/>
        <v>121440</v>
      </c>
      <c r="L85" s="557"/>
      <c r="M85" s="560"/>
      <c r="N85" s="7">
        <v>7250</v>
      </c>
      <c r="O85" s="7">
        <v>1000</v>
      </c>
      <c r="P85" s="7">
        <f t="shared" si="7"/>
        <v>580</v>
      </c>
      <c r="Q85" s="7">
        <f t="shared" si="8"/>
        <v>80</v>
      </c>
      <c r="R85" s="7">
        <f t="shared" si="9"/>
        <v>6670</v>
      </c>
      <c r="S85" s="7">
        <f t="shared" si="10"/>
        <v>920</v>
      </c>
    </row>
    <row r="86" spans="1:19" s="7" customFormat="1" ht="21.95" customHeight="1" x14ac:dyDescent="0.2">
      <c r="A86" s="41"/>
      <c r="B86" s="68">
        <f>B82+0.1</f>
        <v>10.299999999999999</v>
      </c>
      <c r="C86" s="20" t="s">
        <v>70</v>
      </c>
      <c r="D86" s="8" t="s">
        <v>40</v>
      </c>
      <c r="E86" s="95">
        <v>6</v>
      </c>
      <c r="F86" s="95"/>
      <c r="G86" s="64">
        <v>29440</v>
      </c>
      <c r="H86" s="257">
        <f t="shared" si="11"/>
        <v>176640</v>
      </c>
      <c r="I86" s="257">
        <v>1840</v>
      </c>
      <c r="J86" s="257">
        <f t="shared" si="6"/>
        <v>11040</v>
      </c>
      <c r="K86" s="526">
        <f t="shared" si="12"/>
        <v>187680</v>
      </c>
      <c r="L86" s="557"/>
      <c r="M86" s="560"/>
      <c r="N86" s="7">
        <v>32000</v>
      </c>
      <c r="O86" s="7">
        <v>2000</v>
      </c>
      <c r="P86" s="7">
        <f t="shared" si="7"/>
        <v>2560</v>
      </c>
      <c r="Q86" s="7">
        <f t="shared" si="8"/>
        <v>160</v>
      </c>
      <c r="R86" s="7">
        <f t="shared" si="9"/>
        <v>29440</v>
      </c>
      <c r="S86" s="7">
        <f t="shared" si="10"/>
        <v>1840</v>
      </c>
    </row>
    <row r="87" spans="1:19" s="7" customFormat="1" ht="21.95" customHeight="1" x14ac:dyDescent="0.2">
      <c r="A87" s="41"/>
      <c r="B87" s="68">
        <f t="shared" ref="B87:B89" si="13">B86+0.1</f>
        <v>10.399999999999999</v>
      </c>
      <c r="C87" s="20" t="s">
        <v>71</v>
      </c>
      <c r="D87" s="8" t="s">
        <v>40</v>
      </c>
      <c r="E87" s="95">
        <v>1</v>
      </c>
      <c r="F87" s="95"/>
      <c r="G87" s="64">
        <v>13800</v>
      </c>
      <c r="H87" s="257">
        <f t="shared" si="11"/>
        <v>13800</v>
      </c>
      <c r="I87" s="257">
        <v>1840</v>
      </c>
      <c r="J87" s="257">
        <f t="shared" si="6"/>
        <v>1840</v>
      </c>
      <c r="K87" s="526">
        <f t="shared" si="12"/>
        <v>15640</v>
      </c>
      <c r="L87" s="557"/>
      <c r="M87" s="560"/>
      <c r="N87" s="7">
        <v>15000</v>
      </c>
      <c r="O87" s="7">
        <v>2000</v>
      </c>
      <c r="P87" s="7">
        <f t="shared" si="7"/>
        <v>1200</v>
      </c>
      <c r="Q87" s="7">
        <f t="shared" si="8"/>
        <v>160</v>
      </c>
      <c r="R87" s="7">
        <f t="shared" si="9"/>
        <v>13800</v>
      </c>
      <c r="S87" s="7">
        <f t="shared" si="10"/>
        <v>1840</v>
      </c>
    </row>
    <row r="88" spans="1:19" s="7" customFormat="1" ht="21.95" customHeight="1" x14ac:dyDescent="0.2">
      <c r="A88" s="41"/>
      <c r="B88" s="68">
        <f>B87+1</f>
        <v>11.399999999999999</v>
      </c>
      <c r="C88" s="20" t="s">
        <v>61</v>
      </c>
      <c r="D88" s="8" t="s">
        <v>50</v>
      </c>
      <c r="E88" s="95">
        <v>1</v>
      </c>
      <c r="F88" s="95"/>
      <c r="G88" s="64">
        <v>1380</v>
      </c>
      <c r="H88" s="257">
        <f t="shared" si="11"/>
        <v>1380</v>
      </c>
      <c r="I88" s="257">
        <v>460</v>
      </c>
      <c r="J88" s="257">
        <f t="shared" si="6"/>
        <v>460</v>
      </c>
      <c r="K88" s="526">
        <f t="shared" si="12"/>
        <v>1840</v>
      </c>
      <c r="L88" s="557"/>
      <c r="M88" s="560"/>
      <c r="N88" s="7">
        <v>1500</v>
      </c>
      <c r="O88" s="7">
        <v>500</v>
      </c>
      <c r="P88" s="7">
        <f t="shared" si="7"/>
        <v>120</v>
      </c>
      <c r="Q88" s="7">
        <f t="shared" si="8"/>
        <v>40</v>
      </c>
      <c r="R88" s="7">
        <f t="shared" si="9"/>
        <v>1380</v>
      </c>
      <c r="S88" s="7">
        <f t="shared" si="10"/>
        <v>460</v>
      </c>
    </row>
    <row r="89" spans="1:19" s="7" customFormat="1" ht="21.95" customHeight="1" x14ac:dyDescent="0.2">
      <c r="A89" s="41"/>
      <c r="B89" s="68">
        <f t="shared" si="13"/>
        <v>11.499999999999998</v>
      </c>
      <c r="C89" s="87" t="s">
        <v>25</v>
      </c>
      <c r="D89" s="13"/>
      <c r="E89" s="61"/>
      <c r="F89" s="61"/>
      <c r="G89" s="66">
        <v>0</v>
      </c>
      <c r="H89" s="257">
        <f t="shared" si="11"/>
        <v>0</v>
      </c>
      <c r="I89" s="82">
        <v>0</v>
      </c>
      <c r="J89" s="257">
        <f t="shared" si="6"/>
        <v>0</v>
      </c>
      <c r="K89" s="527"/>
      <c r="L89" s="557"/>
      <c r="M89" s="560"/>
      <c r="P89" s="7">
        <f t="shared" si="7"/>
        <v>0</v>
      </c>
      <c r="Q89" s="7">
        <f t="shared" si="8"/>
        <v>0</v>
      </c>
      <c r="R89" s="7">
        <f t="shared" si="9"/>
        <v>0</v>
      </c>
      <c r="S89" s="7">
        <f t="shared" si="10"/>
        <v>0</v>
      </c>
    </row>
    <row r="90" spans="1:19" s="7" customFormat="1" ht="21.95" customHeight="1" x14ac:dyDescent="0.2">
      <c r="A90" s="41"/>
      <c r="B90" s="45" t="s">
        <v>17</v>
      </c>
      <c r="C90" s="20" t="s">
        <v>43</v>
      </c>
      <c r="D90" s="8" t="s">
        <v>36</v>
      </c>
      <c r="E90" s="57">
        <v>45</v>
      </c>
      <c r="F90" s="57"/>
      <c r="G90" s="64">
        <v>3680</v>
      </c>
      <c r="H90" s="257">
        <f t="shared" si="11"/>
        <v>165600</v>
      </c>
      <c r="I90" s="257">
        <v>460</v>
      </c>
      <c r="J90" s="257">
        <f t="shared" si="6"/>
        <v>20700</v>
      </c>
      <c r="K90" s="526">
        <f>J90+H90</f>
        <v>186300</v>
      </c>
      <c r="L90" s="557"/>
      <c r="M90" s="560"/>
      <c r="N90" s="7">
        <v>4000</v>
      </c>
      <c r="O90" s="7">
        <v>500</v>
      </c>
      <c r="P90" s="7">
        <f t="shared" si="7"/>
        <v>320</v>
      </c>
      <c r="Q90" s="7">
        <f t="shared" si="8"/>
        <v>40</v>
      </c>
      <c r="R90" s="7">
        <f t="shared" si="9"/>
        <v>3680</v>
      </c>
      <c r="S90" s="7">
        <f t="shared" si="10"/>
        <v>460</v>
      </c>
    </row>
    <row r="91" spans="1:19" s="7" customFormat="1" ht="21.95" customHeight="1" x14ac:dyDescent="0.2">
      <c r="A91" s="41"/>
      <c r="B91" s="45" t="s">
        <v>18</v>
      </c>
      <c r="C91" s="20" t="s">
        <v>54</v>
      </c>
      <c r="D91" s="8" t="s">
        <v>36</v>
      </c>
      <c r="E91" s="57">
        <v>15</v>
      </c>
      <c r="F91" s="57"/>
      <c r="G91" s="64">
        <v>4370</v>
      </c>
      <c r="H91" s="257">
        <f t="shared" si="11"/>
        <v>65550</v>
      </c>
      <c r="I91" s="257">
        <v>460</v>
      </c>
      <c r="J91" s="257">
        <f t="shared" si="6"/>
        <v>6900</v>
      </c>
      <c r="K91" s="526">
        <f>J91+H91</f>
        <v>72450</v>
      </c>
      <c r="L91" s="557"/>
      <c r="M91" s="560"/>
      <c r="N91" s="7">
        <v>4750</v>
      </c>
      <c r="O91" s="7">
        <v>500</v>
      </c>
      <c r="P91" s="7">
        <f t="shared" si="7"/>
        <v>380</v>
      </c>
      <c r="Q91" s="7">
        <f t="shared" si="8"/>
        <v>40</v>
      </c>
      <c r="R91" s="7">
        <f t="shared" si="9"/>
        <v>4370</v>
      </c>
      <c r="S91" s="7">
        <f t="shared" si="10"/>
        <v>460</v>
      </c>
    </row>
    <row r="92" spans="1:19" s="7" customFormat="1" ht="21.95" customHeight="1" x14ac:dyDescent="0.2">
      <c r="A92" s="41"/>
      <c r="B92" s="68">
        <f>B89+0.1</f>
        <v>11.599999999999998</v>
      </c>
      <c r="C92" s="87" t="s">
        <v>12</v>
      </c>
      <c r="D92" s="13"/>
      <c r="E92" s="61"/>
      <c r="F92" s="61"/>
      <c r="G92" s="66">
        <v>0</v>
      </c>
      <c r="H92" s="257">
        <f t="shared" si="11"/>
        <v>0</v>
      </c>
      <c r="I92" s="82">
        <v>0</v>
      </c>
      <c r="J92" s="257">
        <f t="shared" si="6"/>
        <v>0</v>
      </c>
      <c r="K92" s="527"/>
      <c r="L92" s="557"/>
      <c r="M92" s="560"/>
      <c r="P92" s="7">
        <f t="shared" si="7"/>
        <v>0</v>
      </c>
      <c r="Q92" s="7">
        <f t="shared" si="8"/>
        <v>0</v>
      </c>
      <c r="R92" s="7">
        <f t="shared" si="9"/>
        <v>0</v>
      </c>
      <c r="S92" s="7">
        <f t="shared" si="10"/>
        <v>0</v>
      </c>
    </row>
    <row r="93" spans="1:19" s="7" customFormat="1" ht="21.95" customHeight="1" thickBot="1" x14ac:dyDescent="0.25">
      <c r="A93" s="96"/>
      <c r="B93" s="119" t="s">
        <v>17</v>
      </c>
      <c r="C93" s="141" t="s">
        <v>41</v>
      </c>
      <c r="D93" s="142" t="s">
        <v>4</v>
      </c>
      <c r="E93" s="122">
        <v>20</v>
      </c>
      <c r="F93" s="122"/>
      <c r="G93" s="458">
        <v>2760</v>
      </c>
      <c r="H93" s="457">
        <f t="shared" si="11"/>
        <v>55200</v>
      </c>
      <c r="I93" s="457">
        <v>690</v>
      </c>
      <c r="J93" s="457">
        <f t="shared" si="6"/>
        <v>13800</v>
      </c>
      <c r="K93" s="528">
        <f>J93+H93</f>
        <v>69000</v>
      </c>
      <c r="L93" s="558"/>
      <c r="M93" s="561"/>
      <c r="N93" s="7">
        <v>3000</v>
      </c>
      <c r="O93" s="7">
        <v>750</v>
      </c>
      <c r="P93" s="7">
        <f t="shared" si="7"/>
        <v>240</v>
      </c>
      <c r="Q93" s="7">
        <f t="shared" si="8"/>
        <v>60</v>
      </c>
      <c r="R93" s="7">
        <f t="shared" si="9"/>
        <v>2760</v>
      </c>
      <c r="S93" s="7">
        <f t="shared" si="10"/>
        <v>690</v>
      </c>
    </row>
    <row r="94" spans="1:19" s="7" customFormat="1" ht="60" customHeight="1" x14ac:dyDescent="0.2">
      <c r="A94" s="427">
        <f>A80+1</f>
        <v>11</v>
      </c>
      <c r="B94" s="428"/>
      <c r="C94" s="441" t="s">
        <v>20</v>
      </c>
      <c r="D94" s="143"/>
      <c r="E94" s="132"/>
      <c r="F94" s="132"/>
      <c r="G94" s="133">
        <v>0</v>
      </c>
      <c r="H94" s="257">
        <f t="shared" si="11"/>
        <v>0</v>
      </c>
      <c r="I94" s="139">
        <v>0</v>
      </c>
      <c r="J94" s="257">
        <f t="shared" si="6"/>
        <v>0</v>
      </c>
      <c r="K94" s="135"/>
      <c r="L94" s="493"/>
      <c r="M94" s="493"/>
      <c r="P94" s="7">
        <f t="shared" si="7"/>
        <v>0</v>
      </c>
      <c r="Q94" s="7">
        <f t="shared" si="8"/>
        <v>0</v>
      </c>
      <c r="R94" s="7">
        <f t="shared" si="9"/>
        <v>0</v>
      </c>
      <c r="S94" s="7">
        <f t="shared" si="10"/>
        <v>0</v>
      </c>
    </row>
    <row r="95" spans="1:19" s="7" customFormat="1" ht="20.100000000000001" customHeight="1" x14ac:dyDescent="0.2">
      <c r="A95" s="90"/>
      <c r="B95" s="68">
        <f>A94+0.1</f>
        <v>11.1</v>
      </c>
      <c r="C95" s="20" t="s">
        <v>41</v>
      </c>
      <c r="D95" s="8" t="s">
        <v>36</v>
      </c>
      <c r="E95" s="57">
        <v>70</v>
      </c>
      <c r="F95" s="57"/>
      <c r="G95" s="67">
        <v>1610</v>
      </c>
      <c r="H95" s="257">
        <f t="shared" si="11"/>
        <v>112700</v>
      </c>
      <c r="I95" s="257">
        <v>460</v>
      </c>
      <c r="J95" s="257">
        <f t="shared" si="6"/>
        <v>32200</v>
      </c>
      <c r="K95" s="256">
        <f>J95+H95</f>
        <v>144900</v>
      </c>
      <c r="L95" s="492" t="s">
        <v>252</v>
      </c>
      <c r="M95" s="492" t="s">
        <v>268</v>
      </c>
      <c r="N95" s="7">
        <v>1750</v>
      </c>
      <c r="O95" s="7">
        <v>500</v>
      </c>
      <c r="P95" s="7">
        <f t="shared" si="7"/>
        <v>140</v>
      </c>
      <c r="Q95" s="7">
        <f t="shared" si="8"/>
        <v>40</v>
      </c>
      <c r="R95" s="7">
        <f t="shared" si="9"/>
        <v>1610</v>
      </c>
      <c r="S95" s="7">
        <f t="shared" si="10"/>
        <v>460</v>
      </c>
    </row>
    <row r="96" spans="1:19" s="7" customFormat="1" ht="21.95" customHeight="1" x14ac:dyDescent="0.2">
      <c r="A96" s="90"/>
      <c r="B96" s="68">
        <f>B95+0.1</f>
        <v>11.2</v>
      </c>
      <c r="C96" s="113" t="s">
        <v>42</v>
      </c>
      <c r="D96" s="114" t="s">
        <v>36</v>
      </c>
      <c r="E96" s="60">
        <v>2</v>
      </c>
      <c r="F96" s="60"/>
      <c r="G96" s="67">
        <v>1748</v>
      </c>
      <c r="H96" s="257">
        <f t="shared" si="11"/>
        <v>3496</v>
      </c>
      <c r="I96" s="257">
        <v>552</v>
      </c>
      <c r="J96" s="257">
        <f t="shared" si="6"/>
        <v>1104</v>
      </c>
      <c r="K96" s="256">
        <f>J96+H96</f>
        <v>4600</v>
      </c>
      <c r="L96" s="499"/>
      <c r="M96" s="499"/>
      <c r="N96" s="7">
        <v>1900</v>
      </c>
      <c r="O96" s="7">
        <v>600</v>
      </c>
      <c r="P96" s="7">
        <f t="shared" si="7"/>
        <v>152</v>
      </c>
      <c r="Q96" s="7">
        <f t="shared" si="8"/>
        <v>48</v>
      </c>
      <c r="R96" s="7">
        <f t="shared" si="9"/>
        <v>1748</v>
      </c>
      <c r="S96" s="7">
        <f t="shared" si="10"/>
        <v>552</v>
      </c>
    </row>
    <row r="97" spans="1:21" s="7" customFormat="1" ht="39.75" customHeight="1" x14ac:dyDescent="0.2">
      <c r="A97" s="90">
        <f>A94+1</f>
        <v>12</v>
      </c>
      <c r="B97" s="68"/>
      <c r="C97" s="206" t="s">
        <v>21</v>
      </c>
      <c r="D97" s="112"/>
      <c r="E97" s="58"/>
      <c r="F97" s="58"/>
      <c r="G97" s="65">
        <v>0</v>
      </c>
      <c r="H97" s="257">
        <f t="shared" si="11"/>
        <v>0</v>
      </c>
      <c r="I97" s="81">
        <v>0</v>
      </c>
      <c r="J97" s="257">
        <f t="shared" si="6"/>
        <v>0</v>
      </c>
      <c r="K97" s="32"/>
      <c r="L97" s="493"/>
      <c r="M97" s="493"/>
      <c r="P97" s="7">
        <f t="shared" si="7"/>
        <v>0</v>
      </c>
      <c r="Q97" s="7">
        <f t="shared" si="8"/>
        <v>0</v>
      </c>
      <c r="R97" s="7">
        <f t="shared" si="9"/>
        <v>0</v>
      </c>
      <c r="S97" s="7">
        <f t="shared" si="10"/>
        <v>0</v>
      </c>
    </row>
    <row r="98" spans="1:21" s="7" customFormat="1" ht="20.100000000000001" customHeight="1" x14ac:dyDescent="0.2">
      <c r="A98" s="90"/>
      <c r="B98" s="68">
        <f>A97+0.1</f>
        <v>12.1</v>
      </c>
      <c r="C98" s="20" t="s">
        <v>41</v>
      </c>
      <c r="D98" s="71" t="str">
        <f t="shared" ref="D98:D99" si="14">IF(C98="","",IF(E98="","",IF(E98&gt;1,"Nos.","No.")))</f>
        <v>Nos.</v>
      </c>
      <c r="E98" s="57">
        <v>60</v>
      </c>
      <c r="F98" s="57"/>
      <c r="G98" s="67">
        <v>2760</v>
      </c>
      <c r="H98" s="257">
        <f t="shared" si="11"/>
        <v>165600</v>
      </c>
      <c r="I98" s="257">
        <v>460</v>
      </c>
      <c r="J98" s="257">
        <f t="shared" si="6"/>
        <v>27600</v>
      </c>
      <c r="K98" s="256">
        <f>J98+H98</f>
        <v>193200</v>
      </c>
      <c r="L98" s="492" t="s">
        <v>251</v>
      </c>
      <c r="M98" s="492" t="s">
        <v>260</v>
      </c>
      <c r="N98" s="7">
        <v>3000</v>
      </c>
      <c r="O98" s="7">
        <v>500</v>
      </c>
      <c r="P98" s="7">
        <f t="shared" si="7"/>
        <v>240</v>
      </c>
      <c r="Q98" s="7">
        <f t="shared" si="8"/>
        <v>40</v>
      </c>
      <c r="R98" s="7">
        <f t="shared" si="9"/>
        <v>2760</v>
      </c>
      <c r="S98" s="7">
        <f t="shared" si="10"/>
        <v>460</v>
      </c>
    </row>
    <row r="99" spans="1:21" s="7" customFormat="1" ht="21.95" customHeight="1" x14ac:dyDescent="0.2">
      <c r="A99" s="90"/>
      <c r="B99" s="68">
        <f>B98+0.1</f>
        <v>12.2</v>
      </c>
      <c r="C99" s="20" t="s">
        <v>42</v>
      </c>
      <c r="D99" s="71" t="str">
        <f t="shared" si="14"/>
        <v>No.</v>
      </c>
      <c r="E99" s="57">
        <v>1</v>
      </c>
      <c r="F99" s="57"/>
      <c r="G99" s="67">
        <v>2944</v>
      </c>
      <c r="H99" s="257">
        <f t="shared" si="11"/>
        <v>2944</v>
      </c>
      <c r="I99" s="257">
        <v>460</v>
      </c>
      <c r="J99" s="257">
        <f t="shared" si="6"/>
        <v>460</v>
      </c>
      <c r="K99" s="256">
        <f>J99+H99</f>
        <v>3404</v>
      </c>
      <c r="L99" s="492"/>
      <c r="M99" s="492"/>
      <c r="N99" s="7">
        <v>3200</v>
      </c>
      <c r="O99" s="7">
        <v>500</v>
      </c>
      <c r="P99" s="7">
        <f t="shared" si="7"/>
        <v>256</v>
      </c>
      <c r="Q99" s="7">
        <f t="shared" si="8"/>
        <v>40</v>
      </c>
      <c r="R99" s="7">
        <f t="shared" si="9"/>
        <v>2944</v>
      </c>
      <c r="S99" s="7">
        <f t="shared" si="10"/>
        <v>460</v>
      </c>
    </row>
    <row r="100" spans="1:21" s="7" customFormat="1" ht="48" customHeight="1" x14ac:dyDescent="0.2">
      <c r="A100" s="90">
        <f>A97+1</f>
        <v>13</v>
      </c>
      <c r="B100" s="68"/>
      <c r="C100" s="442" t="s">
        <v>63</v>
      </c>
      <c r="D100" s="71" t="s">
        <v>40</v>
      </c>
      <c r="E100" s="57">
        <v>6</v>
      </c>
      <c r="F100" s="57"/>
      <c r="G100" s="67">
        <v>29440</v>
      </c>
      <c r="H100" s="257">
        <f t="shared" si="11"/>
        <v>176640</v>
      </c>
      <c r="I100" s="257">
        <v>1840</v>
      </c>
      <c r="J100" s="257">
        <f t="shared" si="6"/>
        <v>11040</v>
      </c>
      <c r="K100" s="256">
        <f>J100+H100</f>
        <v>187680</v>
      </c>
      <c r="L100" s="492" t="s">
        <v>251</v>
      </c>
      <c r="M100" s="492" t="s">
        <v>260</v>
      </c>
      <c r="N100" s="7">
        <v>32000</v>
      </c>
      <c r="O100" s="7">
        <v>2000</v>
      </c>
      <c r="P100" s="7">
        <f t="shared" si="7"/>
        <v>2560</v>
      </c>
      <c r="Q100" s="7">
        <f t="shared" si="8"/>
        <v>160</v>
      </c>
      <c r="R100" s="7">
        <f t="shared" si="9"/>
        <v>29440</v>
      </c>
      <c r="S100" s="7">
        <f t="shared" si="10"/>
        <v>1840</v>
      </c>
    </row>
    <row r="101" spans="1:21" s="7" customFormat="1" ht="38.25" x14ac:dyDescent="0.2">
      <c r="A101" s="90">
        <f>A100+1</f>
        <v>14</v>
      </c>
      <c r="B101" s="68"/>
      <c r="C101" s="443" t="s">
        <v>62</v>
      </c>
      <c r="D101" s="112"/>
      <c r="E101" s="58"/>
      <c r="F101" s="58"/>
      <c r="G101" s="444">
        <v>0</v>
      </c>
      <c r="H101" s="257">
        <f t="shared" si="11"/>
        <v>0</v>
      </c>
      <c r="I101" s="445">
        <v>0</v>
      </c>
      <c r="J101" s="257">
        <f t="shared" si="6"/>
        <v>0</v>
      </c>
      <c r="K101" s="446"/>
      <c r="L101" s="492" t="s">
        <v>251</v>
      </c>
      <c r="M101" s="492" t="s">
        <v>260</v>
      </c>
      <c r="P101" s="7">
        <f t="shared" si="7"/>
        <v>0</v>
      </c>
      <c r="Q101" s="7">
        <f t="shared" si="8"/>
        <v>0</v>
      </c>
      <c r="R101" s="7">
        <f t="shared" si="9"/>
        <v>0</v>
      </c>
      <c r="S101" s="7">
        <f t="shared" si="10"/>
        <v>0</v>
      </c>
    </row>
    <row r="102" spans="1:21" s="12" customFormat="1" ht="20.100000000000001" customHeight="1" x14ac:dyDescent="0.2">
      <c r="A102" s="42"/>
      <c r="B102" s="68">
        <f>A101+0.1</f>
        <v>14.1</v>
      </c>
      <c r="C102" s="17" t="s">
        <v>86</v>
      </c>
      <c r="D102" s="71" t="str">
        <f t="shared" ref="D102:D103" si="15">IF(C102="","",IF(E102="","",IF(E102&gt;1,"Nos.","No.")))</f>
        <v>Nos.</v>
      </c>
      <c r="E102" s="57">
        <v>2</v>
      </c>
      <c r="F102" s="57"/>
      <c r="G102" s="67">
        <v>3680</v>
      </c>
      <c r="H102" s="257">
        <f t="shared" si="11"/>
        <v>7360</v>
      </c>
      <c r="I102" s="257">
        <v>920</v>
      </c>
      <c r="J102" s="257">
        <f t="shared" si="6"/>
        <v>1840</v>
      </c>
      <c r="K102" s="256">
        <f>J102+H102</f>
        <v>9200</v>
      </c>
      <c r="L102" s="492"/>
      <c r="M102" s="492"/>
      <c r="N102" s="12">
        <v>4000</v>
      </c>
      <c r="O102" s="12">
        <v>1000</v>
      </c>
      <c r="P102" s="7">
        <f t="shared" si="7"/>
        <v>320</v>
      </c>
      <c r="Q102" s="7">
        <f t="shared" si="8"/>
        <v>80</v>
      </c>
      <c r="R102" s="7">
        <f t="shared" si="9"/>
        <v>3680</v>
      </c>
      <c r="S102" s="7">
        <f t="shared" si="10"/>
        <v>920</v>
      </c>
    </row>
    <row r="103" spans="1:21" s="12" customFormat="1" ht="21.95" customHeight="1" x14ac:dyDescent="0.2">
      <c r="A103" s="42"/>
      <c r="B103" s="68">
        <f>B102+0.1</f>
        <v>14.2</v>
      </c>
      <c r="C103" s="17" t="s">
        <v>82</v>
      </c>
      <c r="D103" s="71" t="str">
        <f t="shared" si="15"/>
        <v>Nos.</v>
      </c>
      <c r="E103" s="57">
        <v>2</v>
      </c>
      <c r="F103" s="57"/>
      <c r="G103" s="67">
        <v>6900</v>
      </c>
      <c r="H103" s="257">
        <f t="shared" si="11"/>
        <v>13800</v>
      </c>
      <c r="I103" s="257">
        <v>920</v>
      </c>
      <c r="J103" s="257">
        <f t="shared" si="6"/>
        <v>1840</v>
      </c>
      <c r="K103" s="256">
        <f>J103+H103</f>
        <v>15640</v>
      </c>
      <c r="L103" s="492"/>
      <c r="M103" s="492"/>
      <c r="N103" s="12">
        <v>7500</v>
      </c>
      <c r="O103" s="12">
        <v>1000</v>
      </c>
      <c r="P103" s="7">
        <f t="shared" si="7"/>
        <v>600</v>
      </c>
      <c r="Q103" s="7">
        <f t="shared" si="8"/>
        <v>80</v>
      </c>
      <c r="R103" s="7">
        <f t="shared" si="9"/>
        <v>6900</v>
      </c>
      <c r="S103" s="7">
        <f t="shared" si="10"/>
        <v>920</v>
      </c>
    </row>
    <row r="104" spans="1:21" s="7" customFormat="1" ht="38.25" x14ac:dyDescent="0.2">
      <c r="A104" s="90">
        <f>A101+1</f>
        <v>15</v>
      </c>
      <c r="B104" s="68"/>
      <c r="C104" s="443" t="s">
        <v>87</v>
      </c>
      <c r="D104" s="112"/>
      <c r="E104" s="58"/>
      <c r="F104" s="58"/>
      <c r="G104" s="444">
        <v>0</v>
      </c>
      <c r="H104" s="257">
        <f t="shared" si="11"/>
        <v>0</v>
      </c>
      <c r="I104" s="445">
        <v>0</v>
      </c>
      <c r="J104" s="257">
        <f t="shared" si="6"/>
        <v>0</v>
      </c>
      <c r="K104" s="446"/>
      <c r="L104" s="492" t="s">
        <v>251</v>
      </c>
      <c r="M104" s="492" t="s">
        <v>260</v>
      </c>
      <c r="P104" s="7">
        <f t="shared" si="7"/>
        <v>0</v>
      </c>
      <c r="Q104" s="7">
        <f t="shared" si="8"/>
        <v>0</v>
      </c>
      <c r="R104" s="7">
        <f t="shared" si="9"/>
        <v>0</v>
      </c>
      <c r="S104" s="7">
        <f t="shared" si="10"/>
        <v>0</v>
      </c>
    </row>
    <row r="105" spans="1:21" s="12" customFormat="1" ht="24" customHeight="1" x14ac:dyDescent="0.2">
      <c r="A105" s="42"/>
      <c r="B105" s="68">
        <f>A104+0.1</f>
        <v>15.1</v>
      </c>
      <c r="C105" s="17" t="s">
        <v>83</v>
      </c>
      <c r="D105" s="71" t="str">
        <f t="shared" ref="D105:D106" si="16">IF(C105="","",IF(E105="","",IF(E105&gt;1,"Nos.","No.")))</f>
        <v>No.</v>
      </c>
      <c r="E105" s="57">
        <v>1</v>
      </c>
      <c r="F105" s="57"/>
      <c r="G105" s="67">
        <v>14490</v>
      </c>
      <c r="H105" s="257">
        <f t="shared" si="11"/>
        <v>14490</v>
      </c>
      <c r="I105" s="257">
        <v>920</v>
      </c>
      <c r="J105" s="257">
        <f t="shared" si="6"/>
        <v>920</v>
      </c>
      <c r="K105" s="256">
        <f>J105+H105</f>
        <v>15410</v>
      </c>
      <c r="L105" s="492"/>
      <c r="M105" s="492"/>
      <c r="N105" s="12">
        <v>15750</v>
      </c>
      <c r="O105" s="12">
        <v>1000</v>
      </c>
      <c r="P105" s="7">
        <f t="shared" si="7"/>
        <v>1260</v>
      </c>
      <c r="Q105" s="7">
        <f t="shared" si="8"/>
        <v>80</v>
      </c>
      <c r="R105" s="7">
        <f t="shared" si="9"/>
        <v>14490</v>
      </c>
      <c r="S105" s="7">
        <f t="shared" si="10"/>
        <v>920</v>
      </c>
    </row>
    <row r="106" spans="1:21" s="12" customFormat="1" ht="21.95" customHeight="1" x14ac:dyDescent="0.2">
      <c r="A106" s="42"/>
      <c r="B106" s="68">
        <f>B105+0.1</f>
        <v>15.2</v>
      </c>
      <c r="C106" s="17" t="s">
        <v>84</v>
      </c>
      <c r="D106" s="71" t="str">
        <f t="shared" si="16"/>
        <v>No.</v>
      </c>
      <c r="E106" s="57">
        <v>1</v>
      </c>
      <c r="F106" s="57"/>
      <c r="G106" s="67">
        <v>12144</v>
      </c>
      <c r="H106" s="257">
        <f t="shared" si="11"/>
        <v>12144</v>
      </c>
      <c r="I106" s="257">
        <v>920</v>
      </c>
      <c r="J106" s="257">
        <f t="shared" si="6"/>
        <v>920</v>
      </c>
      <c r="K106" s="256">
        <f>J106+H106</f>
        <v>13064</v>
      </c>
      <c r="L106" s="492"/>
      <c r="M106" s="492"/>
      <c r="N106" s="12">
        <v>13200</v>
      </c>
      <c r="O106" s="12">
        <v>1000</v>
      </c>
      <c r="P106" s="7">
        <f t="shared" si="7"/>
        <v>1056</v>
      </c>
      <c r="Q106" s="7">
        <f t="shared" si="8"/>
        <v>80</v>
      </c>
      <c r="R106" s="7">
        <f t="shared" si="9"/>
        <v>12144</v>
      </c>
      <c r="S106" s="7">
        <f t="shared" si="10"/>
        <v>920</v>
      </c>
    </row>
    <row r="107" spans="1:21" s="7" customFormat="1" ht="51" x14ac:dyDescent="0.2">
      <c r="A107" s="90">
        <f>A104+1</f>
        <v>16</v>
      </c>
      <c r="B107" s="68"/>
      <c r="C107" s="443" t="s">
        <v>85</v>
      </c>
      <c r="D107" s="112"/>
      <c r="E107" s="58"/>
      <c r="F107" s="58"/>
      <c r="G107" s="444">
        <v>0</v>
      </c>
      <c r="H107" s="257">
        <f t="shared" si="11"/>
        <v>0</v>
      </c>
      <c r="I107" s="445">
        <v>0</v>
      </c>
      <c r="J107" s="257">
        <f t="shared" si="6"/>
        <v>0</v>
      </c>
      <c r="K107" s="446"/>
      <c r="L107" s="492" t="s">
        <v>251</v>
      </c>
      <c r="M107" s="492" t="s">
        <v>269</v>
      </c>
      <c r="P107" s="7">
        <f t="shared" si="7"/>
        <v>0</v>
      </c>
      <c r="Q107" s="7">
        <f t="shared" si="8"/>
        <v>0</v>
      </c>
      <c r="R107" s="7">
        <f t="shared" si="9"/>
        <v>0</v>
      </c>
      <c r="S107" s="7">
        <f t="shared" si="10"/>
        <v>0</v>
      </c>
    </row>
    <row r="108" spans="1:21" s="12" customFormat="1" ht="20.100000000000001" customHeight="1" x14ac:dyDescent="0.2">
      <c r="A108" s="42"/>
      <c r="B108" s="68">
        <f>A107+0.1</f>
        <v>16.100000000000001</v>
      </c>
      <c r="C108" s="17" t="s">
        <v>84</v>
      </c>
      <c r="D108" s="71" t="str">
        <f t="shared" ref="D108" si="17">IF(C108="","",IF(E108="","",IF(E108&gt;1,"Nos.","No.")))</f>
        <v>Nos.</v>
      </c>
      <c r="E108" s="57">
        <v>2</v>
      </c>
      <c r="F108" s="57"/>
      <c r="G108" s="67">
        <v>151800</v>
      </c>
      <c r="H108" s="257">
        <f t="shared" si="11"/>
        <v>303600</v>
      </c>
      <c r="I108" s="257">
        <v>4600</v>
      </c>
      <c r="J108" s="257">
        <f t="shared" si="6"/>
        <v>9200</v>
      </c>
      <c r="K108" s="256">
        <f>J108+H108</f>
        <v>312800</v>
      </c>
      <c r="L108" s="492"/>
      <c r="M108" s="492"/>
      <c r="N108" s="12">
        <v>165000</v>
      </c>
      <c r="O108" s="12">
        <v>5000</v>
      </c>
      <c r="P108" s="7">
        <f t="shared" si="7"/>
        <v>13200</v>
      </c>
      <c r="Q108" s="7">
        <f t="shared" si="8"/>
        <v>400</v>
      </c>
      <c r="R108" s="7">
        <f t="shared" si="9"/>
        <v>151800</v>
      </c>
      <c r="S108" s="7">
        <f t="shared" si="10"/>
        <v>4600</v>
      </c>
    </row>
    <row r="109" spans="1:21" s="7" customFormat="1" ht="63.75" x14ac:dyDescent="0.2">
      <c r="A109" s="436">
        <f>A101+1</f>
        <v>15</v>
      </c>
      <c r="B109" s="76"/>
      <c r="C109" s="421" t="s">
        <v>67</v>
      </c>
      <c r="D109" s="5"/>
      <c r="E109" s="58"/>
      <c r="F109" s="58"/>
      <c r="G109" s="65">
        <v>0</v>
      </c>
      <c r="H109" s="257">
        <f t="shared" si="11"/>
        <v>0</v>
      </c>
      <c r="I109" s="81">
        <v>0</v>
      </c>
      <c r="J109" s="257">
        <f t="shared" si="6"/>
        <v>0</v>
      </c>
      <c r="K109" s="32"/>
      <c r="L109" s="493"/>
      <c r="M109" s="493"/>
      <c r="N109" s="80"/>
      <c r="O109" s="80"/>
      <c r="P109" s="7">
        <f t="shared" si="7"/>
        <v>0</v>
      </c>
      <c r="Q109" s="7">
        <f t="shared" si="8"/>
        <v>0</v>
      </c>
      <c r="R109" s="7">
        <f t="shared" si="9"/>
        <v>0</v>
      </c>
      <c r="S109" s="7">
        <f t="shared" si="10"/>
        <v>0</v>
      </c>
      <c r="T109" s="80"/>
      <c r="U109" s="80"/>
    </row>
    <row r="110" spans="1:21" s="12" customFormat="1" ht="20.100000000000001" customHeight="1" x14ac:dyDescent="0.2">
      <c r="A110" s="42"/>
      <c r="B110" s="68">
        <f>A109+0.1</f>
        <v>15.1</v>
      </c>
      <c r="C110" s="17" t="s">
        <v>35</v>
      </c>
      <c r="D110" s="71" t="s">
        <v>36</v>
      </c>
      <c r="E110" s="57">
        <v>70</v>
      </c>
      <c r="F110" s="57"/>
      <c r="G110" s="67">
        <v>1334</v>
      </c>
      <c r="H110" s="257">
        <f t="shared" si="11"/>
        <v>93380</v>
      </c>
      <c r="I110" s="257">
        <v>184</v>
      </c>
      <c r="J110" s="257">
        <f t="shared" si="6"/>
        <v>12880</v>
      </c>
      <c r="K110" s="256">
        <f t="shared" ref="K110:K118" si="18">J110+H110</f>
        <v>106260</v>
      </c>
      <c r="L110" s="492"/>
      <c r="M110" s="492"/>
      <c r="N110" s="12">
        <v>1450</v>
      </c>
      <c r="O110" s="12">
        <v>200</v>
      </c>
      <c r="P110" s="7">
        <f t="shared" si="7"/>
        <v>116</v>
      </c>
      <c r="Q110" s="7">
        <f t="shared" si="8"/>
        <v>16</v>
      </c>
      <c r="R110" s="7">
        <f t="shared" si="9"/>
        <v>1334</v>
      </c>
      <c r="S110" s="7">
        <f t="shared" si="10"/>
        <v>184</v>
      </c>
    </row>
    <row r="111" spans="1:21" s="12" customFormat="1" ht="21.95" customHeight="1" thickBot="1" x14ac:dyDescent="0.25">
      <c r="A111" s="144"/>
      <c r="B111" s="145">
        <f>B110+0.1</f>
        <v>15.2</v>
      </c>
      <c r="C111" s="120" t="s">
        <v>60</v>
      </c>
      <c r="D111" s="121" t="s">
        <v>36</v>
      </c>
      <c r="E111" s="122">
        <v>15</v>
      </c>
      <c r="F111" s="122"/>
      <c r="G111" s="458">
        <v>1748</v>
      </c>
      <c r="H111" s="457">
        <f t="shared" si="11"/>
        <v>26220</v>
      </c>
      <c r="I111" s="457">
        <v>276</v>
      </c>
      <c r="J111" s="457">
        <f t="shared" si="6"/>
        <v>4140</v>
      </c>
      <c r="K111" s="401">
        <f t="shared" si="18"/>
        <v>30360</v>
      </c>
      <c r="L111" s="492" t="s">
        <v>250</v>
      </c>
      <c r="M111" s="500" t="s">
        <v>261</v>
      </c>
      <c r="N111" s="12">
        <v>1900</v>
      </c>
      <c r="O111" s="12">
        <v>300</v>
      </c>
      <c r="P111" s="7">
        <f t="shared" si="7"/>
        <v>152</v>
      </c>
      <c r="Q111" s="7">
        <f t="shared" si="8"/>
        <v>24</v>
      </c>
      <c r="R111" s="7">
        <f t="shared" si="9"/>
        <v>1748</v>
      </c>
      <c r="S111" s="7">
        <f t="shared" si="10"/>
        <v>276</v>
      </c>
    </row>
    <row r="112" spans="1:21" s="7" customFormat="1" ht="13.5" thickBot="1" x14ac:dyDescent="0.25">
      <c r="A112" s="436">
        <f>A109+1</f>
        <v>16</v>
      </c>
      <c r="B112" s="76"/>
      <c r="C112" s="421" t="s">
        <v>231</v>
      </c>
      <c r="D112" s="5" t="s">
        <v>4</v>
      </c>
      <c r="E112" s="58">
        <v>2</v>
      </c>
      <c r="F112" s="58"/>
      <c r="G112" s="133">
        <v>38640</v>
      </c>
      <c r="H112" s="257">
        <f t="shared" si="11"/>
        <v>77280</v>
      </c>
      <c r="I112" s="139">
        <v>920</v>
      </c>
      <c r="J112" s="257">
        <f t="shared" si="6"/>
        <v>1840</v>
      </c>
      <c r="K112" s="135">
        <f t="shared" si="18"/>
        <v>79120</v>
      </c>
      <c r="L112" s="493"/>
      <c r="M112" s="493"/>
      <c r="N112" s="80">
        <v>42000</v>
      </c>
      <c r="O112" s="80">
        <v>1000</v>
      </c>
      <c r="P112" s="7">
        <f t="shared" si="7"/>
        <v>3360</v>
      </c>
      <c r="Q112" s="7">
        <f t="shared" si="8"/>
        <v>80</v>
      </c>
      <c r="R112" s="7">
        <f t="shared" si="9"/>
        <v>38640</v>
      </c>
      <c r="S112" s="7">
        <f t="shared" si="10"/>
        <v>920</v>
      </c>
      <c r="T112" s="80"/>
      <c r="U112" s="80"/>
    </row>
    <row r="113" spans="1:19" s="1" customFormat="1" ht="90" thickBot="1" x14ac:dyDescent="0.25">
      <c r="A113" s="447">
        <f>A112+1</f>
        <v>17</v>
      </c>
      <c r="B113" s="448"/>
      <c r="C113" s="449" t="s">
        <v>88</v>
      </c>
      <c r="D113" s="430" t="s">
        <v>3</v>
      </c>
      <c r="E113" s="450">
        <v>1</v>
      </c>
      <c r="F113" s="450"/>
      <c r="G113" s="451">
        <v>506000</v>
      </c>
      <c r="H113" s="257">
        <f t="shared" si="11"/>
        <v>506000</v>
      </c>
      <c r="I113" s="257">
        <v>32200</v>
      </c>
      <c r="J113" s="257">
        <f t="shared" si="6"/>
        <v>32200</v>
      </c>
      <c r="K113" s="256">
        <f t="shared" si="18"/>
        <v>538200</v>
      </c>
      <c r="L113" s="492" t="s">
        <v>251</v>
      </c>
      <c r="M113" s="504" t="s">
        <v>262</v>
      </c>
      <c r="N113" s="1">
        <v>550000</v>
      </c>
      <c r="O113" s="1">
        <v>35000</v>
      </c>
      <c r="P113" s="7">
        <f t="shared" si="7"/>
        <v>44000</v>
      </c>
      <c r="Q113" s="7">
        <f t="shared" si="8"/>
        <v>2800</v>
      </c>
      <c r="R113" s="7">
        <f t="shared" si="9"/>
        <v>506000</v>
      </c>
      <c r="S113" s="7">
        <f t="shared" si="10"/>
        <v>32200</v>
      </c>
    </row>
    <row r="114" spans="1:19" s="1" customFormat="1" ht="51" x14ac:dyDescent="0.2">
      <c r="A114" s="436">
        <f>A113+1</f>
        <v>18</v>
      </c>
      <c r="B114" s="76"/>
      <c r="C114" s="452" t="s">
        <v>89</v>
      </c>
      <c r="D114" s="74" t="s">
        <v>3</v>
      </c>
      <c r="E114" s="60">
        <v>1</v>
      </c>
      <c r="F114" s="60"/>
      <c r="G114" s="491">
        <v>437000</v>
      </c>
      <c r="H114" s="257">
        <f t="shared" si="11"/>
        <v>437000</v>
      </c>
      <c r="I114" s="257">
        <v>32200</v>
      </c>
      <c r="J114" s="257">
        <f t="shared" si="6"/>
        <v>32200</v>
      </c>
      <c r="K114" s="256">
        <f t="shared" si="18"/>
        <v>469200</v>
      </c>
      <c r="L114" s="492" t="s">
        <v>251</v>
      </c>
      <c r="M114" s="504" t="s">
        <v>262</v>
      </c>
      <c r="N114" s="1">
        <v>475000</v>
      </c>
      <c r="O114" s="1">
        <v>35000</v>
      </c>
      <c r="P114" s="7">
        <f t="shared" si="7"/>
        <v>38000</v>
      </c>
      <c r="Q114" s="7">
        <f t="shared" si="8"/>
        <v>2800</v>
      </c>
      <c r="R114" s="7">
        <f t="shared" si="9"/>
        <v>437000</v>
      </c>
      <c r="S114" s="7">
        <f t="shared" si="10"/>
        <v>32200</v>
      </c>
    </row>
    <row r="115" spans="1:19" s="1" customFormat="1" ht="51" x14ac:dyDescent="0.2">
      <c r="A115" s="436">
        <f>A114+1</f>
        <v>19</v>
      </c>
      <c r="B115" s="76"/>
      <c r="C115" s="452" t="s">
        <v>72</v>
      </c>
      <c r="D115" s="74" t="s">
        <v>3</v>
      </c>
      <c r="E115" s="60">
        <v>1</v>
      </c>
      <c r="F115" s="60"/>
      <c r="G115" s="88">
        <v>36800</v>
      </c>
      <c r="H115" s="257">
        <f t="shared" si="11"/>
        <v>36800</v>
      </c>
      <c r="I115" s="257">
        <v>36800</v>
      </c>
      <c r="J115" s="257">
        <f t="shared" si="6"/>
        <v>36800</v>
      </c>
      <c r="K115" s="256">
        <f t="shared" si="18"/>
        <v>73600</v>
      </c>
      <c r="L115" s="492"/>
      <c r="M115" s="499" t="s">
        <v>263</v>
      </c>
      <c r="N115" s="1">
        <v>40000</v>
      </c>
      <c r="O115" s="1">
        <v>40000</v>
      </c>
      <c r="P115" s="7">
        <f t="shared" si="7"/>
        <v>3200</v>
      </c>
      <c r="Q115" s="7">
        <f t="shared" si="8"/>
        <v>3200</v>
      </c>
      <c r="R115" s="7">
        <f t="shared" si="9"/>
        <v>36800</v>
      </c>
      <c r="S115" s="7">
        <f t="shared" si="10"/>
        <v>36800</v>
      </c>
    </row>
    <row r="116" spans="1:19" s="7" customFormat="1" ht="51" x14ac:dyDescent="0.2">
      <c r="A116" s="436">
        <f>A115+1</f>
        <v>20</v>
      </c>
      <c r="B116" s="76"/>
      <c r="C116" s="452" t="s">
        <v>33</v>
      </c>
      <c r="D116" s="114" t="s">
        <v>3</v>
      </c>
      <c r="E116" s="60">
        <v>1</v>
      </c>
      <c r="F116" s="60"/>
      <c r="G116" s="88">
        <v>0</v>
      </c>
      <c r="H116" s="257">
        <f t="shared" si="11"/>
        <v>0</v>
      </c>
      <c r="I116" s="257">
        <v>92000</v>
      </c>
      <c r="J116" s="257">
        <f t="shared" si="6"/>
        <v>92000</v>
      </c>
      <c r="K116" s="256">
        <f t="shared" si="18"/>
        <v>92000</v>
      </c>
      <c r="L116" s="499"/>
      <c r="M116" s="499"/>
      <c r="N116" s="7">
        <v>0</v>
      </c>
      <c r="O116" s="7">
        <v>100000</v>
      </c>
      <c r="P116" s="7">
        <f t="shared" si="7"/>
        <v>0</v>
      </c>
      <c r="Q116" s="7">
        <f t="shared" si="8"/>
        <v>8000</v>
      </c>
      <c r="R116" s="7">
        <f t="shared" si="9"/>
        <v>0</v>
      </c>
      <c r="S116" s="7">
        <f t="shared" si="10"/>
        <v>92000</v>
      </c>
    </row>
    <row r="117" spans="1:19" s="7" customFormat="1" ht="28.5" customHeight="1" x14ac:dyDescent="0.2">
      <c r="A117" s="436">
        <f t="shared" ref="A117:A118" si="19">A116+1</f>
        <v>21</v>
      </c>
      <c r="B117" s="76"/>
      <c r="C117" s="452" t="s">
        <v>100</v>
      </c>
      <c r="D117" s="114" t="s">
        <v>3</v>
      </c>
      <c r="E117" s="60">
        <v>1</v>
      </c>
      <c r="F117" s="60"/>
      <c r="G117" s="88">
        <v>13800</v>
      </c>
      <c r="H117" s="257">
        <f t="shared" si="11"/>
        <v>13800</v>
      </c>
      <c r="I117" s="257">
        <v>23000</v>
      </c>
      <c r="J117" s="257">
        <f t="shared" si="6"/>
        <v>23000</v>
      </c>
      <c r="K117" s="256">
        <f t="shared" si="18"/>
        <v>36800</v>
      </c>
      <c r="L117" s="499"/>
      <c r="M117" s="499"/>
      <c r="N117" s="7">
        <v>15000</v>
      </c>
      <c r="O117" s="7">
        <v>25000</v>
      </c>
      <c r="P117" s="7">
        <f t="shared" si="7"/>
        <v>1200</v>
      </c>
      <c r="Q117" s="7">
        <f t="shared" si="8"/>
        <v>2000</v>
      </c>
      <c r="R117" s="7">
        <f t="shared" si="9"/>
        <v>13800</v>
      </c>
      <c r="S117" s="7">
        <f t="shared" si="10"/>
        <v>23000</v>
      </c>
    </row>
    <row r="118" spans="1:19" s="7" customFormat="1" ht="51.75" thickBot="1" x14ac:dyDescent="0.25">
      <c r="A118" s="436">
        <f t="shared" si="19"/>
        <v>22</v>
      </c>
      <c r="B118" s="92"/>
      <c r="C118" s="453" t="s">
        <v>57</v>
      </c>
      <c r="D118" s="454" t="s">
        <v>3</v>
      </c>
      <c r="E118" s="455">
        <v>1</v>
      </c>
      <c r="F118" s="455"/>
      <c r="G118" s="456">
        <v>13800</v>
      </c>
      <c r="H118" s="257">
        <f t="shared" si="11"/>
        <v>13800</v>
      </c>
      <c r="I118" s="97">
        <v>13800</v>
      </c>
      <c r="J118" s="257">
        <f t="shared" si="6"/>
        <v>13800</v>
      </c>
      <c r="K118" s="401">
        <f t="shared" si="18"/>
        <v>27600</v>
      </c>
      <c r="L118" s="505"/>
      <c r="M118" s="505"/>
      <c r="N118" s="7">
        <v>15000</v>
      </c>
      <c r="O118" s="7">
        <v>15000</v>
      </c>
      <c r="P118" s="7">
        <f t="shared" si="7"/>
        <v>1200</v>
      </c>
      <c r="Q118" s="7">
        <f t="shared" si="8"/>
        <v>1200</v>
      </c>
      <c r="R118" s="7">
        <f t="shared" si="9"/>
        <v>13800</v>
      </c>
      <c r="S118" s="7">
        <f t="shared" si="10"/>
        <v>13800</v>
      </c>
    </row>
    <row r="119" spans="1:19" s="7" customFormat="1" ht="32.25" customHeight="1" thickTop="1" thickBot="1" x14ac:dyDescent="0.25">
      <c r="A119" s="44"/>
      <c r="B119" s="47"/>
      <c r="C119" s="84" t="s">
        <v>58</v>
      </c>
      <c r="D119" s="14"/>
      <c r="E119" s="83"/>
      <c r="F119" s="83"/>
      <c r="G119" s="54"/>
      <c r="H119" s="402">
        <f>SUM(H10:H118)</f>
        <v>30460955.739999995</v>
      </c>
      <c r="I119" s="55"/>
      <c r="J119" s="402">
        <f>SUM(J10:J118)</f>
        <v>2991564</v>
      </c>
      <c r="K119" s="402">
        <f>SUM(K10:K118)</f>
        <v>33452519.739999995</v>
      </c>
      <c r="L119" s="506"/>
      <c r="M119" s="506"/>
    </row>
    <row r="120" spans="1:19" s="22" customFormat="1" x14ac:dyDescent="0.2">
      <c r="A120" s="23"/>
      <c r="B120" s="48"/>
      <c r="C120" s="2"/>
      <c r="D120" s="23"/>
      <c r="E120" s="37"/>
      <c r="F120" s="37"/>
      <c r="G120" s="35"/>
      <c r="H120" s="35"/>
      <c r="I120" s="35"/>
      <c r="J120" s="35"/>
      <c r="K120" s="35"/>
      <c r="L120" s="497"/>
      <c r="M120" s="37"/>
    </row>
    <row r="121" spans="1:19" s="22" customFormat="1" ht="43.5" customHeight="1" x14ac:dyDescent="0.2">
      <c r="A121" s="547" t="s">
        <v>23</v>
      </c>
      <c r="B121" s="547"/>
      <c r="C121" s="547"/>
      <c r="D121" s="547"/>
      <c r="E121" s="547"/>
      <c r="F121" s="547"/>
      <c r="G121" s="547"/>
      <c r="H121" s="547"/>
      <c r="I121" s="547"/>
      <c r="J121" s="547"/>
      <c r="K121" s="547"/>
      <c r="L121" s="507"/>
      <c r="M121" s="23"/>
    </row>
    <row r="122" spans="1:19" s="22" customFormat="1" ht="31.5" customHeight="1" x14ac:dyDescent="0.2">
      <c r="A122" s="547" t="s">
        <v>24</v>
      </c>
      <c r="B122" s="547"/>
      <c r="C122" s="547"/>
      <c r="D122" s="547"/>
      <c r="E122" s="547"/>
      <c r="F122" s="547"/>
      <c r="G122" s="547"/>
      <c r="H122" s="547"/>
      <c r="I122" s="547"/>
      <c r="J122" s="547"/>
      <c r="K122" s="547"/>
      <c r="L122" s="508"/>
      <c r="M122" s="23"/>
    </row>
    <row r="123" spans="1:19" s="22" customFormat="1" ht="18.75" customHeight="1" x14ac:dyDescent="0.2">
      <c r="A123" s="548"/>
      <c r="B123" s="548"/>
      <c r="C123" s="548"/>
      <c r="D123" s="548"/>
      <c r="E123" s="548"/>
      <c r="F123" s="548"/>
      <c r="G123" s="548"/>
      <c r="H123" s="548"/>
      <c r="I123" s="548"/>
      <c r="J123" s="548"/>
      <c r="K123" s="548"/>
      <c r="L123" s="508"/>
      <c r="M123" s="23"/>
    </row>
    <row r="124" spans="1:19" s="22" customFormat="1" x14ac:dyDescent="0.2">
      <c r="A124" s="23"/>
      <c r="B124" s="48"/>
      <c r="C124" s="2"/>
      <c r="D124" s="23"/>
      <c r="E124" s="37"/>
      <c r="F124" s="37"/>
      <c r="G124" s="35"/>
      <c r="H124" s="35"/>
      <c r="I124" s="35"/>
      <c r="J124" s="35"/>
      <c r="K124" s="35"/>
      <c r="L124" s="497"/>
      <c r="M124" s="37"/>
    </row>
    <row r="125" spans="1:19" s="22" customFormat="1" x14ac:dyDescent="0.2">
      <c r="A125" s="23"/>
      <c r="B125" s="48"/>
      <c r="C125" s="2"/>
      <c r="D125" s="23"/>
      <c r="E125" s="37"/>
      <c r="F125" s="37"/>
      <c r="G125" s="35"/>
      <c r="H125" s="35"/>
      <c r="I125" s="35"/>
      <c r="J125" s="35"/>
      <c r="K125" s="35"/>
      <c r="L125" s="497"/>
      <c r="M125" s="37"/>
    </row>
    <row r="126" spans="1:19" s="22" customFormat="1" x14ac:dyDescent="0.2">
      <c r="A126" s="23"/>
      <c r="B126" s="48"/>
      <c r="C126" s="2"/>
      <c r="D126" s="23"/>
      <c r="E126" s="37"/>
      <c r="F126" s="37"/>
      <c r="G126" s="35"/>
      <c r="H126" s="35"/>
      <c r="I126" s="35"/>
      <c r="J126" s="35"/>
      <c r="K126" s="35"/>
      <c r="L126" s="497"/>
      <c r="M126" s="37"/>
    </row>
    <row r="127" spans="1:19" s="22" customFormat="1" x14ac:dyDescent="0.2">
      <c r="A127" s="23"/>
      <c r="B127" s="48"/>
      <c r="C127" s="2"/>
      <c r="D127" s="23"/>
      <c r="E127" s="37"/>
      <c r="F127" s="37"/>
      <c r="G127" s="35"/>
      <c r="H127" s="35"/>
      <c r="I127" s="35"/>
      <c r="J127" s="35"/>
      <c r="K127" s="35"/>
      <c r="L127" s="497"/>
      <c r="M127" s="37"/>
    </row>
    <row r="128" spans="1:19" s="22" customFormat="1" x14ac:dyDescent="0.2">
      <c r="A128" s="23"/>
      <c r="B128" s="48"/>
      <c r="C128" s="2"/>
      <c r="D128" s="23"/>
      <c r="E128" s="37"/>
      <c r="F128" s="37"/>
      <c r="G128" s="35"/>
      <c r="H128" s="35"/>
      <c r="I128" s="35"/>
      <c r="J128" s="35"/>
      <c r="K128" s="35"/>
      <c r="L128" s="497"/>
      <c r="M128" s="37"/>
    </row>
    <row r="129" spans="1:13" s="22" customFormat="1" x14ac:dyDescent="0.2">
      <c r="A129" s="23"/>
      <c r="B129" s="48"/>
      <c r="C129" s="2"/>
      <c r="D129" s="23"/>
      <c r="E129" s="37"/>
      <c r="F129" s="37"/>
      <c r="G129" s="35"/>
      <c r="H129" s="35"/>
      <c r="I129" s="35"/>
      <c r="J129" s="35"/>
      <c r="K129" s="35"/>
      <c r="L129" s="497"/>
      <c r="M129" s="37"/>
    </row>
    <row r="130" spans="1:13" s="22" customFormat="1" x14ac:dyDescent="0.2">
      <c r="A130" s="23"/>
      <c r="B130" s="48"/>
      <c r="C130" s="2"/>
      <c r="D130" s="23"/>
      <c r="E130" s="37"/>
      <c r="F130" s="37"/>
      <c r="G130" s="35"/>
      <c r="H130" s="35"/>
      <c r="I130" s="35"/>
      <c r="J130" s="35"/>
      <c r="K130" s="35"/>
      <c r="L130" s="497"/>
      <c r="M130" s="37"/>
    </row>
    <row r="131" spans="1:13" s="22" customFormat="1" x14ac:dyDescent="0.2">
      <c r="A131" s="23"/>
      <c r="B131" s="48"/>
      <c r="C131" s="2"/>
      <c r="D131" s="23"/>
      <c r="E131" s="37"/>
      <c r="F131" s="37"/>
      <c r="G131" s="35"/>
      <c r="H131" s="35"/>
      <c r="I131" s="35"/>
      <c r="J131" s="35"/>
      <c r="K131" s="35"/>
      <c r="L131" s="497"/>
      <c r="M131" s="37"/>
    </row>
    <row r="132" spans="1:13" s="22" customFormat="1" x14ac:dyDescent="0.2">
      <c r="A132" s="23"/>
      <c r="B132" s="48"/>
      <c r="C132" s="2"/>
      <c r="D132" s="23"/>
      <c r="E132" s="37"/>
      <c r="F132" s="37"/>
      <c r="G132" s="35"/>
      <c r="H132" s="35"/>
      <c r="I132" s="35"/>
      <c r="J132" s="35"/>
      <c r="K132" s="35"/>
      <c r="L132" s="497"/>
      <c r="M132" s="37"/>
    </row>
    <row r="133" spans="1:13" s="22" customFormat="1" x14ac:dyDescent="0.2">
      <c r="A133" s="23"/>
      <c r="B133" s="48"/>
      <c r="C133" s="2"/>
      <c r="D133" s="23"/>
      <c r="E133" s="37"/>
      <c r="F133" s="37"/>
      <c r="G133" s="35"/>
      <c r="H133" s="35"/>
      <c r="I133" s="35"/>
      <c r="J133" s="35"/>
      <c r="K133" s="35"/>
      <c r="L133" s="497"/>
      <c r="M133" s="37"/>
    </row>
    <row r="134" spans="1:13" s="22" customFormat="1" x14ac:dyDescent="0.2">
      <c r="A134" s="23"/>
      <c r="B134" s="48"/>
      <c r="C134" s="2"/>
      <c r="D134" s="23"/>
      <c r="E134" s="37"/>
      <c r="F134" s="37"/>
      <c r="G134" s="35"/>
      <c r="H134" s="35"/>
      <c r="I134" s="35"/>
      <c r="J134" s="35"/>
      <c r="K134" s="35"/>
      <c r="L134" s="497"/>
      <c r="M134" s="37"/>
    </row>
    <row r="135" spans="1:13" s="22" customFormat="1" x14ac:dyDescent="0.2">
      <c r="A135" s="23"/>
      <c r="B135" s="48"/>
      <c r="C135" s="2"/>
      <c r="D135" s="23"/>
      <c r="E135" s="37"/>
      <c r="F135" s="37"/>
      <c r="G135" s="35"/>
      <c r="H135" s="35"/>
      <c r="I135" s="35"/>
      <c r="J135" s="35"/>
      <c r="K135" s="35"/>
      <c r="L135" s="497"/>
      <c r="M135" s="37"/>
    </row>
    <row r="136" spans="1:13" s="22" customFormat="1" x14ac:dyDescent="0.2">
      <c r="A136" s="23"/>
      <c r="B136" s="48"/>
      <c r="C136" s="2"/>
      <c r="D136" s="23"/>
      <c r="E136" s="37"/>
      <c r="F136" s="37"/>
      <c r="G136" s="35"/>
      <c r="H136" s="35"/>
      <c r="I136" s="35"/>
      <c r="J136" s="35"/>
      <c r="K136" s="35"/>
      <c r="L136" s="497"/>
      <c r="M136" s="37"/>
    </row>
    <row r="137" spans="1:13" s="22" customFormat="1" x14ac:dyDescent="0.2">
      <c r="A137" s="23"/>
      <c r="B137" s="48"/>
      <c r="C137" s="2"/>
      <c r="D137" s="23"/>
      <c r="E137" s="37"/>
      <c r="F137" s="37"/>
      <c r="G137" s="35"/>
      <c r="H137" s="35"/>
      <c r="I137" s="35"/>
      <c r="J137" s="35"/>
      <c r="K137" s="35"/>
      <c r="L137" s="497"/>
      <c r="M137" s="37"/>
    </row>
    <row r="138" spans="1:13" s="22" customFormat="1" x14ac:dyDescent="0.2">
      <c r="A138" s="23"/>
      <c r="B138" s="48"/>
      <c r="C138" s="2"/>
      <c r="D138" s="23"/>
      <c r="E138" s="37"/>
      <c r="F138" s="37"/>
      <c r="G138" s="35"/>
      <c r="H138" s="35"/>
      <c r="I138" s="35"/>
      <c r="J138" s="35"/>
      <c r="K138" s="35"/>
      <c r="L138" s="497"/>
      <c r="M138" s="37"/>
    </row>
    <row r="139" spans="1:13" s="22" customFormat="1" x14ac:dyDescent="0.2">
      <c r="A139" s="23"/>
      <c r="B139" s="48"/>
      <c r="C139" s="2"/>
      <c r="D139" s="23"/>
      <c r="E139" s="37"/>
      <c r="F139" s="37"/>
      <c r="G139" s="35"/>
      <c r="H139" s="35"/>
      <c r="I139" s="35"/>
      <c r="J139" s="35"/>
      <c r="K139" s="35"/>
      <c r="L139" s="497"/>
      <c r="M139" s="37"/>
    </row>
    <row r="140" spans="1:13" s="22" customFormat="1" x14ac:dyDescent="0.2">
      <c r="A140" s="23"/>
      <c r="B140" s="48"/>
      <c r="C140" s="2"/>
      <c r="D140" s="23"/>
      <c r="E140" s="37"/>
      <c r="F140" s="37"/>
      <c r="G140" s="35"/>
      <c r="H140" s="35"/>
      <c r="I140" s="35"/>
      <c r="J140" s="35"/>
      <c r="K140" s="35"/>
      <c r="L140" s="497"/>
      <c r="M140" s="37"/>
    </row>
    <row r="141" spans="1:13" s="22" customFormat="1" x14ac:dyDescent="0.2">
      <c r="A141" s="23"/>
      <c r="B141" s="48"/>
      <c r="C141" s="2"/>
      <c r="D141" s="23"/>
      <c r="E141" s="37"/>
      <c r="F141" s="37"/>
      <c r="G141" s="35"/>
      <c r="H141" s="35"/>
      <c r="I141" s="35"/>
      <c r="J141" s="35"/>
      <c r="K141" s="35"/>
      <c r="L141" s="497"/>
      <c r="M141" s="37"/>
    </row>
    <row r="142" spans="1:13" s="22" customFormat="1" x14ac:dyDescent="0.2">
      <c r="A142" s="23"/>
      <c r="B142" s="48"/>
      <c r="C142" s="2"/>
      <c r="D142" s="23"/>
      <c r="E142" s="37"/>
      <c r="F142" s="37"/>
      <c r="G142" s="35"/>
      <c r="H142" s="35"/>
      <c r="I142" s="35"/>
      <c r="J142" s="35"/>
      <c r="K142" s="35"/>
      <c r="L142" s="497"/>
      <c r="M142" s="37"/>
    </row>
    <row r="143" spans="1:13" s="22" customFormat="1" x14ac:dyDescent="0.2">
      <c r="A143" s="23"/>
      <c r="B143" s="48"/>
      <c r="C143" s="2"/>
      <c r="D143" s="23"/>
      <c r="E143" s="37"/>
      <c r="F143" s="37"/>
      <c r="G143" s="35"/>
      <c r="H143" s="35"/>
      <c r="I143" s="35"/>
      <c r="J143" s="35"/>
      <c r="K143" s="35"/>
      <c r="L143" s="497"/>
      <c r="M143" s="37"/>
    </row>
    <row r="144" spans="1:13" s="22" customFormat="1" x14ac:dyDescent="0.2">
      <c r="A144" s="23"/>
      <c r="B144" s="48"/>
      <c r="C144" s="2"/>
      <c r="D144" s="23"/>
      <c r="E144" s="37"/>
      <c r="F144" s="37"/>
      <c r="G144" s="35"/>
      <c r="H144" s="35"/>
      <c r="I144" s="35"/>
      <c r="J144" s="35"/>
      <c r="K144" s="35"/>
      <c r="L144" s="497"/>
      <c r="M144" s="37"/>
    </row>
    <row r="145" spans="1:13" s="22" customFormat="1" x14ac:dyDescent="0.2">
      <c r="A145" s="23"/>
      <c r="B145" s="48"/>
      <c r="C145" s="2"/>
      <c r="D145" s="23"/>
      <c r="E145" s="37"/>
      <c r="F145" s="37"/>
      <c r="G145" s="35"/>
      <c r="H145" s="35"/>
      <c r="I145" s="35"/>
      <c r="J145" s="35"/>
      <c r="K145" s="35"/>
      <c r="L145" s="497"/>
      <c r="M145" s="37"/>
    </row>
    <row r="146" spans="1:13" s="22" customFormat="1" x14ac:dyDescent="0.2">
      <c r="A146" s="23"/>
      <c r="B146" s="48"/>
      <c r="C146" s="2"/>
      <c r="D146" s="23"/>
      <c r="E146" s="37"/>
      <c r="F146" s="37"/>
      <c r="G146" s="35"/>
      <c r="H146" s="35"/>
      <c r="I146" s="35"/>
      <c r="J146" s="35"/>
      <c r="K146" s="35"/>
      <c r="L146" s="497"/>
      <c r="M146" s="37"/>
    </row>
    <row r="147" spans="1:13" s="22" customFormat="1" x14ac:dyDescent="0.2">
      <c r="A147" s="23"/>
      <c r="B147" s="48"/>
      <c r="C147" s="2"/>
      <c r="D147" s="23"/>
      <c r="E147" s="37"/>
      <c r="F147" s="37"/>
      <c r="G147" s="35"/>
      <c r="H147" s="35"/>
      <c r="I147" s="35"/>
      <c r="J147" s="35"/>
      <c r="K147" s="35"/>
      <c r="L147" s="497"/>
      <c r="M147" s="37"/>
    </row>
    <row r="148" spans="1:13" s="22" customFormat="1" x14ac:dyDescent="0.2">
      <c r="A148" s="23"/>
      <c r="B148" s="48"/>
      <c r="C148" s="2"/>
      <c r="D148" s="23"/>
      <c r="E148" s="37"/>
      <c r="F148" s="37"/>
      <c r="G148" s="35"/>
      <c r="H148" s="35"/>
      <c r="I148" s="35"/>
      <c r="J148" s="35"/>
      <c r="K148" s="35"/>
      <c r="L148" s="497"/>
      <c r="M148" s="37"/>
    </row>
    <row r="149" spans="1:13" s="22" customFormat="1" x14ac:dyDescent="0.2">
      <c r="A149" s="23"/>
      <c r="B149" s="48"/>
      <c r="C149" s="2"/>
      <c r="D149" s="23"/>
      <c r="E149" s="37"/>
      <c r="F149" s="37"/>
      <c r="G149" s="35"/>
      <c r="H149" s="35"/>
      <c r="I149" s="35"/>
      <c r="J149" s="35"/>
      <c r="K149" s="35"/>
      <c r="L149" s="497"/>
      <c r="M149" s="37"/>
    </row>
    <row r="150" spans="1:13" s="22" customFormat="1" x14ac:dyDescent="0.2">
      <c r="A150" s="23"/>
      <c r="B150" s="48"/>
      <c r="C150" s="2"/>
      <c r="D150" s="23"/>
      <c r="E150" s="37"/>
      <c r="F150" s="37"/>
      <c r="G150" s="35"/>
      <c r="H150" s="35"/>
      <c r="I150" s="35"/>
      <c r="J150" s="35"/>
      <c r="K150" s="35"/>
      <c r="L150" s="497"/>
      <c r="M150" s="37"/>
    </row>
    <row r="151" spans="1:13" s="22" customFormat="1" x14ac:dyDescent="0.2">
      <c r="A151" s="23"/>
      <c r="B151" s="48"/>
      <c r="C151" s="2"/>
      <c r="D151" s="23"/>
      <c r="E151" s="37"/>
      <c r="F151" s="37"/>
      <c r="G151" s="35"/>
      <c r="H151" s="35"/>
      <c r="I151" s="35"/>
      <c r="J151" s="35"/>
      <c r="K151" s="35"/>
      <c r="L151" s="497"/>
      <c r="M151" s="37"/>
    </row>
    <row r="152" spans="1:13" s="22" customFormat="1" x14ac:dyDescent="0.2">
      <c r="A152" s="23"/>
      <c r="B152" s="48"/>
      <c r="C152" s="2"/>
      <c r="D152" s="23"/>
      <c r="E152" s="37"/>
      <c r="F152" s="37"/>
      <c r="G152" s="35"/>
      <c r="H152" s="35"/>
      <c r="I152" s="35"/>
      <c r="J152" s="35"/>
      <c r="K152" s="35"/>
      <c r="L152" s="497"/>
      <c r="M152" s="37"/>
    </row>
    <row r="153" spans="1:13" s="22" customFormat="1" x14ac:dyDescent="0.2">
      <c r="A153" s="23"/>
      <c r="B153" s="48"/>
      <c r="C153" s="2"/>
      <c r="D153" s="23"/>
      <c r="E153" s="37"/>
      <c r="F153" s="37"/>
      <c r="G153" s="35"/>
      <c r="H153" s="35"/>
      <c r="I153" s="35"/>
      <c r="J153" s="35"/>
      <c r="K153" s="35"/>
      <c r="L153" s="497"/>
      <c r="M153" s="37"/>
    </row>
    <row r="154" spans="1:13" s="22" customFormat="1" x14ac:dyDescent="0.2">
      <c r="A154" s="23"/>
      <c r="B154" s="48"/>
      <c r="C154" s="2"/>
      <c r="D154" s="23"/>
      <c r="E154" s="37"/>
      <c r="F154" s="37"/>
      <c r="G154" s="35"/>
      <c r="H154" s="35"/>
      <c r="I154" s="35"/>
      <c r="J154" s="35"/>
      <c r="K154" s="35"/>
      <c r="L154" s="497"/>
      <c r="M154" s="37"/>
    </row>
    <row r="155" spans="1:13" s="22" customFormat="1" x14ac:dyDescent="0.2">
      <c r="A155" s="23"/>
      <c r="B155" s="48"/>
      <c r="C155" s="2"/>
      <c r="D155" s="23"/>
      <c r="E155" s="37"/>
      <c r="F155" s="37"/>
      <c r="G155" s="35"/>
      <c r="H155" s="35"/>
      <c r="I155" s="35"/>
      <c r="J155" s="35"/>
      <c r="K155" s="35"/>
      <c r="L155" s="497"/>
      <c r="M155" s="37"/>
    </row>
    <row r="156" spans="1:13" s="22" customFormat="1" x14ac:dyDescent="0.2">
      <c r="A156" s="23"/>
      <c r="B156" s="48"/>
      <c r="C156" s="2"/>
      <c r="D156" s="23"/>
      <c r="E156" s="37"/>
      <c r="F156" s="37"/>
      <c r="G156" s="35"/>
      <c r="H156" s="35"/>
      <c r="I156" s="35"/>
      <c r="J156" s="35"/>
      <c r="K156" s="35"/>
      <c r="L156" s="497"/>
      <c r="M156" s="37"/>
    </row>
    <row r="157" spans="1:13" s="22" customFormat="1" x14ac:dyDescent="0.2">
      <c r="A157" s="23"/>
      <c r="B157" s="48"/>
      <c r="C157" s="2"/>
      <c r="D157" s="23"/>
      <c r="E157" s="37"/>
      <c r="F157" s="37"/>
      <c r="G157" s="35"/>
      <c r="H157" s="35"/>
      <c r="I157" s="35"/>
      <c r="J157" s="35"/>
      <c r="K157" s="35"/>
      <c r="L157" s="497"/>
      <c r="M157" s="37"/>
    </row>
    <row r="158" spans="1:13" s="22" customFormat="1" x14ac:dyDescent="0.2">
      <c r="A158" s="23"/>
      <c r="B158" s="48"/>
      <c r="C158" s="2"/>
      <c r="D158" s="23"/>
      <c r="E158" s="37"/>
      <c r="F158" s="37"/>
      <c r="G158" s="35"/>
      <c r="H158" s="35"/>
      <c r="I158" s="35"/>
      <c r="J158" s="35"/>
      <c r="K158" s="35"/>
      <c r="L158" s="497"/>
      <c r="M158" s="37"/>
    </row>
    <row r="159" spans="1:13" s="22" customFormat="1" x14ac:dyDescent="0.2">
      <c r="A159" s="23"/>
      <c r="B159" s="48"/>
      <c r="C159" s="2"/>
      <c r="D159" s="23"/>
      <c r="E159" s="37"/>
      <c r="F159" s="37"/>
      <c r="G159" s="35"/>
      <c r="H159" s="35"/>
      <c r="I159" s="35"/>
      <c r="J159" s="35"/>
      <c r="K159" s="35"/>
      <c r="L159" s="497"/>
      <c r="M159" s="37"/>
    </row>
    <row r="160" spans="1:13" s="22" customFormat="1" x14ac:dyDescent="0.2">
      <c r="A160" s="23"/>
      <c r="B160" s="48"/>
      <c r="C160" s="2"/>
      <c r="D160" s="23"/>
      <c r="E160" s="37"/>
      <c r="F160" s="37"/>
      <c r="G160" s="35"/>
      <c r="H160" s="35"/>
      <c r="I160" s="35"/>
      <c r="J160" s="35"/>
      <c r="K160" s="35"/>
      <c r="L160" s="497"/>
      <c r="M160" s="37"/>
    </row>
    <row r="161" spans="1:13" s="22" customFormat="1" x14ac:dyDescent="0.2">
      <c r="A161" s="23"/>
      <c r="B161" s="48"/>
      <c r="C161" s="2"/>
      <c r="D161" s="23"/>
      <c r="E161" s="37"/>
      <c r="F161" s="37"/>
      <c r="G161" s="35"/>
      <c r="H161" s="35"/>
      <c r="I161" s="35"/>
      <c r="J161" s="35"/>
      <c r="K161" s="35"/>
      <c r="L161" s="497"/>
      <c r="M161" s="37"/>
    </row>
    <row r="162" spans="1:13" s="22" customFormat="1" x14ac:dyDescent="0.2">
      <c r="A162" s="23"/>
      <c r="B162" s="48"/>
      <c r="C162" s="2"/>
      <c r="D162" s="23"/>
      <c r="E162" s="37"/>
      <c r="F162" s="37"/>
      <c r="G162" s="35"/>
      <c r="H162" s="35"/>
      <c r="I162" s="35"/>
      <c r="J162" s="35"/>
      <c r="K162" s="35"/>
      <c r="L162" s="497"/>
      <c r="M162" s="37"/>
    </row>
    <row r="163" spans="1:13" s="22" customFormat="1" x14ac:dyDescent="0.2">
      <c r="A163" s="23"/>
      <c r="B163" s="48"/>
      <c r="C163" s="2"/>
      <c r="D163" s="23"/>
      <c r="E163" s="37"/>
      <c r="F163" s="37"/>
      <c r="G163" s="35"/>
      <c r="H163" s="35"/>
      <c r="I163" s="35"/>
      <c r="J163" s="35"/>
      <c r="K163" s="35"/>
      <c r="L163" s="497"/>
      <c r="M163" s="37"/>
    </row>
    <row r="164" spans="1:13" s="22" customFormat="1" x14ac:dyDescent="0.2">
      <c r="A164" s="23"/>
      <c r="B164" s="48"/>
      <c r="C164" s="2"/>
      <c r="D164" s="23"/>
      <c r="E164" s="37"/>
      <c r="F164" s="37"/>
      <c r="G164" s="35"/>
      <c r="H164" s="35"/>
      <c r="I164" s="35"/>
      <c r="J164" s="35"/>
      <c r="K164" s="35"/>
      <c r="L164" s="497"/>
      <c r="M164" s="37"/>
    </row>
    <row r="165" spans="1:13" s="22" customFormat="1" x14ac:dyDescent="0.2">
      <c r="A165" s="23"/>
      <c r="B165" s="48"/>
      <c r="C165" s="2"/>
      <c r="D165" s="23"/>
      <c r="E165" s="37"/>
      <c r="F165" s="37"/>
      <c r="G165" s="35"/>
      <c r="H165" s="35"/>
      <c r="I165" s="35"/>
      <c r="J165" s="35"/>
      <c r="K165" s="35"/>
      <c r="L165" s="497"/>
      <c r="M165" s="37"/>
    </row>
    <row r="166" spans="1:13" s="22" customFormat="1" x14ac:dyDescent="0.2">
      <c r="A166" s="23"/>
      <c r="B166" s="48"/>
      <c r="C166" s="2"/>
      <c r="D166" s="23"/>
      <c r="E166" s="37"/>
      <c r="F166" s="37"/>
      <c r="G166" s="35"/>
      <c r="H166" s="35"/>
      <c r="I166" s="35"/>
      <c r="J166" s="35"/>
      <c r="K166" s="35"/>
      <c r="L166" s="497"/>
      <c r="M166" s="37"/>
    </row>
    <row r="167" spans="1:13" s="22" customFormat="1" x14ac:dyDescent="0.2">
      <c r="A167" s="23"/>
      <c r="B167" s="48"/>
      <c r="C167" s="2"/>
      <c r="D167" s="23"/>
      <c r="E167" s="37"/>
      <c r="F167" s="37"/>
      <c r="G167" s="35"/>
      <c r="H167" s="35"/>
      <c r="I167" s="35"/>
      <c r="J167" s="35"/>
      <c r="K167" s="35"/>
      <c r="L167" s="497"/>
      <c r="M167" s="37"/>
    </row>
    <row r="168" spans="1:13" s="22" customFormat="1" x14ac:dyDescent="0.2">
      <c r="A168" s="23"/>
      <c r="B168" s="48"/>
      <c r="C168" s="2"/>
      <c r="D168" s="23"/>
      <c r="E168" s="37"/>
      <c r="F168" s="37"/>
      <c r="G168" s="35"/>
      <c r="H168" s="35"/>
      <c r="I168" s="35"/>
      <c r="J168" s="35"/>
      <c r="K168" s="35"/>
      <c r="L168" s="497"/>
      <c r="M168" s="37"/>
    </row>
    <row r="169" spans="1:13" s="22" customFormat="1" x14ac:dyDescent="0.2">
      <c r="A169" s="23"/>
      <c r="B169" s="48"/>
      <c r="C169" s="2"/>
      <c r="D169" s="23"/>
      <c r="E169" s="37"/>
      <c r="F169" s="37"/>
      <c r="G169" s="35"/>
      <c r="H169" s="35"/>
      <c r="I169" s="35"/>
      <c r="J169" s="35"/>
      <c r="K169" s="35"/>
      <c r="L169" s="497"/>
      <c r="M169" s="37"/>
    </row>
    <row r="170" spans="1:13" s="22" customFormat="1" x14ac:dyDescent="0.2">
      <c r="A170" s="23"/>
      <c r="B170" s="48"/>
      <c r="C170" s="2"/>
      <c r="D170" s="23"/>
      <c r="E170" s="37"/>
      <c r="F170" s="37"/>
      <c r="G170" s="35"/>
      <c r="H170" s="35"/>
      <c r="I170" s="35"/>
      <c r="J170" s="35"/>
      <c r="K170" s="35"/>
      <c r="L170" s="497"/>
      <c r="M170" s="37"/>
    </row>
    <row r="171" spans="1:13" s="22" customFormat="1" x14ac:dyDescent="0.2">
      <c r="A171" s="23"/>
      <c r="B171" s="48"/>
      <c r="C171" s="2"/>
      <c r="D171" s="23"/>
      <c r="E171" s="37"/>
      <c r="F171" s="37"/>
      <c r="G171" s="35"/>
      <c r="H171" s="35"/>
      <c r="I171" s="35"/>
      <c r="J171" s="35"/>
      <c r="K171" s="35"/>
      <c r="L171" s="497"/>
      <c r="M171" s="37"/>
    </row>
    <row r="172" spans="1:13" s="22" customFormat="1" x14ac:dyDescent="0.2">
      <c r="A172" s="23"/>
      <c r="B172" s="48"/>
      <c r="C172" s="2"/>
      <c r="D172" s="23"/>
      <c r="E172" s="37"/>
      <c r="F172" s="37"/>
      <c r="G172" s="35"/>
      <c r="H172" s="35"/>
      <c r="I172" s="35"/>
      <c r="J172" s="35"/>
      <c r="K172" s="35"/>
      <c r="L172" s="497"/>
      <c r="M172" s="37"/>
    </row>
    <row r="173" spans="1:13" s="22" customFormat="1" x14ac:dyDescent="0.2">
      <c r="A173" s="23"/>
      <c r="B173" s="48"/>
      <c r="C173" s="2"/>
      <c r="D173" s="23"/>
      <c r="E173" s="37"/>
      <c r="F173" s="37"/>
      <c r="G173" s="35"/>
      <c r="H173" s="35"/>
      <c r="I173" s="35"/>
      <c r="J173" s="35"/>
      <c r="K173" s="35"/>
      <c r="L173" s="497"/>
      <c r="M173" s="37"/>
    </row>
    <row r="174" spans="1:13" s="22" customFormat="1" x14ac:dyDescent="0.2">
      <c r="A174" s="23"/>
      <c r="B174" s="48"/>
      <c r="C174" s="2"/>
      <c r="D174" s="23"/>
      <c r="E174" s="37"/>
      <c r="F174" s="37"/>
      <c r="G174" s="35"/>
      <c r="H174" s="35"/>
      <c r="I174" s="35"/>
      <c r="J174" s="35"/>
      <c r="K174" s="35"/>
      <c r="L174" s="497"/>
      <c r="M174" s="37"/>
    </row>
    <row r="175" spans="1:13" s="22" customFormat="1" x14ac:dyDescent="0.2">
      <c r="A175" s="23"/>
      <c r="B175" s="48"/>
      <c r="C175" s="2"/>
      <c r="D175" s="23"/>
      <c r="E175" s="37"/>
      <c r="F175" s="37"/>
      <c r="G175" s="35"/>
      <c r="H175" s="35"/>
      <c r="I175" s="35"/>
      <c r="J175" s="35"/>
      <c r="K175" s="35"/>
      <c r="L175" s="497"/>
      <c r="M175" s="37"/>
    </row>
    <row r="176" spans="1:13" s="22" customFormat="1" x14ac:dyDescent="0.2">
      <c r="A176" s="23"/>
      <c r="B176" s="48"/>
      <c r="C176" s="2"/>
      <c r="D176" s="23"/>
      <c r="E176" s="37"/>
      <c r="F176" s="37"/>
      <c r="G176" s="35"/>
      <c r="H176" s="35"/>
      <c r="I176" s="35"/>
      <c r="J176" s="35"/>
      <c r="K176" s="35"/>
      <c r="L176" s="497"/>
      <c r="M176" s="37"/>
    </row>
    <row r="177" spans="1:13" s="22" customFormat="1" x14ac:dyDescent="0.2">
      <c r="A177" s="23"/>
      <c r="B177" s="48"/>
      <c r="C177" s="2"/>
      <c r="D177" s="23"/>
      <c r="E177" s="37"/>
      <c r="F177" s="37"/>
      <c r="G177" s="35"/>
      <c r="H177" s="35"/>
      <c r="I177" s="35"/>
      <c r="J177" s="35"/>
      <c r="K177" s="35"/>
      <c r="L177" s="497"/>
      <c r="M177" s="37"/>
    </row>
    <row r="178" spans="1:13" s="22" customFormat="1" x14ac:dyDescent="0.2">
      <c r="A178" s="23"/>
      <c r="B178" s="48"/>
      <c r="C178" s="2"/>
      <c r="D178" s="23"/>
      <c r="E178" s="37"/>
      <c r="F178" s="37"/>
      <c r="G178" s="35"/>
      <c r="H178" s="35"/>
      <c r="I178" s="35"/>
      <c r="J178" s="35"/>
      <c r="K178" s="35"/>
      <c r="L178" s="497"/>
      <c r="M178" s="37"/>
    </row>
    <row r="179" spans="1:13" s="22" customFormat="1" x14ac:dyDescent="0.2">
      <c r="A179" s="23"/>
      <c r="B179" s="48"/>
      <c r="C179" s="2"/>
      <c r="D179" s="23"/>
      <c r="E179" s="37"/>
      <c r="F179" s="37"/>
      <c r="G179" s="35"/>
      <c r="H179" s="35"/>
      <c r="I179" s="35"/>
      <c r="J179" s="35"/>
      <c r="K179" s="35"/>
      <c r="L179" s="497"/>
      <c r="M179" s="37"/>
    </row>
    <row r="180" spans="1:13" s="22" customFormat="1" x14ac:dyDescent="0.2">
      <c r="A180" s="23"/>
      <c r="B180" s="48"/>
      <c r="C180" s="2"/>
      <c r="D180" s="23"/>
      <c r="E180" s="37"/>
      <c r="F180" s="37"/>
      <c r="G180" s="35"/>
      <c r="H180" s="35"/>
      <c r="I180" s="35"/>
      <c r="J180" s="35"/>
      <c r="K180" s="35"/>
      <c r="L180" s="497"/>
      <c r="M180" s="37"/>
    </row>
    <row r="181" spans="1:13" s="22" customFormat="1" x14ac:dyDescent="0.2">
      <c r="A181" s="23"/>
      <c r="B181" s="48"/>
      <c r="C181" s="2"/>
      <c r="D181" s="23"/>
      <c r="E181" s="37"/>
      <c r="F181" s="37"/>
      <c r="G181" s="35"/>
      <c r="H181" s="35"/>
      <c r="I181" s="35"/>
      <c r="J181" s="35"/>
      <c r="K181" s="35"/>
      <c r="L181" s="497"/>
      <c r="M181" s="37"/>
    </row>
    <row r="182" spans="1:13" s="22" customFormat="1" x14ac:dyDescent="0.2">
      <c r="A182" s="23"/>
      <c r="B182" s="48"/>
      <c r="C182" s="2"/>
      <c r="D182" s="23"/>
      <c r="E182" s="37"/>
      <c r="F182" s="37"/>
      <c r="G182" s="35"/>
      <c r="H182" s="35"/>
      <c r="I182" s="35"/>
      <c r="J182" s="35"/>
      <c r="K182" s="35"/>
      <c r="L182" s="497"/>
      <c r="M182" s="37"/>
    </row>
    <row r="183" spans="1:13" s="22" customFormat="1" x14ac:dyDescent="0.2">
      <c r="A183" s="23"/>
      <c r="B183" s="48"/>
      <c r="C183" s="2"/>
      <c r="D183" s="23"/>
      <c r="E183" s="37"/>
      <c r="F183" s="37"/>
      <c r="G183" s="35"/>
      <c r="H183" s="35"/>
      <c r="I183" s="35"/>
      <c r="J183" s="35"/>
      <c r="K183" s="35"/>
      <c r="L183" s="497"/>
      <c r="M183" s="37"/>
    </row>
    <row r="184" spans="1:13" s="22" customFormat="1" x14ac:dyDescent="0.2">
      <c r="A184" s="23"/>
      <c r="B184" s="48"/>
      <c r="C184" s="2"/>
      <c r="D184" s="23"/>
      <c r="E184" s="37"/>
      <c r="F184" s="37"/>
      <c r="G184" s="35"/>
      <c r="H184" s="35"/>
      <c r="I184" s="35"/>
      <c r="J184" s="35"/>
      <c r="K184" s="35"/>
      <c r="L184" s="497"/>
      <c r="M184" s="37"/>
    </row>
    <row r="185" spans="1:13" s="22" customFormat="1" x14ac:dyDescent="0.2">
      <c r="A185" s="23"/>
      <c r="B185" s="48"/>
      <c r="C185" s="2"/>
      <c r="D185" s="23"/>
      <c r="E185" s="37"/>
      <c r="F185" s="37"/>
      <c r="G185" s="35"/>
      <c r="H185" s="35"/>
      <c r="I185" s="35"/>
      <c r="J185" s="35"/>
      <c r="K185" s="35"/>
      <c r="L185" s="497"/>
      <c r="M185" s="37"/>
    </row>
    <row r="186" spans="1:13" s="22" customFormat="1" x14ac:dyDescent="0.2">
      <c r="A186" s="23"/>
      <c r="B186" s="48"/>
      <c r="C186" s="2"/>
      <c r="D186" s="23"/>
      <c r="E186" s="37"/>
      <c r="F186" s="37"/>
      <c r="G186" s="35"/>
      <c r="H186" s="35"/>
      <c r="I186" s="35"/>
      <c r="J186" s="35"/>
      <c r="K186" s="35"/>
      <c r="L186" s="497"/>
      <c r="M186" s="37"/>
    </row>
    <row r="187" spans="1:13" s="22" customFormat="1" x14ac:dyDescent="0.2">
      <c r="A187" s="23"/>
      <c r="B187" s="48"/>
      <c r="C187" s="2"/>
      <c r="D187" s="23"/>
      <c r="E187" s="37"/>
      <c r="F187" s="37"/>
      <c r="G187" s="35"/>
      <c r="H187" s="35"/>
      <c r="I187" s="35"/>
      <c r="J187" s="35"/>
      <c r="K187" s="35"/>
      <c r="L187" s="497"/>
      <c r="M187" s="37"/>
    </row>
    <row r="188" spans="1:13" s="22" customFormat="1" x14ac:dyDescent="0.2">
      <c r="A188" s="23"/>
      <c r="B188" s="48"/>
      <c r="C188" s="2"/>
      <c r="D188" s="23"/>
      <c r="E188" s="37"/>
      <c r="F188" s="37"/>
      <c r="G188" s="35"/>
      <c r="H188" s="35"/>
      <c r="I188" s="35"/>
      <c r="J188" s="35"/>
      <c r="K188" s="35"/>
      <c r="L188" s="497"/>
      <c r="M188" s="37"/>
    </row>
    <row r="189" spans="1:13" s="22" customFormat="1" x14ac:dyDescent="0.2">
      <c r="A189" s="23"/>
      <c r="B189" s="48"/>
      <c r="C189" s="2"/>
      <c r="D189" s="23"/>
      <c r="E189" s="37"/>
      <c r="F189" s="37"/>
      <c r="G189" s="35"/>
      <c r="H189" s="35"/>
      <c r="I189" s="35"/>
      <c r="J189" s="35"/>
      <c r="K189" s="35"/>
      <c r="L189" s="497"/>
      <c r="M189" s="37"/>
    </row>
    <row r="190" spans="1:13" s="22" customFormat="1" x14ac:dyDescent="0.2">
      <c r="A190" s="23"/>
      <c r="B190" s="48"/>
      <c r="C190" s="2"/>
      <c r="D190" s="23"/>
      <c r="E190" s="37"/>
      <c r="F190" s="37"/>
      <c r="G190" s="35"/>
      <c r="H190" s="35"/>
      <c r="I190" s="35"/>
      <c r="J190" s="35"/>
      <c r="K190" s="35"/>
      <c r="L190" s="497"/>
      <c r="M190" s="37"/>
    </row>
    <row r="191" spans="1:13" s="22" customFormat="1" x14ac:dyDescent="0.2">
      <c r="A191" s="23"/>
      <c r="B191" s="48"/>
      <c r="C191" s="2"/>
      <c r="D191" s="23"/>
      <c r="E191" s="37"/>
      <c r="F191" s="37"/>
      <c r="G191" s="35"/>
      <c r="H191" s="35"/>
      <c r="I191" s="35"/>
      <c r="J191" s="35"/>
      <c r="K191" s="35"/>
      <c r="L191" s="497"/>
      <c r="M191" s="37"/>
    </row>
    <row r="192" spans="1:13" s="22" customFormat="1" x14ac:dyDescent="0.2">
      <c r="A192" s="23"/>
      <c r="B192" s="48"/>
      <c r="C192" s="2"/>
      <c r="D192" s="23"/>
      <c r="E192" s="37"/>
      <c r="F192" s="37"/>
      <c r="G192" s="35"/>
      <c r="H192" s="35"/>
      <c r="I192" s="35"/>
      <c r="J192" s="35"/>
      <c r="K192" s="35"/>
      <c r="L192" s="497"/>
      <c r="M192" s="37"/>
    </row>
    <row r="193" spans="1:13" s="22" customFormat="1" x14ac:dyDescent="0.2">
      <c r="A193" s="23"/>
      <c r="B193" s="48"/>
      <c r="C193" s="2"/>
      <c r="D193" s="23"/>
      <c r="E193" s="37"/>
      <c r="F193" s="37"/>
      <c r="G193" s="35"/>
      <c r="H193" s="35"/>
      <c r="I193" s="35"/>
      <c r="J193" s="35"/>
      <c r="K193" s="35"/>
      <c r="L193" s="497"/>
      <c r="M193" s="37"/>
    </row>
    <row r="194" spans="1:13" s="22" customFormat="1" x14ac:dyDescent="0.2">
      <c r="A194" s="23"/>
      <c r="B194" s="48"/>
      <c r="C194" s="2"/>
      <c r="D194" s="23"/>
      <c r="E194" s="37"/>
      <c r="F194" s="37"/>
      <c r="G194" s="35"/>
      <c r="H194" s="35"/>
      <c r="I194" s="35"/>
      <c r="J194" s="35"/>
      <c r="K194" s="35"/>
      <c r="L194" s="497"/>
      <c r="M194" s="37"/>
    </row>
    <row r="195" spans="1:13" s="22" customFormat="1" x14ac:dyDescent="0.2">
      <c r="A195" s="23"/>
      <c r="B195" s="48"/>
      <c r="C195" s="2"/>
      <c r="D195" s="23"/>
      <c r="E195" s="37"/>
      <c r="F195" s="37"/>
      <c r="G195" s="35"/>
      <c r="H195" s="35"/>
      <c r="I195" s="35"/>
      <c r="J195" s="35"/>
      <c r="K195" s="35"/>
      <c r="L195" s="497"/>
      <c r="M195" s="37"/>
    </row>
  </sheetData>
  <mergeCells count="16">
    <mergeCell ref="M81:M93"/>
    <mergeCell ref="M7:M8"/>
    <mergeCell ref="A8:B8"/>
    <mergeCell ref="A121:K121"/>
    <mergeCell ref="M19:M28"/>
    <mergeCell ref="M30:M36"/>
    <mergeCell ref="M48:M55"/>
    <mergeCell ref="A122:K122"/>
    <mergeCell ref="A123:K123"/>
    <mergeCell ref="G7:H7"/>
    <mergeCell ref="I7:J7"/>
    <mergeCell ref="L7:L8"/>
    <mergeCell ref="L19:L28"/>
    <mergeCell ref="L30:L36"/>
    <mergeCell ref="L48:L55"/>
    <mergeCell ref="L81:L93"/>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8" max="12" man="1"/>
    <brk id="55"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S85"/>
  <sheetViews>
    <sheetView showGridLines="0" topLeftCell="A14" zoomScaleNormal="100" zoomScaleSheetLayoutView="70" workbookViewId="0">
      <selection activeCell="C9" sqref="C9"/>
    </sheetView>
  </sheetViews>
  <sheetFormatPr defaultColWidth="8.625" defaultRowHeight="12.75" x14ac:dyDescent="0.2"/>
  <cols>
    <col min="1" max="1" width="4.125" style="227" customWidth="1"/>
    <col min="2" max="2" width="2.5" style="227" customWidth="1"/>
    <col min="3" max="3" width="51.25" style="4" customWidth="1"/>
    <col min="4" max="4" width="5.625" style="228" customWidth="1"/>
    <col min="5" max="6" width="9.75" style="228" customWidth="1"/>
    <col min="7" max="8" width="10.625" style="228" customWidth="1"/>
    <col min="9" max="9" width="10.625" style="4" customWidth="1"/>
    <col min="10" max="10" width="12.625" style="4" customWidth="1"/>
    <col min="11" max="11" width="14.625" style="4" customWidth="1"/>
    <col min="12" max="12" width="14.625" style="228"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9" ht="17.25" customHeight="1" x14ac:dyDescent="0.25">
      <c r="A1" s="577" t="s">
        <v>99</v>
      </c>
      <c r="B1" s="577"/>
      <c r="C1" s="577"/>
      <c r="D1" s="147"/>
      <c r="E1" s="147"/>
      <c r="F1" s="147"/>
      <c r="G1" s="147"/>
      <c r="H1" s="147"/>
      <c r="I1" s="148"/>
      <c r="J1" s="148"/>
      <c r="K1" s="149"/>
      <c r="L1" s="509"/>
      <c r="M1" s="149"/>
    </row>
    <row r="2" spans="1:19" ht="15.75" customHeight="1" x14ac:dyDescent="0.2">
      <c r="A2" s="578" t="s">
        <v>101</v>
      </c>
      <c r="B2" s="578"/>
      <c r="C2" s="578"/>
      <c r="D2" s="147"/>
      <c r="E2" s="147"/>
      <c r="F2" s="147"/>
      <c r="G2" s="147"/>
      <c r="H2" s="147"/>
    </row>
    <row r="3" spans="1:19" ht="6" customHeight="1" x14ac:dyDescent="0.25">
      <c r="A3" s="151"/>
      <c r="B3" s="151"/>
      <c r="C3" s="2"/>
      <c r="D3" s="147"/>
      <c r="E3" s="147"/>
      <c r="F3" s="147"/>
      <c r="G3" s="147"/>
      <c r="H3" s="147"/>
    </row>
    <row r="4" spans="1:19" ht="15.75" x14ac:dyDescent="0.25">
      <c r="A4" s="21" t="s">
        <v>102</v>
      </c>
      <c r="B4" s="152"/>
      <c r="C4" s="2"/>
      <c r="D4" s="147"/>
      <c r="E4" s="147"/>
      <c r="F4" s="147"/>
      <c r="G4" s="147"/>
      <c r="H4" s="147"/>
      <c r="K4" s="153"/>
      <c r="M4" s="153" t="s">
        <v>98</v>
      </c>
    </row>
    <row r="5" spans="1:19" ht="15.75" x14ac:dyDescent="0.25">
      <c r="A5" s="73" t="s">
        <v>74</v>
      </c>
      <c r="B5" s="146"/>
      <c r="C5" s="151"/>
      <c r="D5" s="147"/>
      <c r="E5" s="147"/>
      <c r="F5" s="147"/>
      <c r="G5" s="147"/>
      <c r="H5" s="147"/>
      <c r="I5" s="154"/>
      <c r="J5" s="154"/>
      <c r="K5" s="149"/>
      <c r="L5" s="509"/>
      <c r="M5" s="149" t="s">
        <v>217</v>
      </c>
    </row>
    <row r="6" spans="1:19" ht="4.5" customHeight="1" thickBot="1" x14ac:dyDescent="0.3">
      <c r="A6" s="150"/>
      <c r="B6" s="151"/>
      <c r="C6" s="151" t="s">
        <v>103</v>
      </c>
      <c r="D6" s="147"/>
      <c r="E6" s="147"/>
      <c r="F6" s="147"/>
      <c r="G6" s="147"/>
      <c r="H6" s="147"/>
      <c r="I6" s="154"/>
      <c r="J6" s="154"/>
      <c r="K6" s="149"/>
      <c r="L6" s="509"/>
      <c r="M6" s="149"/>
    </row>
    <row r="7" spans="1:19" ht="15" customHeight="1" x14ac:dyDescent="0.2">
      <c r="A7" s="579" t="s">
        <v>104</v>
      </c>
      <c r="B7" s="580"/>
      <c r="C7" s="569" t="s">
        <v>105</v>
      </c>
      <c r="D7" s="569" t="s">
        <v>106</v>
      </c>
      <c r="E7" s="571" t="s">
        <v>232</v>
      </c>
      <c r="F7" s="571" t="s">
        <v>233</v>
      </c>
      <c r="G7" s="564" t="s">
        <v>107</v>
      </c>
      <c r="H7" s="564"/>
      <c r="I7" s="564" t="s">
        <v>108</v>
      </c>
      <c r="J7" s="564"/>
      <c r="K7" s="155" t="s">
        <v>109</v>
      </c>
      <c r="L7" s="565" t="s">
        <v>219</v>
      </c>
      <c r="M7" s="565" t="s">
        <v>218</v>
      </c>
    </row>
    <row r="8" spans="1:19" ht="15" customHeight="1" thickBot="1" x14ac:dyDescent="0.25">
      <c r="A8" s="581"/>
      <c r="B8" s="582"/>
      <c r="C8" s="570"/>
      <c r="D8" s="570"/>
      <c r="E8" s="572"/>
      <c r="F8" s="572"/>
      <c r="G8" s="156" t="s">
        <v>110</v>
      </c>
      <c r="H8" s="156" t="s">
        <v>111</v>
      </c>
      <c r="I8" s="156" t="s">
        <v>110</v>
      </c>
      <c r="J8" s="273" t="s">
        <v>111</v>
      </c>
      <c r="K8" s="158" t="s">
        <v>112</v>
      </c>
      <c r="L8" s="566"/>
      <c r="M8" s="566"/>
    </row>
    <row r="9" spans="1:19" ht="18" customHeight="1" thickTop="1" x14ac:dyDescent="0.2">
      <c r="A9" s="575"/>
      <c r="B9" s="576"/>
      <c r="C9" s="159" t="s">
        <v>113</v>
      </c>
      <c r="D9" s="124"/>
      <c r="E9" s="160"/>
      <c r="F9" s="160"/>
      <c r="G9" s="124"/>
      <c r="H9" s="124"/>
      <c r="I9" s="161"/>
      <c r="J9" s="161"/>
      <c r="K9" s="162"/>
      <c r="L9" s="510"/>
      <c r="M9" s="162"/>
    </row>
    <row r="10" spans="1:19" s="166" customFormat="1" ht="54" customHeight="1" x14ac:dyDescent="0.2">
      <c r="A10" s="69"/>
      <c r="B10" s="163"/>
      <c r="C10" s="107" t="s">
        <v>114</v>
      </c>
      <c r="D10" s="70"/>
      <c r="E10" s="164"/>
      <c r="F10" s="164"/>
      <c r="G10" s="70"/>
      <c r="H10" s="70"/>
      <c r="I10" s="165"/>
      <c r="J10" s="165"/>
      <c r="K10" s="167"/>
      <c r="L10" s="511"/>
      <c r="M10" s="167"/>
    </row>
    <row r="11" spans="1:19" s="166" customFormat="1" ht="51" x14ac:dyDescent="0.2">
      <c r="A11" s="168">
        <v>1.1000000000000001</v>
      </c>
      <c r="B11" s="169"/>
      <c r="C11" s="111" t="s">
        <v>234</v>
      </c>
      <c r="D11" s="70"/>
      <c r="E11" s="164"/>
      <c r="F11" s="164"/>
      <c r="G11" s="316"/>
      <c r="H11" s="165"/>
      <c r="I11" s="165"/>
      <c r="J11" s="165"/>
      <c r="K11" s="167"/>
      <c r="L11" s="511"/>
      <c r="M11" s="167"/>
    </row>
    <row r="12" spans="1:19" s="166" customFormat="1" ht="15" customHeight="1" x14ac:dyDescent="0.2">
      <c r="A12" s="69"/>
      <c r="B12" s="169" t="s">
        <v>17</v>
      </c>
      <c r="C12" s="107" t="s">
        <v>115</v>
      </c>
      <c r="D12" s="317" t="str">
        <f>IF(C12="","",IF(E12="","",IF(E12&gt;1,"Nos.","No.")))</f>
        <v>Nos.</v>
      </c>
      <c r="E12" s="318">
        <v>10</v>
      </c>
      <c r="F12" s="240"/>
      <c r="G12" s="240">
        <v>105800</v>
      </c>
      <c r="H12" s="240">
        <f>G12*E12</f>
        <v>1058000</v>
      </c>
      <c r="I12" s="240">
        <v>9200</v>
      </c>
      <c r="J12" s="240">
        <f>I12*E12</f>
        <v>92000</v>
      </c>
      <c r="K12" s="240">
        <f>J12+H12</f>
        <v>1150000</v>
      </c>
      <c r="L12" s="512" t="s">
        <v>264</v>
      </c>
      <c r="M12" s="320" t="s">
        <v>251</v>
      </c>
      <c r="N12" s="7">
        <v>115000</v>
      </c>
      <c r="O12" s="7">
        <v>10000</v>
      </c>
      <c r="P12" s="7">
        <f>N12*8%</f>
        <v>9200</v>
      </c>
      <c r="Q12" s="7">
        <f>O12*8%</f>
        <v>800</v>
      </c>
      <c r="R12" s="7">
        <f>N12-P12</f>
        <v>105800</v>
      </c>
      <c r="S12" s="7">
        <f>O12-Q12</f>
        <v>9200</v>
      </c>
    </row>
    <row r="13" spans="1:19" s="166" customFormat="1" ht="51" x14ac:dyDescent="0.2">
      <c r="A13" s="168">
        <f>A11+0.1</f>
        <v>1.2000000000000002</v>
      </c>
      <c r="B13" s="169"/>
      <c r="C13" s="170" t="s">
        <v>235</v>
      </c>
      <c r="D13" s="70"/>
      <c r="E13" s="164"/>
      <c r="F13" s="164"/>
      <c r="G13" s="70">
        <v>0</v>
      </c>
      <c r="H13" s="70"/>
      <c r="I13" s="70">
        <v>0</v>
      </c>
      <c r="J13" s="70"/>
      <c r="K13" s="405"/>
      <c r="L13" s="511"/>
      <c r="M13" s="167"/>
      <c r="P13" s="7">
        <f t="shared" ref="P13:P76" si="0">N13*8%</f>
        <v>0</v>
      </c>
      <c r="Q13" s="7">
        <f t="shared" ref="Q13:Q76" si="1">O13*8%</f>
        <v>0</v>
      </c>
      <c r="R13" s="7">
        <f t="shared" ref="R13:R76" si="2">N13-P13</f>
        <v>0</v>
      </c>
      <c r="S13" s="7">
        <f t="shared" ref="S13:S76" si="3">O13-Q13</f>
        <v>0</v>
      </c>
    </row>
    <row r="14" spans="1:19" s="166" customFormat="1" ht="15" customHeight="1" x14ac:dyDescent="0.2">
      <c r="A14" s="69"/>
      <c r="B14" s="169" t="s">
        <v>17</v>
      </c>
      <c r="C14" s="171" t="s">
        <v>115</v>
      </c>
      <c r="D14" s="317" t="str">
        <f>IF(C14="","",IF(E14="","",IF(E14&gt;1,"Nos.","No.")))</f>
        <v>Nos.</v>
      </c>
      <c r="E14" s="318">
        <v>2</v>
      </c>
      <c r="F14" s="240"/>
      <c r="G14" s="240">
        <v>105800</v>
      </c>
      <c r="H14" s="240">
        <f>G14*E14</f>
        <v>211600</v>
      </c>
      <c r="I14" s="240">
        <v>9200</v>
      </c>
      <c r="J14" s="240">
        <f>I14*E14</f>
        <v>18400</v>
      </c>
      <c r="K14" s="404">
        <f>J14+H14</f>
        <v>230000</v>
      </c>
      <c r="L14" s="512" t="s">
        <v>264</v>
      </c>
      <c r="M14" s="320" t="s">
        <v>251</v>
      </c>
      <c r="N14" s="166">
        <v>115000</v>
      </c>
      <c r="O14" s="166">
        <v>10000</v>
      </c>
      <c r="P14" s="7">
        <f t="shared" si="0"/>
        <v>9200</v>
      </c>
      <c r="Q14" s="7">
        <f t="shared" si="1"/>
        <v>800</v>
      </c>
      <c r="R14" s="7">
        <f t="shared" si="2"/>
        <v>105800</v>
      </c>
      <c r="S14" s="7">
        <f t="shared" si="3"/>
        <v>9200</v>
      </c>
    </row>
    <row r="15" spans="1:19" s="166" customFormat="1" ht="24.75" customHeight="1" x14ac:dyDescent="0.2">
      <c r="A15" s="168">
        <f>A13+0.1</f>
        <v>1.3000000000000003</v>
      </c>
      <c r="B15" s="172"/>
      <c r="C15" s="111" t="s">
        <v>116</v>
      </c>
      <c r="D15" s="321"/>
      <c r="E15" s="322"/>
      <c r="F15" s="322"/>
      <c r="G15" s="323">
        <v>0</v>
      </c>
      <c r="H15" s="323"/>
      <c r="I15" s="323">
        <v>0</v>
      </c>
      <c r="J15" s="323"/>
      <c r="K15" s="404"/>
      <c r="L15" s="513"/>
      <c r="M15" s="324"/>
      <c r="P15" s="7">
        <f t="shared" si="0"/>
        <v>0</v>
      </c>
      <c r="Q15" s="7">
        <f t="shared" si="1"/>
        <v>0</v>
      </c>
      <c r="R15" s="7">
        <f t="shared" si="2"/>
        <v>0</v>
      </c>
      <c r="S15" s="7">
        <f t="shared" si="3"/>
        <v>0</v>
      </c>
    </row>
    <row r="16" spans="1:19" s="166" customFormat="1" ht="15" customHeight="1" x14ac:dyDescent="0.2">
      <c r="A16" s="173"/>
      <c r="B16" s="169" t="s">
        <v>17</v>
      </c>
      <c r="C16" s="174" t="s">
        <v>117</v>
      </c>
      <c r="D16" s="317" t="str">
        <f>IF(C16="","",IF(E16="","",IF(E16&gt;1,"Nos.","No.")))</f>
        <v>Nos.</v>
      </c>
      <c r="E16" s="318">
        <v>12</v>
      </c>
      <c r="F16" s="240"/>
      <c r="G16" s="240">
        <v>6900</v>
      </c>
      <c r="H16" s="240">
        <f>G16*E16</f>
        <v>82800</v>
      </c>
      <c r="I16" s="240">
        <v>1380</v>
      </c>
      <c r="J16" s="240">
        <f>I16*E16</f>
        <v>16560</v>
      </c>
      <c r="K16" s="404">
        <f>J16+H16</f>
        <v>99360</v>
      </c>
      <c r="L16" s="512" t="s">
        <v>264</v>
      </c>
      <c r="M16" s="320" t="s">
        <v>251</v>
      </c>
      <c r="N16" s="166">
        <v>7500</v>
      </c>
      <c r="O16" s="166">
        <v>1500</v>
      </c>
      <c r="P16" s="7">
        <f t="shared" si="0"/>
        <v>600</v>
      </c>
      <c r="Q16" s="7">
        <f t="shared" si="1"/>
        <v>120</v>
      </c>
      <c r="R16" s="7">
        <f t="shared" si="2"/>
        <v>6900</v>
      </c>
      <c r="S16" s="7">
        <f t="shared" si="3"/>
        <v>1380</v>
      </c>
    </row>
    <row r="17" spans="1:19" s="166" customFormat="1" ht="24.95" customHeight="1" x14ac:dyDescent="0.2">
      <c r="A17" s="175">
        <f>A15+0.1</f>
        <v>1.4000000000000004</v>
      </c>
      <c r="B17" s="172"/>
      <c r="C17" s="111" t="s">
        <v>118</v>
      </c>
      <c r="D17" s="321"/>
      <c r="E17" s="325"/>
      <c r="F17" s="325"/>
      <c r="G17" s="326">
        <v>0</v>
      </c>
      <c r="H17" s="326"/>
      <c r="I17" s="326">
        <v>0</v>
      </c>
      <c r="J17" s="326"/>
      <c r="K17" s="404"/>
      <c r="L17" s="513"/>
      <c r="M17" s="324"/>
      <c r="P17" s="7">
        <f t="shared" si="0"/>
        <v>0</v>
      </c>
      <c r="Q17" s="7">
        <f t="shared" si="1"/>
        <v>0</v>
      </c>
      <c r="R17" s="7">
        <f t="shared" si="2"/>
        <v>0</v>
      </c>
      <c r="S17" s="7">
        <f t="shared" si="3"/>
        <v>0</v>
      </c>
    </row>
    <row r="18" spans="1:19" s="166" customFormat="1" ht="15" customHeight="1" x14ac:dyDescent="0.2">
      <c r="A18" s="168"/>
      <c r="B18" s="176" t="s">
        <v>17</v>
      </c>
      <c r="C18" s="171" t="s">
        <v>119</v>
      </c>
      <c r="D18" s="317" t="str">
        <f>IF(C18="","",IF(E18="","",IF(E18&gt;1,"Nos.","No.")))</f>
        <v>Nos.</v>
      </c>
      <c r="E18" s="318">
        <v>4</v>
      </c>
      <c r="F18" s="240"/>
      <c r="G18" s="240">
        <v>38640</v>
      </c>
      <c r="H18" s="240">
        <f t="shared" ref="H18:H19" si="4">G18*E18</f>
        <v>154560</v>
      </c>
      <c r="I18" s="240">
        <v>2760</v>
      </c>
      <c r="J18" s="240">
        <f t="shared" ref="J18:J19" si="5">I18*E18</f>
        <v>11040</v>
      </c>
      <c r="K18" s="404">
        <f t="shared" ref="K18:K19" si="6">J18+H18</f>
        <v>165600</v>
      </c>
      <c r="L18" s="512" t="s">
        <v>264</v>
      </c>
      <c r="M18" s="320" t="s">
        <v>251</v>
      </c>
      <c r="N18" s="166">
        <v>42000</v>
      </c>
      <c r="O18" s="166">
        <v>3000</v>
      </c>
      <c r="P18" s="7">
        <f t="shared" si="0"/>
        <v>3360</v>
      </c>
      <c r="Q18" s="7">
        <f t="shared" si="1"/>
        <v>240</v>
      </c>
      <c r="R18" s="7">
        <f t="shared" si="2"/>
        <v>38640</v>
      </c>
      <c r="S18" s="7">
        <f t="shared" si="3"/>
        <v>2760</v>
      </c>
    </row>
    <row r="19" spans="1:19" s="166" customFormat="1" ht="15" customHeight="1" x14ac:dyDescent="0.2">
      <c r="A19" s="168"/>
      <c r="B19" s="176" t="s">
        <v>18</v>
      </c>
      <c r="C19" s="177" t="s">
        <v>120</v>
      </c>
      <c r="D19" s="327" t="str">
        <f>IF(C19="","",IF(E19="","",IF(E19&gt;1,"Nos.","No.")))</f>
        <v>Nos.</v>
      </c>
      <c r="E19" s="328">
        <v>6</v>
      </c>
      <c r="F19" s="240"/>
      <c r="G19" s="240">
        <v>38180</v>
      </c>
      <c r="H19" s="240">
        <f t="shared" si="4"/>
        <v>229080</v>
      </c>
      <c r="I19" s="240">
        <v>2760</v>
      </c>
      <c r="J19" s="240">
        <f t="shared" si="5"/>
        <v>16560</v>
      </c>
      <c r="K19" s="404">
        <f t="shared" si="6"/>
        <v>245640</v>
      </c>
      <c r="L19" s="512"/>
      <c r="M19" s="320"/>
      <c r="N19" s="166">
        <v>41500</v>
      </c>
      <c r="O19" s="166">
        <v>3000</v>
      </c>
      <c r="P19" s="7">
        <f t="shared" si="0"/>
        <v>3320</v>
      </c>
      <c r="Q19" s="7">
        <f t="shared" si="1"/>
        <v>240</v>
      </c>
      <c r="R19" s="7">
        <f t="shared" si="2"/>
        <v>38180</v>
      </c>
      <c r="S19" s="7">
        <f t="shared" si="3"/>
        <v>2760</v>
      </c>
    </row>
    <row r="20" spans="1:19" s="166" customFormat="1" ht="25.5" x14ac:dyDescent="0.2">
      <c r="A20" s="175">
        <f>A17+0.1</f>
        <v>1.5000000000000004</v>
      </c>
      <c r="B20" s="172"/>
      <c r="C20" s="111" t="s">
        <v>236</v>
      </c>
      <c r="D20" s="321"/>
      <c r="E20" s="322"/>
      <c r="F20" s="322"/>
      <c r="G20" s="326">
        <v>0</v>
      </c>
      <c r="H20" s="323"/>
      <c r="I20" s="323">
        <v>0</v>
      </c>
      <c r="J20" s="323"/>
      <c r="K20" s="404"/>
      <c r="L20" s="513"/>
      <c r="M20" s="324"/>
      <c r="P20" s="7">
        <f t="shared" si="0"/>
        <v>0</v>
      </c>
      <c r="Q20" s="7">
        <f t="shared" si="1"/>
        <v>0</v>
      </c>
      <c r="R20" s="7">
        <f t="shared" si="2"/>
        <v>0</v>
      </c>
      <c r="S20" s="7">
        <f t="shared" si="3"/>
        <v>0</v>
      </c>
    </row>
    <row r="21" spans="1:19" s="166" customFormat="1" ht="15" customHeight="1" x14ac:dyDescent="0.2">
      <c r="A21" s="69"/>
      <c r="B21" s="178" t="s">
        <v>17</v>
      </c>
      <c r="C21" s="107" t="s">
        <v>119</v>
      </c>
      <c r="D21" s="317" t="str">
        <f>IF(C21="","",IF(E21="","",IF(E21&gt;1,"Nos.","No.")))</f>
        <v>Nos.</v>
      </c>
      <c r="E21" s="318">
        <v>4</v>
      </c>
      <c r="F21" s="240"/>
      <c r="G21" s="240">
        <v>66240</v>
      </c>
      <c r="H21" s="240">
        <f>G21*E21</f>
        <v>264960</v>
      </c>
      <c r="I21" s="240">
        <v>1840</v>
      </c>
      <c r="J21" s="240">
        <f>I21*E21</f>
        <v>7360</v>
      </c>
      <c r="K21" s="404">
        <f>J21+H21</f>
        <v>272320</v>
      </c>
      <c r="L21" s="512" t="s">
        <v>264</v>
      </c>
      <c r="M21" s="320" t="s">
        <v>251</v>
      </c>
      <c r="N21" s="166">
        <v>72000</v>
      </c>
      <c r="O21" s="166">
        <v>2000</v>
      </c>
      <c r="P21" s="7">
        <f t="shared" si="0"/>
        <v>5760</v>
      </c>
      <c r="Q21" s="7">
        <f t="shared" si="1"/>
        <v>160</v>
      </c>
      <c r="R21" s="7">
        <f t="shared" si="2"/>
        <v>66240</v>
      </c>
      <c r="S21" s="7">
        <f t="shared" si="3"/>
        <v>1840</v>
      </c>
    </row>
    <row r="22" spans="1:19" s="166" customFormat="1" ht="15" customHeight="1" thickBot="1" x14ac:dyDescent="0.25">
      <c r="A22" s="179"/>
      <c r="B22" s="180" t="s">
        <v>18</v>
      </c>
      <c r="C22" s="181" t="s">
        <v>120</v>
      </c>
      <c r="D22" s="329" t="str">
        <f>IF(C22="","",IF(E22="","",IF(E22&gt;1,"Nos.","No.")))</f>
        <v>Nos.</v>
      </c>
      <c r="E22" s="330">
        <v>6</v>
      </c>
      <c r="F22" s="330"/>
      <c r="G22" s="403">
        <v>66240</v>
      </c>
      <c r="H22" s="403">
        <f>G22*E22</f>
        <v>397440</v>
      </c>
      <c r="I22" s="403">
        <v>1840</v>
      </c>
      <c r="J22" s="403">
        <f>I22*E22</f>
        <v>11040</v>
      </c>
      <c r="K22" s="403">
        <f>J22+H22</f>
        <v>408480</v>
      </c>
      <c r="L22" s="512" t="s">
        <v>264</v>
      </c>
      <c r="M22" s="320" t="s">
        <v>251</v>
      </c>
      <c r="N22" s="166">
        <v>72000</v>
      </c>
      <c r="O22" s="166">
        <v>2000</v>
      </c>
      <c r="P22" s="7">
        <f t="shared" si="0"/>
        <v>5760</v>
      </c>
      <c r="Q22" s="7">
        <f t="shared" si="1"/>
        <v>160</v>
      </c>
      <c r="R22" s="7">
        <f t="shared" si="2"/>
        <v>66240</v>
      </c>
      <c r="S22" s="7">
        <f t="shared" si="3"/>
        <v>1840</v>
      </c>
    </row>
    <row r="23" spans="1:19" s="166" customFormat="1" ht="27" customHeight="1" x14ac:dyDescent="0.2">
      <c r="A23" s="175">
        <f>A20+0.1</f>
        <v>1.6000000000000005</v>
      </c>
      <c r="B23" s="178"/>
      <c r="C23" s="170" t="s">
        <v>121</v>
      </c>
      <c r="D23" s="321" t="str">
        <f>IF(C23="","",IF(E23="","",IF(E23&gt;1,"Nos.","No.")))</f>
        <v/>
      </c>
      <c r="E23" s="322"/>
      <c r="F23" s="322"/>
      <c r="G23" s="323">
        <v>0</v>
      </c>
      <c r="H23" s="323"/>
      <c r="I23" s="323">
        <v>0</v>
      </c>
      <c r="J23" s="323"/>
      <c r="K23" s="324"/>
      <c r="L23" s="513"/>
      <c r="M23" s="324"/>
      <c r="P23" s="7">
        <f t="shared" si="0"/>
        <v>0</v>
      </c>
      <c r="Q23" s="7">
        <f t="shared" si="1"/>
        <v>0</v>
      </c>
      <c r="R23" s="7">
        <f t="shared" si="2"/>
        <v>0</v>
      </c>
      <c r="S23" s="7">
        <f t="shared" si="3"/>
        <v>0</v>
      </c>
    </row>
    <row r="24" spans="1:19" s="166" customFormat="1" ht="15" customHeight="1" x14ac:dyDescent="0.2">
      <c r="A24" s="182"/>
      <c r="B24" s="183" t="s">
        <v>17</v>
      </c>
      <c r="C24" s="171" t="s">
        <v>237</v>
      </c>
      <c r="D24" s="317" t="str">
        <f>IF(C24="","",IF(E24="","",IF(E24&gt;1,"Nos.","No.")))</f>
        <v>No.</v>
      </c>
      <c r="E24" s="318">
        <v>1</v>
      </c>
      <c r="F24" s="240"/>
      <c r="G24" s="240">
        <v>52440</v>
      </c>
      <c r="H24" s="240">
        <f>G24*E24</f>
        <v>52440</v>
      </c>
      <c r="I24" s="240">
        <v>4600</v>
      </c>
      <c r="J24" s="459">
        <f>I24*E24</f>
        <v>4600</v>
      </c>
      <c r="K24" s="460">
        <f>J24+H24</f>
        <v>57040</v>
      </c>
      <c r="L24" s="512" t="s">
        <v>264</v>
      </c>
      <c r="M24" s="320" t="s">
        <v>251</v>
      </c>
      <c r="N24" s="166">
        <v>57000</v>
      </c>
      <c r="O24" s="166">
        <v>5000</v>
      </c>
      <c r="P24" s="7">
        <f t="shared" si="0"/>
        <v>4560</v>
      </c>
      <c r="Q24" s="7">
        <f t="shared" si="1"/>
        <v>400</v>
      </c>
      <c r="R24" s="7">
        <f t="shared" si="2"/>
        <v>52440</v>
      </c>
      <c r="S24" s="7">
        <f t="shared" si="3"/>
        <v>4600</v>
      </c>
    </row>
    <row r="25" spans="1:19" s="166" customFormat="1" ht="25.5" x14ac:dyDescent="0.2">
      <c r="A25" s="175">
        <f>A23+0.1</f>
        <v>1.7000000000000006</v>
      </c>
      <c r="B25" s="178"/>
      <c r="C25" s="184" t="s">
        <v>238</v>
      </c>
      <c r="D25" s="321"/>
      <c r="E25" s="322"/>
      <c r="F25" s="322"/>
      <c r="G25" s="323">
        <v>0</v>
      </c>
      <c r="H25" s="323"/>
      <c r="I25" s="323">
        <v>0</v>
      </c>
      <c r="J25" s="407"/>
      <c r="K25" s="461"/>
      <c r="L25" s="513"/>
      <c r="M25" s="324"/>
      <c r="P25" s="7">
        <f t="shared" si="0"/>
        <v>0</v>
      </c>
      <c r="Q25" s="7">
        <f t="shared" si="1"/>
        <v>0</v>
      </c>
      <c r="R25" s="7">
        <f t="shared" si="2"/>
        <v>0</v>
      </c>
      <c r="S25" s="7">
        <f t="shared" si="3"/>
        <v>0</v>
      </c>
    </row>
    <row r="26" spans="1:19" s="166" customFormat="1" ht="15" customHeight="1" x14ac:dyDescent="0.2">
      <c r="A26" s="173"/>
      <c r="B26" s="178" t="s">
        <v>17</v>
      </c>
      <c r="C26" s="185" t="s">
        <v>122</v>
      </c>
      <c r="D26" s="317" t="s">
        <v>4</v>
      </c>
      <c r="E26" s="318">
        <v>1</v>
      </c>
      <c r="F26" s="240"/>
      <c r="G26" s="240">
        <v>32200</v>
      </c>
      <c r="H26" s="240">
        <f>G26*E26</f>
        <v>32200</v>
      </c>
      <c r="I26" s="240">
        <v>2760</v>
      </c>
      <c r="J26" s="462">
        <f>I26*E26</f>
        <v>2760</v>
      </c>
      <c r="K26" s="460">
        <f>J26+H26</f>
        <v>34960</v>
      </c>
      <c r="L26" s="512" t="s">
        <v>264</v>
      </c>
      <c r="M26" s="320" t="s">
        <v>251</v>
      </c>
      <c r="N26" s="166">
        <v>35000</v>
      </c>
      <c r="O26" s="166">
        <v>3000</v>
      </c>
      <c r="P26" s="7">
        <f t="shared" si="0"/>
        <v>2800</v>
      </c>
      <c r="Q26" s="7">
        <f t="shared" si="1"/>
        <v>240</v>
      </c>
      <c r="R26" s="7">
        <f t="shared" si="2"/>
        <v>32200</v>
      </c>
      <c r="S26" s="7">
        <f t="shared" si="3"/>
        <v>2760</v>
      </c>
    </row>
    <row r="27" spans="1:19" s="166" customFormat="1" ht="25.5" x14ac:dyDescent="0.2">
      <c r="A27" s="175">
        <f>A25+0.1</f>
        <v>1.8000000000000007</v>
      </c>
      <c r="B27" s="332"/>
      <c r="C27" s="333" t="s">
        <v>239</v>
      </c>
      <c r="D27" s="317" t="s">
        <v>4</v>
      </c>
      <c r="E27" s="334">
        <v>2</v>
      </c>
      <c r="F27" s="240"/>
      <c r="G27" s="240">
        <v>170200</v>
      </c>
      <c r="H27" s="240">
        <f>G27*E27</f>
        <v>340400</v>
      </c>
      <c r="I27" s="240">
        <v>2760</v>
      </c>
      <c r="J27" s="407">
        <f>I27*E27</f>
        <v>5520</v>
      </c>
      <c r="K27" s="460">
        <f>J27+H27</f>
        <v>345920</v>
      </c>
      <c r="L27" s="514"/>
      <c r="M27" s="335"/>
      <c r="N27" s="166">
        <v>185000</v>
      </c>
      <c r="O27" s="166">
        <v>3000</v>
      </c>
      <c r="P27" s="7">
        <f t="shared" si="0"/>
        <v>14800</v>
      </c>
      <c r="Q27" s="7">
        <f t="shared" si="1"/>
        <v>240</v>
      </c>
      <c r="R27" s="7">
        <f t="shared" si="2"/>
        <v>170200</v>
      </c>
      <c r="S27" s="7">
        <f t="shared" si="3"/>
        <v>2760</v>
      </c>
    </row>
    <row r="28" spans="1:19" s="166" customFormat="1" ht="25.5" x14ac:dyDescent="0.2">
      <c r="A28" s="175">
        <f>A27+0.1</f>
        <v>1.9000000000000008</v>
      </c>
      <c r="B28" s="178"/>
      <c r="C28" s="111" t="s">
        <v>240</v>
      </c>
      <c r="D28" s="321"/>
      <c r="E28" s="322"/>
      <c r="F28" s="322"/>
      <c r="G28" s="323">
        <v>0</v>
      </c>
      <c r="H28" s="323"/>
      <c r="I28" s="323">
        <v>0</v>
      </c>
      <c r="J28" s="463"/>
      <c r="K28" s="461"/>
      <c r="L28" s="513"/>
      <c r="M28" s="324"/>
      <c r="P28" s="7">
        <f t="shared" si="0"/>
        <v>0</v>
      </c>
      <c r="Q28" s="7">
        <f t="shared" si="1"/>
        <v>0</v>
      </c>
      <c r="R28" s="7">
        <f t="shared" si="2"/>
        <v>0</v>
      </c>
      <c r="S28" s="7">
        <f t="shared" si="3"/>
        <v>0</v>
      </c>
    </row>
    <row r="29" spans="1:19" s="166" customFormat="1" ht="15" customHeight="1" x14ac:dyDescent="0.2">
      <c r="A29" s="173"/>
      <c r="B29" s="178" t="s">
        <v>17</v>
      </c>
      <c r="C29" s="185" t="s">
        <v>123</v>
      </c>
      <c r="D29" s="317" t="s">
        <v>4</v>
      </c>
      <c r="E29" s="334">
        <v>6</v>
      </c>
      <c r="F29" s="240"/>
      <c r="G29" s="240">
        <v>80040</v>
      </c>
      <c r="H29" s="240">
        <f>G29*E29</f>
        <v>480240</v>
      </c>
      <c r="I29" s="240">
        <v>1840</v>
      </c>
      <c r="J29" s="407">
        <f>I29*E29</f>
        <v>11040</v>
      </c>
      <c r="K29" s="460">
        <f>J29+H29</f>
        <v>491280</v>
      </c>
      <c r="L29" s="512" t="s">
        <v>264</v>
      </c>
      <c r="M29" s="320" t="s">
        <v>251</v>
      </c>
      <c r="N29" s="166">
        <v>87000</v>
      </c>
      <c r="O29" s="166">
        <v>2000</v>
      </c>
      <c r="P29" s="7">
        <f t="shared" si="0"/>
        <v>6960</v>
      </c>
      <c r="Q29" s="7">
        <f t="shared" si="1"/>
        <v>160</v>
      </c>
      <c r="R29" s="7">
        <f t="shared" si="2"/>
        <v>80040</v>
      </c>
      <c r="S29" s="7">
        <f t="shared" si="3"/>
        <v>1840</v>
      </c>
    </row>
    <row r="30" spans="1:19" s="166" customFormat="1" ht="15" customHeight="1" x14ac:dyDescent="0.2">
      <c r="A30" s="182">
        <v>1.1000000000000001</v>
      </c>
      <c r="B30" s="178"/>
      <c r="C30" s="170" t="s">
        <v>124</v>
      </c>
      <c r="D30" s="321"/>
      <c r="E30" s="322"/>
      <c r="F30" s="322"/>
      <c r="G30" s="323">
        <v>0</v>
      </c>
      <c r="H30" s="323"/>
      <c r="I30" s="323">
        <v>0</v>
      </c>
      <c r="J30" s="326"/>
      <c r="K30" s="324"/>
      <c r="L30" s="513"/>
      <c r="M30" s="324"/>
      <c r="P30" s="7">
        <f t="shared" si="0"/>
        <v>0</v>
      </c>
      <c r="Q30" s="7">
        <f t="shared" si="1"/>
        <v>0</v>
      </c>
      <c r="R30" s="7">
        <f t="shared" si="2"/>
        <v>0</v>
      </c>
      <c r="S30" s="7">
        <f t="shared" si="3"/>
        <v>0</v>
      </c>
    </row>
    <row r="31" spans="1:19" s="166" customFormat="1" ht="15" customHeight="1" x14ac:dyDescent="0.2">
      <c r="A31" s="182"/>
      <c r="B31" s="186" t="s">
        <v>17</v>
      </c>
      <c r="C31" s="174" t="s">
        <v>125</v>
      </c>
      <c r="D31" s="317" t="str">
        <f>IF(C31="","",IF(E31="","",IF(E31&gt;1,"Nos.","No.")))</f>
        <v>Nos.</v>
      </c>
      <c r="E31" s="318">
        <v>8</v>
      </c>
      <c r="F31" s="240"/>
      <c r="G31" s="240">
        <v>8740</v>
      </c>
      <c r="H31" s="240">
        <f>G31*E31</f>
        <v>69920</v>
      </c>
      <c r="I31" s="240">
        <v>460</v>
      </c>
      <c r="J31" s="240">
        <f>I31*E31</f>
        <v>3680</v>
      </c>
      <c r="K31" s="320">
        <f>J31+H31</f>
        <v>73600</v>
      </c>
      <c r="L31" s="512" t="s">
        <v>264</v>
      </c>
      <c r="M31" s="320" t="s">
        <v>251</v>
      </c>
      <c r="N31" s="166">
        <v>9500</v>
      </c>
      <c r="O31" s="166">
        <v>500</v>
      </c>
      <c r="P31" s="7">
        <f t="shared" si="0"/>
        <v>760</v>
      </c>
      <c r="Q31" s="7">
        <f t="shared" si="1"/>
        <v>40</v>
      </c>
      <c r="R31" s="7">
        <f t="shared" si="2"/>
        <v>8740</v>
      </c>
      <c r="S31" s="7">
        <f t="shared" si="3"/>
        <v>460</v>
      </c>
    </row>
    <row r="32" spans="1:19" s="166" customFormat="1" ht="15" customHeight="1" thickBot="1" x14ac:dyDescent="0.25">
      <c r="A32" s="173"/>
      <c r="B32" s="186" t="s">
        <v>18</v>
      </c>
      <c r="C32" s="191" t="s">
        <v>241</v>
      </c>
      <c r="D32" s="327" t="str">
        <f>IF(C32="","",IF(E32="","",IF(E32&gt;1,"Nos.","No.")))</f>
        <v>Nos.</v>
      </c>
      <c r="E32" s="328">
        <v>2</v>
      </c>
      <c r="F32" s="240"/>
      <c r="G32" s="240">
        <v>6440</v>
      </c>
      <c r="H32" s="240">
        <f t="shared" ref="H32:H35" si="7">G32*E32</f>
        <v>12880</v>
      </c>
      <c r="I32" s="240">
        <v>460</v>
      </c>
      <c r="J32" s="240">
        <f t="shared" ref="J32:J35" si="8">I32*E32</f>
        <v>920</v>
      </c>
      <c r="K32" s="320">
        <f t="shared" ref="K32:K35" si="9">J32+H32</f>
        <v>13800</v>
      </c>
      <c r="L32" s="512" t="s">
        <v>264</v>
      </c>
      <c r="M32" s="320" t="s">
        <v>251</v>
      </c>
      <c r="N32" s="166">
        <v>7000</v>
      </c>
      <c r="O32" s="166">
        <v>500</v>
      </c>
      <c r="P32" s="7">
        <f t="shared" si="0"/>
        <v>560</v>
      </c>
      <c r="Q32" s="7">
        <f t="shared" si="1"/>
        <v>40</v>
      </c>
      <c r="R32" s="7">
        <f t="shared" si="2"/>
        <v>6440</v>
      </c>
      <c r="S32" s="7">
        <f t="shared" si="3"/>
        <v>460</v>
      </c>
    </row>
    <row r="33" spans="1:19" s="166" customFormat="1" ht="15" customHeight="1" thickTop="1" x14ac:dyDescent="0.2">
      <c r="A33" s="173"/>
      <c r="B33" s="188" t="s">
        <v>97</v>
      </c>
      <c r="C33" s="189" t="s">
        <v>126</v>
      </c>
      <c r="D33" s="75" t="str">
        <f>IF(C33="","",IF(E33="","",IF(E33&gt;1,"Nos.","No.")))</f>
        <v>Nos.</v>
      </c>
      <c r="E33" s="336">
        <v>12</v>
      </c>
      <c r="F33" s="240"/>
      <c r="G33" s="240">
        <v>11500</v>
      </c>
      <c r="H33" s="240">
        <f t="shared" si="7"/>
        <v>138000</v>
      </c>
      <c r="I33" s="240">
        <v>460</v>
      </c>
      <c r="J33" s="323">
        <f t="shared" si="8"/>
        <v>5520</v>
      </c>
      <c r="K33" s="320">
        <f t="shared" si="9"/>
        <v>143520</v>
      </c>
      <c r="L33" s="512" t="s">
        <v>264</v>
      </c>
      <c r="M33" s="320" t="s">
        <v>251</v>
      </c>
      <c r="N33" s="166">
        <v>12500</v>
      </c>
      <c r="O33" s="166">
        <v>500</v>
      </c>
      <c r="P33" s="7">
        <f t="shared" si="0"/>
        <v>1000</v>
      </c>
      <c r="Q33" s="7">
        <f t="shared" si="1"/>
        <v>40</v>
      </c>
      <c r="R33" s="7">
        <f t="shared" si="2"/>
        <v>11500</v>
      </c>
      <c r="S33" s="7">
        <f t="shared" si="3"/>
        <v>460</v>
      </c>
    </row>
    <row r="34" spans="1:19" s="166" customFormat="1" ht="15" customHeight="1" x14ac:dyDescent="0.2">
      <c r="A34" s="173"/>
      <c r="B34" s="186" t="s">
        <v>127</v>
      </c>
      <c r="C34" s="187" t="s">
        <v>128</v>
      </c>
      <c r="D34" s="327" t="str">
        <f>IF(C34="","",IF(E34="","",IF(E34&gt;1,"Nos.","No.")))</f>
        <v>Nos.</v>
      </c>
      <c r="E34" s="328">
        <v>24</v>
      </c>
      <c r="F34" s="240"/>
      <c r="G34" s="240">
        <v>5980</v>
      </c>
      <c r="H34" s="240">
        <f t="shared" si="7"/>
        <v>143520</v>
      </c>
      <c r="I34" s="240">
        <v>460</v>
      </c>
      <c r="J34" s="240">
        <f t="shared" si="8"/>
        <v>11040</v>
      </c>
      <c r="K34" s="320">
        <f t="shared" si="9"/>
        <v>154560</v>
      </c>
      <c r="L34" s="512" t="s">
        <v>264</v>
      </c>
      <c r="M34" s="320" t="s">
        <v>251</v>
      </c>
      <c r="N34" s="166">
        <v>6500</v>
      </c>
      <c r="O34" s="166">
        <v>500</v>
      </c>
      <c r="P34" s="7">
        <f t="shared" si="0"/>
        <v>520</v>
      </c>
      <c r="Q34" s="7">
        <f t="shared" si="1"/>
        <v>40</v>
      </c>
      <c r="R34" s="7">
        <f t="shared" si="2"/>
        <v>5980</v>
      </c>
      <c r="S34" s="7">
        <f t="shared" si="3"/>
        <v>460</v>
      </c>
    </row>
    <row r="35" spans="1:19" s="166" customFormat="1" ht="15" customHeight="1" thickBot="1" x14ac:dyDescent="0.25">
      <c r="A35" s="173"/>
      <c r="B35" s="186" t="s">
        <v>129</v>
      </c>
      <c r="C35" s="187" t="s">
        <v>242</v>
      </c>
      <c r="D35" s="327" t="str">
        <f>IF(C35="","",IF(E35="","",IF(E35&gt;1,"Nos.","No.")))</f>
        <v>Nos.</v>
      </c>
      <c r="E35" s="328">
        <v>6</v>
      </c>
      <c r="F35" s="328"/>
      <c r="G35" s="240">
        <v>20240</v>
      </c>
      <c r="H35" s="240">
        <f t="shared" si="7"/>
        <v>121440</v>
      </c>
      <c r="I35" s="240">
        <v>920</v>
      </c>
      <c r="J35" s="464">
        <f t="shared" si="8"/>
        <v>5520</v>
      </c>
      <c r="K35" s="465">
        <f t="shared" si="9"/>
        <v>126960</v>
      </c>
      <c r="L35" s="512" t="s">
        <v>264</v>
      </c>
      <c r="M35" s="320" t="s">
        <v>251</v>
      </c>
      <c r="N35" s="166">
        <v>22000</v>
      </c>
      <c r="O35" s="166">
        <v>1000</v>
      </c>
      <c r="P35" s="7">
        <f t="shared" si="0"/>
        <v>1760</v>
      </c>
      <c r="Q35" s="7">
        <f t="shared" si="1"/>
        <v>80</v>
      </c>
      <c r="R35" s="7">
        <f t="shared" si="2"/>
        <v>20240</v>
      </c>
      <c r="S35" s="7">
        <f t="shared" si="3"/>
        <v>920</v>
      </c>
    </row>
    <row r="36" spans="1:19" s="7" customFormat="1" ht="18" customHeight="1" thickTop="1" thickBot="1" x14ac:dyDescent="0.25">
      <c r="A36" s="192"/>
      <c r="B36" s="193"/>
      <c r="C36" s="337" t="s">
        <v>130</v>
      </c>
      <c r="D36" s="338"/>
      <c r="E36" s="339"/>
      <c r="F36" s="339"/>
      <c r="G36" s="340">
        <v>0</v>
      </c>
      <c r="H36" s="340"/>
      <c r="I36" s="340">
        <v>0</v>
      </c>
      <c r="J36" s="340"/>
      <c r="K36" s="341"/>
      <c r="L36" s="515"/>
      <c r="M36" s="341"/>
      <c r="P36" s="7">
        <f t="shared" si="0"/>
        <v>0</v>
      </c>
      <c r="Q36" s="7">
        <f t="shared" si="1"/>
        <v>0</v>
      </c>
      <c r="R36" s="7">
        <f t="shared" si="2"/>
        <v>0</v>
      </c>
      <c r="S36" s="7">
        <f t="shared" si="3"/>
        <v>0</v>
      </c>
    </row>
    <row r="37" spans="1:19" ht="16.5" customHeight="1" x14ac:dyDescent="0.2">
      <c r="A37" s="194"/>
      <c r="B37" s="195"/>
      <c r="C37" s="196" t="s">
        <v>131</v>
      </c>
      <c r="D37" s="342"/>
      <c r="E37" s="343"/>
      <c r="F37" s="343"/>
      <c r="G37" s="342">
        <v>0</v>
      </c>
      <c r="H37" s="342"/>
      <c r="I37" s="344">
        <v>0</v>
      </c>
      <c r="J37" s="344"/>
      <c r="K37" s="345"/>
      <c r="L37" s="516"/>
      <c r="M37" s="345"/>
      <c r="P37" s="7">
        <f t="shared" si="0"/>
        <v>0</v>
      </c>
      <c r="Q37" s="7">
        <f t="shared" si="1"/>
        <v>0</v>
      </c>
      <c r="R37" s="7">
        <f t="shared" si="2"/>
        <v>0</v>
      </c>
      <c r="S37" s="7">
        <f t="shared" si="3"/>
        <v>0</v>
      </c>
    </row>
    <row r="38" spans="1:19" ht="66" customHeight="1" x14ac:dyDescent="0.2">
      <c r="A38" s="38"/>
      <c r="B38" s="197"/>
      <c r="C38" s="107" t="s">
        <v>132</v>
      </c>
      <c r="D38" s="321"/>
      <c r="E38" s="346"/>
      <c r="F38" s="346"/>
      <c r="G38" s="321">
        <v>0</v>
      </c>
      <c r="H38" s="321"/>
      <c r="I38" s="347">
        <v>0</v>
      </c>
      <c r="J38" s="347"/>
      <c r="K38" s="348"/>
      <c r="L38" s="517"/>
      <c r="M38" s="348"/>
      <c r="P38" s="7">
        <f t="shared" si="0"/>
        <v>0</v>
      </c>
      <c r="Q38" s="7">
        <f t="shared" si="1"/>
        <v>0</v>
      </c>
      <c r="R38" s="7">
        <f t="shared" si="2"/>
        <v>0</v>
      </c>
      <c r="S38" s="7">
        <f t="shared" si="3"/>
        <v>0</v>
      </c>
    </row>
    <row r="39" spans="1:19" ht="63.75" x14ac:dyDescent="0.2">
      <c r="A39" s="69">
        <v>2.1</v>
      </c>
      <c r="B39" s="163"/>
      <c r="C39" s="111" t="s">
        <v>133</v>
      </c>
      <c r="D39" s="321"/>
      <c r="E39" s="346"/>
      <c r="F39" s="346"/>
      <c r="G39" s="321">
        <v>0</v>
      </c>
      <c r="H39" s="321"/>
      <c r="I39" s="347">
        <v>0</v>
      </c>
      <c r="J39" s="347"/>
      <c r="K39" s="348"/>
      <c r="L39" s="517"/>
      <c r="M39" s="348"/>
      <c r="P39" s="7">
        <f t="shared" si="0"/>
        <v>0</v>
      </c>
      <c r="Q39" s="7">
        <f t="shared" si="1"/>
        <v>0</v>
      </c>
      <c r="R39" s="7">
        <f t="shared" si="2"/>
        <v>0</v>
      </c>
      <c r="S39" s="7">
        <f t="shared" si="3"/>
        <v>0</v>
      </c>
    </row>
    <row r="40" spans="1:19" ht="15" customHeight="1" x14ac:dyDescent="0.2">
      <c r="A40" s="69"/>
      <c r="B40" s="186" t="s">
        <v>17</v>
      </c>
      <c r="C40" s="198" t="s">
        <v>134</v>
      </c>
      <c r="D40" s="317" t="s">
        <v>135</v>
      </c>
      <c r="E40" s="318">
        <v>20</v>
      </c>
      <c r="F40" s="240"/>
      <c r="G40" s="240">
        <v>1334</v>
      </c>
      <c r="H40" s="240">
        <f t="shared" ref="H40:H43" si="10">G40*E40</f>
        <v>26680</v>
      </c>
      <c r="I40" s="240">
        <v>276</v>
      </c>
      <c r="J40" s="473">
        <f t="shared" ref="J40:J43" si="11">I40*E40</f>
        <v>5520</v>
      </c>
      <c r="K40" s="474">
        <f t="shared" ref="K40:K43" si="12">J40+H40</f>
        <v>32200</v>
      </c>
      <c r="L40" s="567" t="s">
        <v>273</v>
      </c>
      <c r="M40" s="583" t="s">
        <v>250</v>
      </c>
      <c r="N40" s="4">
        <v>1450</v>
      </c>
      <c r="O40" s="4">
        <v>300</v>
      </c>
      <c r="P40" s="7">
        <f t="shared" si="0"/>
        <v>116</v>
      </c>
      <c r="Q40" s="7">
        <f t="shared" si="1"/>
        <v>24</v>
      </c>
      <c r="R40" s="7">
        <f t="shared" si="2"/>
        <v>1334</v>
      </c>
      <c r="S40" s="7">
        <f t="shared" si="3"/>
        <v>276</v>
      </c>
    </row>
    <row r="41" spans="1:19" ht="15" customHeight="1" x14ac:dyDescent="0.2">
      <c r="A41" s="69"/>
      <c r="B41" s="186" t="s">
        <v>18</v>
      </c>
      <c r="C41" s="189" t="s">
        <v>136</v>
      </c>
      <c r="D41" s="327" t="s">
        <v>135</v>
      </c>
      <c r="E41" s="328">
        <v>10</v>
      </c>
      <c r="F41" s="240"/>
      <c r="G41" s="240">
        <v>1472</v>
      </c>
      <c r="H41" s="240">
        <f t="shared" si="10"/>
        <v>14720</v>
      </c>
      <c r="I41" s="240">
        <v>368</v>
      </c>
      <c r="J41" s="407">
        <f t="shared" si="11"/>
        <v>3680</v>
      </c>
      <c r="K41" s="474">
        <f t="shared" si="12"/>
        <v>18400</v>
      </c>
      <c r="L41" s="567"/>
      <c r="M41" s="583"/>
      <c r="N41" s="4">
        <v>1600</v>
      </c>
      <c r="O41" s="4">
        <v>400</v>
      </c>
      <c r="P41" s="7">
        <f t="shared" si="0"/>
        <v>128</v>
      </c>
      <c r="Q41" s="7">
        <f t="shared" si="1"/>
        <v>32</v>
      </c>
      <c r="R41" s="7">
        <f t="shared" si="2"/>
        <v>1472</v>
      </c>
      <c r="S41" s="7">
        <f t="shared" si="3"/>
        <v>368</v>
      </c>
    </row>
    <row r="42" spans="1:19" ht="15" customHeight="1" x14ac:dyDescent="0.2">
      <c r="A42" s="69"/>
      <c r="B42" s="186" t="s">
        <v>97</v>
      </c>
      <c r="C42" s="198" t="s">
        <v>137</v>
      </c>
      <c r="D42" s="317" t="s">
        <v>135</v>
      </c>
      <c r="E42" s="318">
        <v>8</v>
      </c>
      <c r="F42" s="240"/>
      <c r="G42" s="240">
        <v>1637.6</v>
      </c>
      <c r="H42" s="240">
        <f t="shared" si="10"/>
        <v>13100.8</v>
      </c>
      <c r="I42" s="240">
        <v>460</v>
      </c>
      <c r="J42" s="462">
        <f t="shared" si="11"/>
        <v>3680</v>
      </c>
      <c r="K42" s="474">
        <f t="shared" si="12"/>
        <v>16780.8</v>
      </c>
      <c r="L42" s="567"/>
      <c r="M42" s="583"/>
      <c r="N42" s="4">
        <v>1780</v>
      </c>
      <c r="O42" s="4">
        <v>500</v>
      </c>
      <c r="P42" s="7">
        <f t="shared" si="0"/>
        <v>142.4</v>
      </c>
      <c r="Q42" s="7">
        <f t="shared" si="1"/>
        <v>40</v>
      </c>
      <c r="R42" s="7">
        <f t="shared" si="2"/>
        <v>1637.6</v>
      </c>
      <c r="S42" s="7">
        <f t="shared" si="3"/>
        <v>460</v>
      </c>
    </row>
    <row r="43" spans="1:19" ht="15" customHeight="1" x14ac:dyDescent="0.2">
      <c r="A43" s="69"/>
      <c r="B43" s="186" t="s">
        <v>127</v>
      </c>
      <c r="C43" s="189" t="s">
        <v>138</v>
      </c>
      <c r="D43" s="327" t="s">
        <v>135</v>
      </c>
      <c r="E43" s="328">
        <v>4</v>
      </c>
      <c r="F43" s="240"/>
      <c r="G43" s="240">
        <v>1794</v>
      </c>
      <c r="H43" s="240">
        <f t="shared" si="10"/>
        <v>7176</v>
      </c>
      <c r="I43" s="240">
        <v>552</v>
      </c>
      <c r="J43" s="407">
        <f t="shared" si="11"/>
        <v>2208</v>
      </c>
      <c r="K43" s="474">
        <f t="shared" si="12"/>
        <v>9384</v>
      </c>
      <c r="L43" s="567"/>
      <c r="M43" s="583"/>
      <c r="N43" s="4">
        <v>1950</v>
      </c>
      <c r="O43" s="4">
        <v>600</v>
      </c>
      <c r="P43" s="7">
        <f t="shared" si="0"/>
        <v>156</v>
      </c>
      <c r="Q43" s="7">
        <f t="shared" si="1"/>
        <v>48</v>
      </c>
      <c r="R43" s="7">
        <f t="shared" si="2"/>
        <v>1794</v>
      </c>
      <c r="S43" s="7">
        <f t="shared" si="3"/>
        <v>552</v>
      </c>
    </row>
    <row r="44" spans="1:19" ht="30" customHeight="1" x14ac:dyDescent="0.2">
      <c r="A44" s="69">
        <f>A39+0.1</f>
        <v>2.2000000000000002</v>
      </c>
      <c r="B44" s="163"/>
      <c r="C44" s="111" t="s">
        <v>139</v>
      </c>
      <c r="D44" s="70"/>
      <c r="E44" s="350"/>
      <c r="F44" s="350"/>
      <c r="G44" s="351">
        <v>0</v>
      </c>
      <c r="H44" s="351"/>
      <c r="I44" s="351">
        <v>0</v>
      </c>
      <c r="J44" s="463"/>
      <c r="K44" s="466"/>
      <c r="L44" s="567"/>
      <c r="M44" s="583"/>
      <c r="P44" s="7">
        <f t="shared" si="0"/>
        <v>0</v>
      </c>
      <c r="Q44" s="7">
        <f t="shared" si="1"/>
        <v>0</v>
      </c>
      <c r="R44" s="7">
        <f t="shared" si="2"/>
        <v>0</v>
      </c>
      <c r="S44" s="7">
        <f t="shared" si="3"/>
        <v>0</v>
      </c>
    </row>
    <row r="45" spans="1:19" ht="15" customHeight="1" x14ac:dyDescent="0.2">
      <c r="A45" s="202"/>
      <c r="B45" s="203" t="s">
        <v>17</v>
      </c>
      <c r="C45" s="198" t="s">
        <v>140</v>
      </c>
      <c r="D45" s="317" t="s">
        <v>135</v>
      </c>
      <c r="E45" s="352">
        <v>50</v>
      </c>
      <c r="F45" s="240"/>
      <c r="G45" s="240">
        <v>2346</v>
      </c>
      <c r="H45" s="240">
        <f t="shared" ref="H45:H48" si="13">G45*E45</f>
        <v>117300</v>
      </c>
      <c r="I45" s="240">
        <v>368</v>
      </c>
      <c r="J45" s="407">
        <f t="shared" ref="J45:J48" si="14">I45*E45</f>
        <v>18400</v>
      </c>
      <c r="K45" s="474">
        <f t="shared" ref="K45:K48" si="15">J45+H45</f>
        <v>135700</v>
      </c>
      <c r="L45" s="567"/>
      <c r="M45" s="583"/>
      <c r="N45" s="4">
        <v>2550</v>
      </c>
      <c r="O45" s="4">
        <v>400</v>
      </c>
      <c r="P45" s="7">
        <f t="shared" si="0"/>
        <v>204</v>
      </c>
      <c r="Q45" s="7">
        <f t="shared" si="1"/>
        <v>32</v>
      </c>
      <c r="R45" s="7">
        <f t="shared" si="2"/>
        <v>2346</v>
      </c>
      <c r="S45" s="7">
        <f t="shared" si="3"/>
        <v>368</v>
      </c>
    </row>
    <row r="46" spans="1:19" ht="15" customHeight="1" x14ac:dyDescent="0.2">
      <c r="A46" s="202"/>
      <c r="B46" s="204" t="s">
        <v>18</v>
      </c>
      <c r="C46" s="189" t="s">
        <v>136</v>
      </c>
      <c r="D46" s="317" t="s">
        <v>135</v>
      </c>
      <c r="E46" s="353">
        <v>30</v>
      </c>
      <c r="F46" s="240"/>
      <c r="G46" s="240">
        <v>2944</v>
      </c>
      <c r="H46" s="240">
        <f t="shared" si="13"/>
        <v>88320</v>
      </c>
      <c r="I46" s="240">
        <v>460</v>
      </c>
      <c r="J46" s="467">
        <f t="shared" si="14"/>
        <v>13800</v>
      </c>
      <c r="K46" s="474">
        <f t="shared" si="15"/>
        <v>102120</v>
      </c>
      <c r="L46" s="567"/>
      <c r="M46" s="583"/>
      <c r="N46" s="4">
        <v>3200</v>
      </c>
      <c r="O46" s="4">
        <v>500</v>
      </c>
      <c r="P46" s="7">
        <f t="shared" si="0"/>
        <v>256</v>
      </c>
      <c r="Q46" s="7">
        <f t="shared" si="1"/>
        <v>40</v>
      </c>
      <c r="R46" s="7">
        <f t="shared" si="2"/>
        <v>2944</v>
      </c>
      <c r="S46" s="7">
        <f t="shared" si="3"/>
        <v>460</v>
      </c>
    </row>
    <row r="47" spans="1:19" ht="15" customHeight="1" x14ac:dyDescent="0.2">
      <c r="A47" s="202"/>
      <c r="B47" s="203" t="s">
        <v>97</v>
      </c>
      <c r="C47" s="189" t="s">
        <v>141</v>
      </c>
      <c r="D47" s="317" t="s">
        <v>135</v>
      </c>
      <c r="E47" s="352">
        <v>8</v>
      </c>
      <c r="F47" s="240"/>
      <c r="G47" s="240">
        <v>3680</v>
      </c>
      <c r="H47" s="240">
        <f t="shared" si="13"/>
        <v>29440</v>
      </c>
      <c r="I47" s="240">
        <v>552</v>
      </c>
      <c r="J47" s="407">
        <f t="shared" si="14"/>
        <v>4416</v>
      </c>
      <c r="K47" s="474">
        <f t="shared" si="15"/>
        <v>33856</v>
      </c>
      <c r="L47" s="567"/>
      <c r="M47" s="583"/>
      <c r="N47" s="4">
        <v>4000</v>
      </c>
      <c r="O47" s="4">
        <v>600</v>
      </c>
      <c r="P47" s="7">
        <f t="shared" si="0"/>
        <v>320</v>
      </c>
      <c r="Q47" s="7">
        <f t="shared" si="1"/>
        <v>48</v>
      </c>
      <c r="R47" s="7">
        <f t="shared" si="2"/>
        <v>3680</v>
      </c>
      <c r="S47" s="7">
        <f t="shared" si="3"/>
        <v>552</v>
      </c>
    </row>
    <row r="48" spans="1:19" ht="15" customHeight="1" x14ac:dyDescent="0.2">
      <c r="A48" s="202"/>
      <c r="B48" s="204" t="s">
        <v>127</v>
      </c>
      <c r="C48" s="189" t="s">
        <v>142</v>
      </c>
      <c r="D48" s="327" t="s">
        <v>135</v>
      </c>
      <c r="E48" s="353">
        <v>2</v>
      </c>
      <c r="F48" s="240"/>
      <c r="G48" s="240">
        <v>4600</v>
      </c>
      <c r="H48" s="240">
        <f t="shared" si="13"/>
        <v>9200</v>
      </c>
      <c r="I48" s="240">
        <v>644</v>
      </c>
      <c r="J48" s="407">
        <f t="shared" si="14"/>
        <v>1288</v>
      </c>
      <c r="K48" s="474">
        <f t="shared" si="15"/>
        <v>10488</v>
      </c>
      <c r="L48" s="568"/>
      <c r="M48" s="584"/>
      <c r="N48" s="4">
        <v>5000</v>
      </c>
      <c r="O48" s="4">
        <v>700</v>
      </c>
      <c r="P48" s="7">
        <f t="shared" si="0"/>
        <v>400</v>
      </c>
      <c r="Q48" s="7">
        <f t="shared" si="1"/>
        <v>56</v>
      </c>
      <c r="R48" s="7">
        <f t="shared" si="2"/>
        <v>4600</v>
      </c>
      <c r="S48" s="7">
        <f t="shared" si="3"/>
        <v>644</v>
      </c>
    </row>
    <row r="49" spans="1:19" ht="27" customHeight="1" x14ac:dyDescent="0.2">
      <c r="A49" s="69">
        <f>A44+0.1</f>
        <v>2.3000000000000003</v>
      </c>
      <c r="B49" s="205"/>
      <c r="C49" s="206" t="s">
        <v>143</v>
      </c>
      <c r="D49" s="5"/>
      <c r="E49" s="354"/>
      <c r="F49" s="354"/>
      <c r="G49" s="351">
        <v>0</v>
      </c>
      <c r="H49" s="351"/>
      <c r="I49" s="351">
        <v>0</v>
      </c>
      <c r="J49" s="463"/>
      <c r="K49" s="466"/>
      <c r="L49" s="519"/>
      <c r="M49" s="201"/>
      <c r="P49" s="7">
        <f t="shared" si="0"/>
        <v>0</v>
      </c>
      <c r="Q49" s="7">
        <f t="shared" si="1"/>
        <v>0</v>
      </c>
      <c r="R49" s="7">
        <f t="shared" si="2"/>
        <v>0</v>
      </c>
      <c r="S49" s="7">
        <f t="shared" si="3"/>
        <v>0</v>
      </c>
    </row>
    <row r="50" spans="1:19" ht="15" customHeight="1" x14ac:dyDescent="0.2">
      <c r="A50" s="202"/>
      <c r="B50" s="203" t="s">
        <v>17</v>
      </c>
      <c r="C50" s="198" t="s">
        <v>144</v>
      </c>
      <c r="D50" s="317" t="s">
        <v>135</v>
      </c>
      <c r="E50" s="352">
        <v>50</v>
      </c>
      <c r="F50" s="240"/>
      <c r="G50" s="240">
        <v>506</v>
      </c>
      <c r="H50" s="240">
        <f>G50*E50</f>
        <v>25300</v>
      </c>
      <c r="I50" s="240">
        <v>46</v>
      </c>
      <c r="J50" s="407">
        <f>I50*E50</f>
        <v>2300</v>
      </c>
      <c r="K50" s="474">
        <f>J50+H50</f>
        <v>27600</v>
      </c>
      <c r="L50" s="585" t="s">
        <v>270</v>
      </c>
      <c r="M50" s="235"/>
      <c r="N50" s="4">
        <v>550</v>
      </c>
      <c r="O50" s="4">
        <v>50</v>
      </c>
      <c r="P50" s="7">
        <f t="shared" si="0"/>
        <v>44</v>
      </c>
      <c r="Q50" s="7">
        <f t="shared" si="1"/>
        <v>4</v>
      </c>
      <c r="R50" s="7">
        <f t="shared" si="2"/>
        <v>506</v>
      </c>
      <c r="S50" s="7">
        <f t="shared" si="3"/>
        <v>46</v>
      </c>
    </row>
    <row r="51" spans="1:19" ht="15" customHeight="1" x14ac:dyDescent="0.2">
      <c r="A51" s="202"/>
      <c r="B51" s="203" t="s">
        <v>18</v>
      </c>
      <c r="C51" s="189" t="s">
        <v>145</v>
      </c>
      <c r="D51" s="317" t="s">
        <v>135</v>
      </c>
      <c r="E51" s="352">
        <v>30</v>
      </c>
      <c r="F51" s="240"/>
      <c r="G51" s="240">
        <v>625.6</v>
      </c>
      <c r="H51" s="240">
        <f t="shared" ref="H51:H53" si="16">G51*E51</f>
        <v>18768</v>
      </c>
      <c r="I51" s="240">
        <v>55.2</v>
      </c>
      <c r="J51" s="473">
        <f t="shared" ref="J51:J53" si="17">I51*E51</f>
        <v>1656</v>
      </c>
      <c r="K51" s="474">
        <f t="shared" ref="K51:K53" si="18">J51+H51</f>
        <v>20424</v>
      </c>
      <c r="L51" s="585"/>
      <c r="M51" s="235"/>
      <c r="N51" s="4">
        <v>680</v>
      </c>
      <c r="O51" s="4">
        <v>60</v>
      </c>
      <c r="P51" s="7">
        <f t="shared" si="0"/>
        <v>54.4</v>
      </c>
      <c r="Q51" s="7">
        <f t="shared" si="1"/>
        <v>4.8</v>
      </c>
      <c r="R51" s="7">
        <f t="shared" si="2"/>
        <v>625.6</v>
      </c>
      <c r="S51" s="7">
        <f t="shared" si="3"/>
        <v>55.2</v>
      </c>
    </row>
    <row r="52" spans="1:19" ht="15" customHeight="1" x14ac:dyDescent="0.2">
      <c r="A52" s="202"/>
      <c r="B52" s="203" t="s">
        <v>97</v>
      </c>
      <c r="C52" s="189" t="s">
        <v>141</v>
      </c>
      <c r="D52" s="317" t="s">
        <v>135</v>
      </c>
      <c r="E52" s="352">
        <v>8</v>
      </c>
      <c r="F52" s="240"/>
      <c r="G52" s="240">
        <v>713</v>
      </c>
      <c r="H52" s="240">
        <f t="shared" si="16"/>
        <v>5704</v>
      </c>
      <c r="I52" s="240">
        <v>64.400000000000006</v>
      </c>
      <c r="J52" s="407">
        <f t="shared" si="17"/>
        <v>515.20000000000005</v>
      </c>
      <c r="K52" s="474">
        <f t="shared" si="18"/>
        <v>6219.2</v>
      </c>
      <c r="L52" s="585"/>
      <c r="M52" s="235"/>
      <c r="N52" s="4">
        <v>775</v>
      </c>
      <c r="O52" s="4">
        <v>70</v>
      </c>
      <c r="P52" s="7">
        <f t="shared" si="0"/>
        <v>62</v>
      </c>
      <c r="Q52" s="7">
        <f t="shared" si="1"/>
        <v>5.6000000000000005</v>
      </c>
      <c r="R52" s="7">
        <f t="shared" si="2"/>
        <v>713</v>
      </c>
      <c r="S52" s="7">
        <f t="shared" si="3"/>
        <v>64.400000000000006</v>
      </c>
    </row>
    <row r="53" spans="1:19" ht="15" customHeight="1" x14ac:dyDescent="0.2">
      <c r="A53" s="202"/>
      <c r="B53" s="203" t="s">
        <v>127</v>
      </c>
      <c r="C53" s="189" t="s">
        <v>142</v>
      </c>
      <c r="D53" s="317" t="s">
        <v>135</v>
      </c>
      <c r="E53" s="352">
        <v>2</v>
      </c>
      <c r="F53" s="240"/>
      <c r="G53" s="240">
        <v>1564</v>
      </c>
      <c r="H53" s="240">
        <f t="shared" si="16"/>
        <v>3128</v>
      </c>
      <c r="I53" s="240">
        <v>73.599999999999994</v>
      </c>
      <c r="J53" s="462">
        <f t="shared" si="17"/>
        <v>147.19999999999999</v>
      </c>
      <c r="K53" s="474">
        <f t="shared" si="18"/>
        <v>3275.2</v>
      </c>
      <c r="L53" s="586"/>
      <c r="M53" s="235"/>
      <c r="N53" s="4">
        <v>1700</v>
      </c>
      <c r="O53" s="4">
        <v>80</v>
      </c>
      <c r="P53" s="7">
        <f t="shared" si="0"/>
        <v>136</v>
      </c>
      <c r="Q53" s="7">
        <f t="shared" si="1"/>
        <v>6.4</v>
      </c>
      <c r="R53" s="7">
        <f t="shared" si="2"/>
        <v>1564</v>
      </c>
      <c r="S53" s="7">
        <f t="shared" si="3"/>
        <v>73.599999999999994</v>
      </c>
    </row>
    <row r="54" spans="1:19" ht="15" customHeight="1" x14ac:dyDescent="0.2">
      <c r="A54" s="69">
        <f>A49+0.1</f>
        <v>2.4000000000000004</v>
      </c>
      <c r="B54" s="163"/>
      <c r="C54" s="207" t="s">
        <v>146</v>
      </c>
      <c r="D54" s="326"/>
      <c r="E54" s="355"/>
      <c r="F54" s="355"/>
      <c r="G54" s="326">
        <v>0</v>
      </c>
      <c r="H54" s="326"/>
      <c r="I54" s="356">
        <v>0</v>
      </c>
      <c r="J54" s="407"/>
      <c r="K54" s="475"/>
      <c r="L54" s="520"/>
      <c r="M54" s="210"/>
      <c r="P54" s="7">
        <f t="shared" si="0"/>
        <v>0</v>
      </c>
      <c r="Q54" s="7">
        <f t="shared" si="1"/>
        <v>0</v>
      </c>
      <c r="R54" s="7">
        <f t="shared" si="2"/>
        <v>0</v>
      </c>
      <c r="S54" s="7">
        <f t="shared" si="3"/>
        <v>0</v>
      </c>
    </row>
    <row r="55" spans="1:19" ht="15" customHeight="1" thickBot="1" x14ac:dyDescent="0.25">
      <c r="A55" s="199"/>
      <c r="B55" s="358" t="s">
        <v>17</v>
      </c>
      <c r="C55" s="359" t="s">
        <v>147</v>
      </c>
      <c r="D55" s="360" t="str">
        <f>IF(C55="","",IF(E55="","",IF(E55&gt;1,"Nos.","No.")))</f>
        <v>Nos.</v>
      </c>
      <c r="E55" s="361">
        <v>4</v>
      </c>
      <c r="F55" s="361"/>
      <c r="G55" s="403">
        <v>13340</v>
      </c>
      <c r="H55" s="403">
        <f>G55*E55</f>
        <v>53360</v>
      </c>
      <c r="I55" s="403">
        <v>1840</v>
      </c>
      <c r="J55" s="403">
        <f>I55*E55</f>
        <v>7360</v>
      </c>
      <c r="K55" s="403">
        <f>J55+H55</f>
        <v>60720</v>
      </c>
      <c r="L55" s="521"/>
      <c r="M55" s="331"/>
      <c r="N55" s="4">
        <v>14500</v>
      </c>
      <c r="O55" s="4">
        <v>2000</v>
      </c>
      <c r="P55" s="7">
        <f t="shared" si="0"/>
        <v>1160</v>
      </c>
      <c r="Q55" s="7">
        <f t="shared" si="1"/>
        <v>160</v>
      </c>
      <c r="R55" s="7">
        <f t="shared" si="2"/>
        <v>13340</v>
      </c>
      <c r="S55" s="7">
        <f t="shared" si="3"/>
        <v>1840</v>
      </c>
    </row>
    <row r="56" spans="1:19" ht="15" customHeight="1" x14ac:dyDescent="0.2">
      <c r="A56" s="69">
        <f>A54+0.1</f>
        <v>2.5000000000000004</v>
      </c>
      <c r="B56" s="163"/>
      <c r="C56" s="286" t="s">
        <v>148</v>
      </c>
      <c r="D56" s="323"/>
      <c r="E56" s="362"/>
      <c r="F56" s="362"/>
      <c r="G56" s="323">
        <v>0</v>
      </c>
      <c r="H56" s="323"/>
      <c r="I56" s="357">
        <v>0</v>
      </c>
      <c r="J56" s="407"/>
      <c r="K56" s="475"/>
      <c r="L56" s="520"/>
      <c r="M56" s="210"/>
      <c r="P56" s="7">
        <f t="shared" si="0"/>
        <v>0</v>
      </c>
      <c r="Q56" s="7">
        <f t="shared" si="1"/>
        <v>0</v>
      </c>
      <c r="R56" s="7">
        <f t="shared" si="2"/>
        <v>0</v>
      </c>
      <c r="S56" s="7">
        <f t="shared" si="3"/>
        <v>0</v>
      </c>
    </row>
    <row r="57" spans="1:19" ht="15" customHeight="1" x14ac:dyDescent="0.2">
      <c r="A57" s="69"/>
      <c r="B57" s="188" t="s">
        <v>17</v>
      </c>
      <c r="C57" s="208" t="s">
        <v>149</v>
      </c>
      <c r="D57" s="319" t="str">
        <f>IF(C57="","",IF(E57="","",IF(E57&gt;1,"Nos.","No.")))</f>
        <v>Nos.</v>
      </c>
      <c r="E57" s="363">
        <v>3</v>
      </c>
      <c r="F57" s="240"/>
      <c r="G57" s="240">
        <v>6900</v>
      </c>
      <c r="H57" s="240">
        <f>G57*E57</f>
        <v>20700</v>
      </c>
      <c r="I57" s="240">
        <v>920</v>
      </c>
      <c r="J57" s="467">
        <f>I57*E57</f>
        <v>2760</v>
      </c>
      <c r="K57" s="474">
        <f>J57+H57</f>
        <v>23460</v>
      </c>
      <c r="L57" s="512" t="s">
        <v>274</v>
      </c>
      <c r="M57" s="512" t="s">
        <v>252</v>
      </c>
      <c r="N57" s="4">
        <v>7500</v>
      </c>
      <c r="O57" s="4">
        <v>1000</v>
      </c>
      <c r="P57" s="7">
        <f t="shared" si="0"/>
        <v>600</v>
      </c>
      <c r="Q57" s="7">
        <f t="shared" si="1"/>
        <v>80</v>
      </c>
      <c r="R57" s="7">
        <f t="shared" si="2"/>
        <v>6900</v>
      </c>
      <c r="S57" s="7">
        <f t="shared" si="3"/>
        <v>920</v>
      </c>
    </row>
    <row r="58" spans="1:19" ht="39" customHeight="1" x14ac:dyDescent="0.2">
      <c r="A58" s="69">
        <f>A56+0.1</f>
        <v>2.6000000000000005</v>
      </c>
      <c r="B58" s="209"/>
      <c r="C58" s="111" t="s">
        <v>150</v>
      </c>
      <c r="D58" s="70"/>
      <c r="E58" s="164"/>
      <c r="F58" s="164"/>
      <c r="G58" s="252">
        <v>0</v>
      </c>
      <c r="H58" s="252"/>
      <c r="I58" s="252">
        <v>0</v>
      </c>
      <c r="J58" s="468"/>
      <c r="K58" s="475"/>
      <c r="L58" s="520"/>
      <c r="M58" s="210"/>
      <c r="P58" s="7">
        <f t="shared" si="0"/>
        <v>0</v>
      </c>
      <c r="Q58" s="7">
        <f t="shared" si="1"/>
        <v>0</v>
      </c>
      <c r="R58" s="7">
        <f t="shared" si="2"/>
        <v>0</v>
      </c>
      <c r="S58" s="7">
        <f t="shared" si="3"/>
        <v>0</v>
      </c>
    </row>
    <row r="59" spans="1:19" ht="13.5" thickBot="1" x14ac:dyDescent="0.25">
      <c r="A59" s="168"/>
      <c r="B59" s="169" t="s">
        <v>17</v>
      </c>
      <c r="C59" s="107" t="s">
        <v>243</v>
      </c>
      <c r="D59" s="94" t="s">
        <v>4</v>
      </c>
      <c r="E59" s="364">
        <v>2</v>
      </c>
      <c r="F59" s="240"/>
      <c r="G59" s="240">
        <v>78200</v>
      </c>
      <c r="H59" s="240">
        <f>G59*E59</f>
        <v>156400</v>
      </c>
      <c r="I59" s="240">
        <v>4600</v>
      </c>
      <c r="J59" s="408">
        <f>I59*E59</f>
        <v>9200</v>
      </c>
      <c r="K59" s="474">
        <f>J59+H59</f>
        <v>165600</v>
      </c>
      <c r="L59" s="512" t="s">
        <v>271</v>
      </c>
      <c r="M59" s="235"/>
      <c r="N59" s="4">
        <v>85000</v>
      </c>
      <c r="O59" s="4">
        <v>5000</v>
      </c>
      <c r="P59" s="7">
        <f t="shared" si="0"/>
        <v>6800</v>
      </c>
      <c r="Q59" s="7">
        <f t="shared" si="1"/>
        <v>400</v>
      </c>
      <c r="R59" s="7">
        <f t="shared" si="2"/>
        <v>78200</v>
      </c>
      <c r="S59" s="7">
        <f t="shared" si="3"/>
        <v>4600</v>
      </c>
    </row>
    <row r="60" spans="1:19" ht="18" customHeight="1" thickTop="1" thickBot="1" x14ac:dyDescent="0.25">
      <c r="A60" s="211"/>
      <c r="B60" s="212"/>
      <c r="C60" s="365" t="s">
        <v>130</v>
      </c>
      <c r="D60" s="366"/>
      <c r="E60" s="367"/>
      <c r="F60" s="367"/>
      <c r="G60" s="368">
        <v>0</v>
      </c>
      <c r="H60" s="368"/>
      <c r="I60" s="366">
        <v>0</v>
      </c>
      <c r="J60" s="469"/>
      <c r="K60" s="470"/>
      <c r="L60" s="369"/>
      <c r="M60" s="369"/>
      <c r="P60" s="7">
        <f t="shared" si="0"/>
        <v>0</v>
      </c>
      <c r="Q60" s="7">
        <f t="shared" si="1"/>
        <v>0</v>
      </c>
      <c r="R60" s="7">
        <f t="shared" si="2"/>
        <v>0</v>
      </c>
      <c r="S60" s="7">
        <f t="shared" si="3"/>
        <v>0</v>
      </c>
    </row>
    <row r="61" spans="1:19" ht="28.5" customHeight="1" x14ac:dyDescent="0.2">
      <c r="A61" s="38"/>
      <c r="B61" s="197"/>
      <c r="C61" s="213" t="s">
        <v>151</v>
      </c>
      <c r="D61" s="321"/>
      <c r="E61" s="346"/>
      <c r="F61" s="346"/>
      <c r="G61" s="321">
        <v>0</v>
      </c>
      <c r="H61" s="321"/>
      <c r="I61" s="347">
        <v>0</v>
      </c>
      <c r="J61" s="476"/>
      <c r="K61" s="477"/>
      <c r="L61" s="517"/>
      <c r="M61" s="348"/>
      <c r="P61" s="7">
        <f t="shared" si="0"/>
        <v>0</v>
      </c>
      <c r="Q61" s="7">
        <f t="shared" si="1"/>
        <v>0</v>
      </c>
      <c r="R61" s="7">
        <f t="shared" si="2"/>
        <v>0</v>
      </c>
      <c r="S61" s="7">
        <f t="shared" si="3"/>
        <v>0</v>
      </c>
    </row>
    <row r="62" spans="1:19" ht="66.75" customHeight="1" x14ac:dyDescent="0.2">
      <c r="A62" s="38"/>
      <c r="B62" s="197"/>
      <c r="C62" s="214" t="s">
        <v>152</v>
      </c>
      <c r="D62" s="321"/>
      <c r="E62" s="346"/>
      <c r="F62" s="346"/>
      <c r="G62" s="321">
        <v>0</v>
      </c>
      <c r="H62" s="321"/>
      <c r="I62" s="347">
        <v>0</v>
      </c>
      <c r="J62" s="476"/>
      <c r="K62" s="477"/>
      <c r="L62" s="517"/>
      <c r="M62" s="348"/>
      <c r="P62" s="7">
        <f t="shared" si="0"/>
        <v>0</v>
      </c>
      <c r="Q62" s="7">
        <f t="shared" si="1"/>
        <v>0</v>
      </c>
      <c r="R62" s="7">
        <f t="shared" si="2"/>
        <v>0</v>
      </c>
      <c r="S62" s="7">
        <f t="shared" si="3"/>
        <v>0</v>
      </c>
    </row>
    <row r="63" spans="1:19" ht="63.75" x14ac:dyDescent="0.2">
      <c r="A63" s="69">
        <v>3.1</v>
      </c>
      <c r="B63" s="163"/>
      <c r="C63" s="170" t="s">
        <v>153</v>
      </c>
      <c r="D63" s="321"/>
      <c r="E63" s="346"/>
      <c r="F63" s="346"/>
      <c r="G63" s="321">
        <v>0</v>
      </c>
      <c r="H63" s="321"/>
      <c r="I63" s="347">
        <v>0</v>
      </c>
      <c r="J63" s="476"/>
      <c r="K63" s="477"/>
      <c r="L63" s="517"/>
      <c r="M63" s="348"/>
      <c r="P63" s="7">
        <f t="shared" si="0"/>
        <v>0</v>
      </c>
      <c r="Q63" s="7">
        <f t="shared" si="1"/>
        <v>0</v>
      </c>
      <c r="R63" s="7">
        <f t="shared" si="2"/>
        <v>0</v>
      </c>
      <c r="S63" s="7">
        <f t="shared" si="3"/>
        <v>0</v>
      </c>
    </row>
    <row r="64" spans="1:19" ht="15" customHeight="1" x14ac:dyDescent="0.2">
      <c r="A64" s="69"/>
      <c r="B64" s="186" t="s">
        <v>17</v>
      </c>
      <c r="C64" s="208" t="s">
        <v>154</v>
      </c>
      <c r="D64" s="317" t="s">
        <v>135</v>
      </c>
      <c r="E64" s="318">
        <v>10</v>
      </c>
      <c r="F64" s="240"/>
      <c r="G64" s="240">
        <v>1380</v>
      </c>
      <c r="H64" s="240">
        <f t="shared" ref="H64:H66" si="19">G64*E64</f>
        <v>13800</v>
      </c>
      <c r="I64" s="240">
        <v>460</v>
      </c>
      <c r="J64" s="473">
        <f t="shared" ref="J64:J66" si="20">I64*E64</f>
        <v>4600</v>
      </c>
      <c r="K64" s="474">
        <f t="shared" ref="K64:K66" si="21">J64+H64</f>
        <v>18400</v>
      </c>
      <c r="L64" s="583" t="s">
        <v>261</v>
      </c>
      <c r="M64" s="587"/>
      <c r="N64" s="4">
        <v>1500</v>
      </c>
      <c r="O64" s="4">
        <v>500</v>
      </c>
      <c r="P64" s="7">
        <f t="shared" si="0"/>
        <v>120</v>
      </c>
      <c r="Q64" s="7">
        <f t="shared" si="1"/>
        <v>40</v>
      </c>
      <c r="R64" s="7">
        <f t="shared" si="2"/>
        <v>1380</v>
      </c>
      <c r="S64" s="7">
        <f t="shared" si="3"/>
        <v>460</v>
      </c>
    </row>
    <row r="65" spans="1:19" ht="15" customHeight="1" x14ac:dyDescent="0.2">
      <c r="A65" s="69"/>
      <c r="B65" s="186" t="s">
        <v>18</v>
      </c>
      <c r="C65" s="215" t="s">
        <v>155</v>
      </c>
      <c r="D65" s="317" t="s">
        <v>135</v>
      </c>
      <c r="E65" s="328">
        <v>10</v>
      </c>
      <c r="F65" s="240"/>
      <c r="G65" s="240">
        <v>3910</v>
      </c>
      <c r="H65" s="240">
        <f t="shared" si="19"/>
        <v>39100</v>
      </c>
      <c r="I65" s="240">
        <v>920</v>
      </c>
      <c r="J65" s="407">
        <f t="shared" si="20"/>
        <v>9200</v>
      </c>
      <c r="K65" s="474">
        <f t="shared" si="21"/>
        <v>48300</v>
      </c>
      <c r="L65" s="583"/>
      <c r="M65" s="587"/>
      <c r="N65" s="4">
        <v>4250</v>
      </c>
      <c r="O65" s="4">
        <v>1000</v>
      </c>
      <c r="P65" s="7">
        <f t="shared" si="0"/>
        <v>340</v>
      </c>
      <c r="Q65" s="7">
        <f t="shared" si="1"/>
        <v>80</v>
      </c>
      <c r="R65" s="7">
        <f t="shared" si="2"/>
        <v>3910</v>
      </c>
      <c r="S65" s="7">
        <f t="shared" si="3"/>
        <v>920</v>
      </c>
    </row>
    <row r="66" spans="1:19" ht="15" customHeight="1" x14ac:dyDescent="0.2">
      <c r="A66" s="69"/>
      <c r="B66" s="186" t="s">
        <v>97</v>
      </c>
      <c r="C66" s="215" t="s">
        <v>156</v>
      </c>
      <c r="D66" s="327" t="s">
        <v>135</v>
      </c>
      <c r="E66" s="328">
        <v>10</v>
      </c>
      <c r="F66" s="240"/>
      <c r="G66" s="240">
        <v>5428</v>
      </c>
      <c r="H66" s="240">
        <f t="shared" si="19"/>
        <v>54280</v>
      </c>
      <c r="I66" s="240">
        <v>920</v>
      </c>
      <c r="J66" s="462">
        <f t="shared" si="20"/>
        <v>9200</v>
      </c>
      <c r="K66" s="474">
        <f t="shared" si="21"/>
        <v>63480</v>
      </c>
      <c r="L66" s="584"/>
      <c r="M66" s="588"/>
      <c r="N66" s="4">
        <v>5900</v>
      </c>
      <c r="O66" s="4">
        <v>1000</v>
      </c>
      <c r="P66" s="7">
        <f t="shared" si="0"/>
        <v>472</v>
      </c>
      <c r="Q66" s="7">
        <f t="shared" si="1"/>
        <v>80</v>
      </c>
      <c r="R66" s="7">
        <f t="shared" si="2"/>
        <v>5428</v>
      </c>
      <c r="S66" s="7">
        <f t="shared" si="3"/>
        <v>920</v>
      </c>
    </row>
    <row r="67" spans="1:19" ht="28.5" customHeight="1" x14ac:dyDescent="0.2">
      <c r="A67" s="69">
        <f>A63+0.1</f>
        <v>3.2</v>
      </c>
      <c r="B67" s="163"/>
      <c r="C67" s="216" t="s">
        <v>157</v>
      </c>
      <c r="D67" s="321"/>
      <c r="E67" s="322"/>
      <c r="F67" s="322"/>
      <c r="G67" s="321">
        <v>0</v>
      </c>
      <c r="H67" s="321"/>
      <c r="I67" s="347">
        <v>0</v>
      </c>
      <c r="J67" s="407"/>
      <c r="K67" s="477"/>
      <c r="L67" s="517"/>
      <c r="M67" s="348"/>
      <c r="P67" s="7">
        <f t="shared" si="0"/>
        <v>0</v>
      </c>
      <c r="Q67" s="7">
        <f t="shared" si="1"/>
        <v>0</v>
      </c>
      <c r="R67" s="7">
        <f t="shared" si="2"/>
        <v>0</v>
      </c>
      <c r="S67" s="7">
        <f t="shared" si="3"/>
        <v>0</v>
      </c>
    </row>
    <row r="68" spans="1:19" s="7" customFormat="1" ht="15" customHeight="1" x14ac:dyDescent="0.2">
      <c r="A68" s="41"/>
      <c r="B68" s="188" t="s">
        <v>17</v>
      </c>
      <c r="C68" s="217" t="s">
        <v>158</v>
      </c>
      <c r="D68" s="317" t="str">
        <f>IF(C68="","",IF(E68="","",IF(E68&gt;1,"Nos.","No.")))</f>
        <v>Nos.</v>
      </c>
      <c r="E68" s="318">
        <v>20</v>
      </c>
      <c r="F68" s="240"/>
      <c r="G68" s="240">
        <v>4140</v>
      </c>
      <c r="H68" s="240">
        <f>G68*E68</f>
        <v>82800</v>
      </c>
      <c r="I68" s="240">
        <v>460</v>
      </c>
      <c r="J68" s="463">
        <f>I68*E68</f>
        <v>9200</v>
      </c>
      <c r="K68" s="474">
        <f>J68+H68</f>
        <v>92000</v>
      </c>
      <c r="L68" s="514" t="s">
        <v>275</v>
      </c>
      <c r="M68" s="335"/>
      <c r="N68" s="7">
        <v>4500</v>
      </c>
      <c r="O68" s="7">
        <v>500</v>
      </c>
      <c r="P68" s="7">
        <f t="shared" si="0"/>
        <v>360</v>
      </c>
      <c r="Q68" s="7">
        <f t="shared" si="1"/>
        <v>40</v>
      </c>
      <c r="R68" s="7">
        <f t="shared" si="2"/>
        <v>4140</v>
      </c>
      <c r="S68" s="7">
        <f t="shared" si="3"/>
        <v>460</v>
      </c>
    </row>
    <row r="69" spans="1:19" s="279" customFormat="1" ht="28.5" customHeight="1" x14ac:dyDescent="0.2">
      <c r="A69" s="370">
        <f>A67+0.1</f>
        <v>3.3000000000000003</v>
      </c>
      <c r="B69" s="371"/>
      <c r="C69" s="372" t="s">
        <v>159</v>
      </c>
      <c r="D69" s="373"/>
      <c r="E69" s="374"/>
      <c r="F69" s="374"/>
      <c r="G69" s="373">
        <v>0</v>
      </c>
      <c r="H69" s="373"/>
      <c r="I69" s="375">
        <v>0</v>
      </c>
      <c r="J69" s="407"/>
      <c r="K69" s="478"/>
      <c r="L69" s="522"/>
      <c r="M69" s="376"/>
      <c r="P69" s="7">
        <f t="shared" si="0"/>
        <v>0</v>
      </c>
      <c r="Q69" s="7">
        <f t="shared" si="1"/>
        <v>0</v>
      </c>
      <c r="R69" s="7">
        <f t="shared" si="2"/>
        <v>0</v>
      </c>
      <c r="S69" s="7">
        <f t="shared" si="3"/>
        <v>0</v>
      </c>
    </row>
    <row r="70" spans="1:19" s="382" customFormat="1" ht="15" customHeight="1" x14ac:dyDescent="0.2">
      <c r="A70" s="377"/>
      <c r="B70" s="378" t="s">
        <v>17</v>
      </c>
      <c r="C70" s="217" t="s">
        <v>160</v>
      </c>
      <c r="D70" s="379" t="str">
        <f>IF(C70="","",IF(E70="","",IF(E70&gt;1,"Nos.","No.")))</f>
        <v>Nos.</v>
      </c>
      <c r="E70" s="380">
        <v>18</v>
      </c>
      <c r="F70" s="240"/>
      <c r="G70" s="240">
        <v>3680</v>
      </c>
      <c r="H70" s="240">
        <f>G70*E70</f>
        <v>66240</v>
      </c>
      <c r="I70" s="240">
        <v>460</v>
      </c>
      <c r="J70" s="467">
        <f>I70*E70</f>
        <v>8280</v>
      </c>
      <c r="K70" s="474">
        <f>J70+H70</f>
        <v>74520</v>
      </c>
      <c r="L70" s="514" t="s">
        <v>275</v>
      </c>
      <c r="M70" s="381"/>
      <c r="N70" s="382">
        <v>4000</v>
      </c>
      <c r="O70" s="382">
        <v>500</v>
      </c>
      <c r="P70" s="7">
        <f t="shared" si="0"/>
        <v>320</v>
      </c>
      <c r="Q70" s="7">
        <f t="shared" si="1"/>
        <v>40</v>
      </c>
      <c r="R70" s="7">
        <f t="shared" si="2"/>
        <v>3680</v>
      </c>
      <c r="S70" s="7">
        <f t="shared" si="3"/>
        <v>460</v>
      </c>
    </row>
    <row r="71" spans="1:19" ht="15" customHeight="1" x14ac:dyDescent="0.2">
      <c r="A71" s="69">
        <f>A69+0.1</f>
        <v>3.4000000000000004</v>
      </c>
      <c r="B71" s="169"/>
      <c r="C71" s="218" t="s">
        <v>161</v>
      </c>
      <c r="D71" s="321"/>
      <c r="E71" s="322"/>
      <c r="F71" s="322"/>
      <c r="G71" s="321">
        <v>0</v>
      </c>
      <c r="H71" s="321"/>
      <c r="I71" s="347">
        <v>0</v>
      </c>
      <c r="J71" s="407"/>
      <c r="K71" s="477"/>
      <c r="L71" s="517"/>
      <c r="M71" s="348"/>
      <c r="P71" s="7">
        <f t="shared" si="0"/>
        <v>0</v>
      </c>
      <c r="Q71" s="7">
        <f t="shared" si="1"/>
        <v>0</v>
      </c>
      <c r="R71" s="7">
        <f t="shared" si="2"/>
        <v>0</v>
      </c>
      <c r="S71" s="7">
        <f t="shared" si="3"/>
        <v>0</v>
      </c>
    </row>
    <row r="72" spans="1:19" ht="15" customHeight="1" x14ac:dyDescent="0.2">
      <c r="A72" s="69"/>
      <c r="B72" s="186" t="s">
        <v>17</v>
      </c>
      <c r="C72" s="208" t="s">
        <v>162</v>
      </c>
      <c r="D72" s="317" t="s">
        <v>4</v>
      </c>
      <c r="E72" s="318">
        <v>10</v>
      </c>
      <c r="F72" s="240"/>
      <c r="G72" s="240">
        <v>4140</v>
      </c>
      <c r="H72" s="240">
        <f>G72*E72</f>
        <v>41400</v>
      </c>
      <c r="I72" s="240">
        <v>920</v>
      </c>
      <c r="J72" s="407">
        <f>I72*E72</f>
        <v>9200</v>
      </c>
      <c r="K72" s="474">
        <f>J72+H72</f>
        <v>50600</v>
      </c>
      <c r="L72" s="514"/>
      <c r="M72" s="335"/>
      <c r="N72" s="4">
        <v>4500</v>
      </c>
      <c r="O72" s="4">
        <v>1000</v>
      </c>
      <c r="P72" s="7">
        <f t="shared" si="0"/>
        <v>360</v>
      </c>
      <c r="Q72" s="7">
        <f t="shared" si="1"/>
        <v>80</v>
      </c>
      <c r="R72" s="7">
        <f t="shared" si="2"/>
        <v>4140</v>
      </c>
      <c r="S72" s="7">
        <f t="shared" si="3"/>
        <v>920</v>
      </c>
    </row>
    <row r="73" spans="1:19" ht="15" customHeight="1" thickBot="1" x14ac:dyDescent="0.25">
      <c r="A73" s="199"/>
      <c r="B73" s="200" t="s">
        <v>18</v>
      </c>
      <c r="C73" s="359" t="s">
        <v>163</v>
      </c>
      <c r="D73" s="383" t="s">
        <v>4</v>
      </c>
      <c r="E73" s="384">
        <v>4</v>
      </c>
      <c r="F73" s="384"/>
      <c r="G73" s="403">
        <v>4600</v>
      </c>
      <c r="H73" s="403">
        <f>G73*E73</f>
        <v>18400</v>
      </c>
      <c r="I73" s="403">
        <v>920</v>
      </c>
      <c r="J73" s="403">
        <f>I73*E73</f>
        <v>3680</v>
      </c>
      <c r="K73" s="403">
        <f>J73+H73</f>
        <v>22080</v>
      </c>
      <c r="L73" s="523" t="s">
        <v>276</v>
      </c>
      <c r="M73" s="385"/>
      <c r="N73" s="4">
        <v>5000</v>
      </c>
      <c r="O73" s="4">
        <v>1000</v>
      </c>
      <c r="P73" s="7">
        <f t="shared" si="0"/>
        <v>400</v>
      </c>
      <c r="Q73" s="7">
        <f t="shared" si="1"/>
        <v>80</v>
      </c>
      <c r="R73" s="7">
        <f t="shared" si="2"/>
        <v>4600</v>
      </c>
      <c r="S73" s="7">
        <f t="shared" si="3"/>
        <v>920</v>
      </c>
    </row>
    <row r="74" spans="1:19" ht="27.75" customHeight="1" x14ac:dyDescent="0.2">
      <c r="A74" s="69">
        <f>A71+0.1</f>
        <v>3.5000000000000004</v>
      </c>
      <c r="B74" s="169"/>
      <c r="C74" s="111" t="s">
        <v>164</v>
      </c>
      <c r="D74" s="321"/>
      <c r="E74" s="322"/>
      <c r="F74" s="322"/>
      <c r="G74" s="321">
        <v>0</v>
      </c>
      <c r="H74" s="321"/>
      <c r="I74" s="347">
        <v>0</v>
      </c>
      <c r="J74" s="476"/>
      <c r="K74" s="477"/>
      <c r="L74" s="517"/>
      <c r="M74" s="348"/>
      <c r="P74" s="7">
        <f t="shared" si="0"/>
        <v>0</v>
      </c>
      <c r="Q74" s="7">
        <f t="shared" si="1"/>
        <v>0</v>
      </c>
      <c r="R74" s="7">
        <f t="shared" si="2"/>
        <v>0</v>
      </c>
      <c r="S74" s="7">
        <f t="shared" si="3"/>
        <v>0</v>
      </c>
    </row>
    <row r="75" spans="1:19" ht="15" customHeight="1" x14ac:dyDescent="0.2">
      <c r="A75" s="69"/>
      <c r="B75" s="186" t="s">
        <v>17</v>
      </c>
      <c r="C75" s="208" t="s">
        <v>165</v>
      </c>
      <c r="D75" s="317" t="str">
        <f>IF(C75="","",IF(E75="","",IF(E75&gt;1,"Nos.","No.")))</f>
        <v>Nos.</v>
      </c>
      <c r="E75" s="318">
        <v>2</v>
      </c>
      <c r="F75" s="240"/>
      <c r="G75" s="240">
        <v>920</v>
      </c>
      <c r="H75" s="240">
        <f t="shared" ref="H75:H77" si="22">G75*E75</f>
        <v>1840</v>
      </c>
      <c r="I75" s="240">
        <v>460</v>
      </c>
      <c r="J75" s="473">
        <f t="shared" ref="J75:J77" si="23">I75*E75</f>
        <v>920</v>
      </c>
      <c r="K75" s="474">
        <f t="shared" ref="K75:K77" si="24">J75+H75</f>
        <v>2760</v>
      </c>
      <c r="L75" s="514"/>
      <c r="M75" s="335"/>
      <c r="N75" s="4">
        <v>1000</v>
      </c>
      <c r="O75" s="4">
        <v>500</v>
      </c>
      <c r="P75" s="7">
        <f t="shared" si="0"/>
        <v>80</v>
      </c>
      <c r="Q75" s="7">
        <f t="shared" si="1"/>
        <v>40</v>
      </c>
      <c r="R75" s="7">
        <f t="shared" si="2"/>
        <v>920</v>
      </c>
      <c r="S75" s="7">
        <f t="shared" si="3"/>
        <v>460</v>
      </c>
    </row>
    <row r="76" spans="1:19" ht="15" customHeight="1" x14ac:dyDescent="0.2">
      <c r="A76" s="69"/>
      <c r="B76" s="186" t="s">
        <v>166</v>
      </c>
      <c r="C76" s="208" t="s">
        <v>167</v>
      </c>
      <c r="D76" s="317" t="str">
        <f>IF(C76="","",IF(E76="","",IF(E76&gt;1,"Nos.","No.")))</f>
        <v>Nos.</v>
      </c>
      <c r="E76" s="318">
        <v>2</v>
      </c>
      <c r="F76" s="240"/>
      <c r="G76" s="240">
        <v>1380</v>
      </c>
      <c r="H76" s="240">
        <f t="shared" si="22"/>
        <v>2760</v>
      </c>
      <c r="I76" s="240">
        <v>460</v>
      </c>
      <c r="J76" s="407">
        <f t="shared" si="23"/>
        <v>920</v>
      </c>
      <c r="K76" s="474">
        <f t="shared" si="24"/>
        <v>3680</v>
      </c>
      <c r="L76" s="514"/>
      <c r="M76" s="335"/>
      <c r="N76" s="4">
        <v>1500</v>
      </c>
      <c r="O76" s="4">
        <v>500</v>
      </c>
      <c r="P76" s="7">
        <f t="shared" si="0"/>
        <v>120</v>
      </c>
      <c r="Q76" s="7">
        <f t="shared" si="1"/>
        <v>40</v>
      </c>
      <c r="R76" s="7">
        <f t="shared" si="2"/>
        <v>1380</v>
      </c>
      <c r="S76" s="7">
        <f t="shared" si="3"/>
        <v>460</v>
      </c>
    </row>
    <row r="77" spans="1:19" ht="15" customHeight="1" thickBot="1" x14ac:dyDescent="0.25">
      <c r="A77" s="219"/>
      <c r="B77" s="190" t="s">
        <v>18</v>
      </c>
      <c r="C77" s="215" t="s">
        <v>168</v>
      </c>
      <c r="D77" s="327" t="str">
        <f>IF(C77="","",IF(E77="","",IF(E77&gt;1,"Nos.","No.")))</f>
        <v>Nos.</v>
      </c>
      <c r="E77" s="328">
        <v>2</v>
      </c>
      <c r="F77" s="240"/>
      <c r="G77" s="240">
        <v>1840</v>
      </c>
      <c r="H77" s="240">
        <f t="shared" si="22"/>
        <v>3680</v>
      </c>
      <c r="I77" s="240">
        <v>460</v>
      </c>
      <c r="J77" s="462">
        <f t="shared" si="23"/>
        <v>920</v>
      </c>
      <c r="K77" s="474">
        <f t="shared" si="24"/>
        <v>4600</v>
      </c>
      <c r="L77" s="518"/>
      <c r="M77" s="349"/>
      <c r="N77" s="4">
        <v>2000</v>
      </c>
      <c r="O77" s="4">
        <v>500</v>
      </c>
      <c r="P77" s="7">
        <f t="shared" ref="P77:P82" si="25">N77*8%</f>
        <v>160</v>
      </c>
      <c r="Q77" s="7">
        <f t="shared" ref="Q77:Q82" si="26">O77*8%</f>
        <v>40</v>
      </c>
      <c r="R77" s="7">
        <f t="shared" ref="R77:R82" si="27">N77-P77</f>
        <v>1840</v>
      </c>
      <c r="S77" s="7">
        <f t="shared" ref="S77:S82" si="28">O77-Q77</f>
        <v>460</v>
      </c>
    </row>
    <row r="78" spans="1:19" ht="18" customHeight="1" thickTop="1" thickBot="1" x14ac:dyDescent="0.25">
      <c r="A78" s="199"/>
      <c r="B78" s="220"/>
      <c r="C78" s="386" t="s">
        <v>130</v>
      </c>
      <c r="D78" s="387"/>
      <c r="E78" s="387"/>
      <c r="F78" s="387"/>
      <c r="G78" s="388">
        <v>0</v>
      </c>
      <c r="H78" s="388"/>
      <c r="I78" s="389">
        <v>0</v>
      </c>
      <c r="J78" s="471"/>
      <c r="K78" s="472"/>
      <c r="L78" s="390"/>
      <c r="M78" s="390"/>
      <c r="P78" s="7">
        <f t="shared" si="25"/>
        <v>0</v>
      </c>
      <c r="Q78" s="7">
        <f t="shared" si="26"/>
        <v>0</v>
      </c>
      <c r="R78" s="7">
        <f t="shared" si="27"/>
        <v>0</v>
      </c>
      <c r="S78" s="7">
        <f t="shared" si="28"/>
        <v>0</v>
      </c>
    </row>
    <row r="79" spans="1:19" ht="17.25" customHeight="1" x14ac:dyDescent="0.2">
      <c r="A79" s="69"/>
      <c r="B79" s="163"/>
      <c r="C79" s="221" t="s">
        <v>169</v>
      </c>
      <c r="D79" s="342"/>
      <c r="E79" s="343"/>
      <c r="F79" s="343"/>
      <c r="G79" s="342">
        <v>0</v>
      </c>
      <c r="H79" s="342"/>
      <c r="I79" s="344">
        <v>0</v>
      </c>
      <c r="J79" s="479"/>
      <c r="K79" s="480"/>
      <c r="L79" s="516"/>
      <c r="M79" s="345"/>
      <c r="P79" s="7">
        <f t="shared" si="25"/>
        <v>0</v>
      </c>
      <c r="Q79" s="7">
        <f t="shared" si="26"/>
        <v>0</v>
      </c>
      <c r="R79" s="7">
        <f t="shared" si="27"/>
        <v>0</v>
      </c>
      <c r="S79" s="7">
        <f t="shared" si="28"/>
        <v>0</v>
      </c>
    </row>
    <row r="80" spans="1:19" ht="38.25" x14ac:dyDescent="0.2">
      <c r="A80" s="69"/>
      <c r="B80" s="163"/>
      <c r="C80" s="222" t="s">
        <v>170</v>
      </c>
      <c r="D80" s="321"/>
      <c r="E80" s="346"/>
      <c r="F80" s="346"/>
      <c r="G80" s="321">
        <v>0</v>
      </c>
      <c r="H80" s="321"/>
      <c r="I80" s="347">
        <v>0</v>
      </c>
      <c r="J80" s="476"/>
      <c r="K80" s="477"/>
      <c r="L80" s="517"/>
      <c r="M80" s="348"/>
      <c r="P80" s="7">
        <f t="shared" si="25"/>
        <v>0</v>
      </c>
      <c r="Q80" s="7">
        <f t="shared" si="26"/>
        <v>0</v>
      </c>
      <c r="R80" s="7">
        <f t="shared" si="27"/>
        <v>0</v>
      </c>
      <c r="S80" s="7">
        <f t="shared" si="28"/>
        <v>0</v>
      </c>
    </row>
    <row r="81" spans="1:19" ht="42" customHeight="1" x14ac:dyDescent="0.2">
      <c r="A81" s="69">
        <f>4.1</f>
        <v>4.0999999999999996</v>
      </c>
      <c r="B81" s="163"/>
      <c r="C81" s="214" t="s">
        <v>171</v>
      </c>
      <c r="D81" s="317" t="s">
        <v>3</v>
      </c>
      <c r="E81" s="318">
        <v>1</v>
      </c>
      <c r="F81" s="240"/>
      <c r="G81" s="240">
        <v>23000</v>
      </c>
      <c r="H81" s="240">
        <f t="shared" ref="H81:H82" si="29">G81*E81</f>
        <v>23000</v>
      </c>
      <c r="I81" s="240">
        <v>4600</v>
      </c>
      <c r="J81" s="473">
        <f t="shared" ref="J81:J82" si="30">I81*E81</f>
        <v>4600</v>
      </c>
      <c r="K81" s="474">
        <f t="shared" ref="K81:K82" si="31">J81+H81</f>
        <v>27600</v>
      </c>
      <c r="L81" s="514"/>
      <c r="M81" s="335"/>
      <c r="N81" s="4">
        <v>25000</v>
      </c>
      <c r="O81" s="4">
        <v>5000</v>
      </c>
      <c r="P81" s="7">
        <f t="shared" si="25"/>
        <v>2000</v>
      </c>
      <c r="Q81" s="7">
        <f t="shared" si="26"/>
        <v>400</v>
      </c>
      <c r="R81" s="7">
        <f t="shared" si="27"/>
        <v>23000</v>
      </c>
      <c r="S81" s="7">
        <f t="shared" si="28"/>
        <v>4600</v>
      </c>
    </row>
    <row r="82" spans="1:19" ht="27" customHeight="1" thickBot="1" x14ac:dyDescent="0.25">
      <c r="A82" s="69">
        <f>A81+0.1</f>
        <v>4.1999999999999993</v>
      </c>
      <c r="B82" s="163"/>
      <c r="C82" s="214" t="s">
        <v>244</v>
      </c>
      <c r="D82" s="317" t="s">
        <v>3</v>
      </c>
      <c r="E82" s="318">
        <v>1</v>
      </c>
      <c r="F82" s="240"/>
      <c r="G82" s="240">
        <v>0</v>
      </c>
      <c r="H82" s="240">
        <f t="shared" si="29"/>
        <v>0</v>
      </c>
      <c r="I82" s="240">
        <v>36800</v>
      </c>
      <c r="J82" s="407">
        <f t="shared" si="30"/>
        <v>36800</v>
      </c>
      <c r="K82" s="474">
        <f t="shared" si="31"/>
        <v>36800</v>
      </c>
      <c r="L82" s="514"/>
      <c r="M82" s="335"/>
      <c r="N82" s="4">
        <v>0</v>
      </c>
      <c r="O82" s="4">
        <v>40000</v>
      </c>
      <c r="P82" s="7">
        <f t="shared" si="25"/>
        <v>0</v>
      </c>
      <c r="Q82" s="7">
        <f t="shared" si="26"/>
        <v>3200</v>
      </c>
      <c r="R82" s="7">
        <f t="shared" si="27"/>
        <v>0</v>
      </c>
      <c r="S82" s="7">
        <f t="shared" si="28"/>
        <v>36800</v>
      </c>
    </row>
    <row r="83" spans="1:19" ht="18" customHeight="1" thickTop="1" thickBot="1" x14ac:dyDescent="0.25">
      <c r="A83" s="573"/>
      <c r="B83" s="574"/>
      <c r="C83" s="365" t="s">
        <v>130</v>
      </c>
      <c r="D83" s="366"/>
      <c r="E83" s="387"/>
      <c r="F83" s="387"/>
      <c r="G83" s="388"/>
      <c r="H83" s="391"/>
      <c r="I83" s="391"/>
      <c r="J83" s="391"/>
      <c r="K83" s="392"/>
      <c r="L83" s="390"/>
      <c r="M83" s="392"/>
    </row>
    <row r="84" spans="1:19" ht="9" customHeight="1" thickBot="1" x14ac:dyDescent="0.25">
      <c r="G84" s="225"/>
      <c r="H84" s="225"/>
      <c r="I84" s="161"/>
      <c r="J84" s="161"/>
      <c r="K84" s="162"/>
      <c r="L84" s="510"/>
      <c r="M84" s="162"/>
    </row>
    <row r="85" spans="1:19" s="2" customFormat="1" ht="20.100000000000001" customHeight="1" thickTop="1" thickBot="1" x14ac:dyDescent="0.25">
      <c r="A85" s="393"/>
      <c r="B85" s="394"/>
      <c r="C85" s="226" t="s">
        <v>172</v>
      </c>
      <c r="D85" s="395"/>
      <c r="E85" s="396"/>
      <c r="F85" s="396"/>
      <c r="G85" s="397"/>
      <c r="H85" s="398">
        <f>SUM(H8:H84)</f>
        <v>4726076.8</v>
      </c>
      <c r="I85" s="397"/>
      <c r="J85" s="398">
        <f>SUM(J8:J84)</f>
        <v>398010.4</v>
      </c>
      <c r="K85" s="398">
        <f>SUM(K8:K84)</f>
        <v>5124087.2</v>
      </c>
      <c r="L85" s="524"/>
      <c r="M85" s="398"/>
    </row>
  </sheetData>
  <mergeCells count="18">
    <mergeCell ref="M40:M48"/>
    <mergeCell ref="L50:L53"/>
    <mergeCell ref="L64:L66"/>
    <mergeCell ref="M64:M66"/>
    <mergeCell ref="M7:M8"/>
    <mergeCell ref="A83:B83"/>
    <mergeCell ref="F7:F8"/>
    <mergeCell ref="G7:H7"/>
    <mergeCell ref="A9:B9"/>
    <mergeCell ref="A1:C1"/>
    <mergeCell ref="A2:C2"/>
    <mergeCell ref="A7:B8"/>
    <mergeCell ref="C7:C8"/>
    <mergeCell ref="I7:J7"/>
    <mergeCell ref="L7:L8"/>
    <mergeCell ref="L40:L48"/>
    <mergeCell ref="D7:D8"/>
    <mergeCell ref="E7:E8"/>
  </mergeCells>
  <printOptions horizontalCentered="1"/>
  <pageMargins left="0.5" right="0.5" top="0.5" bottom="0.5" header="0.33" footer="0.23"/>
  <pageSetup paperSize="9" scale="67" orientation="landscape" r:id="rId1"/>
  <headerFooter alignWithMargins="0">
    <oddFooter>&amp;L&amp;8SEM Engineers&amp;R&amp;8Page &amp;P of &amp;N</oddFooter>
  </headerFooter>
  <rowBreaks count="2" manualBreakCount="2">
    <brk id="35" max="12" man="1"/>
    <brk id="55"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S32"/>
  <sheetViews>
    <sheetView showGridLines="0" topLeftCell="A7" zoomScaleNormal="100" zoomScaleSheetLayoutView="85" workbookViewId="0">
      <selection activeCell="C23" activeCellId="1" sqref="C19 C23"/>
    </sheetView>
  </sheetViews>
  <sheetFormatPr defaultColWidth="8.875" defaultRowHeight="14.25" x14ac:dyDescent="0.2"/>
  <cols>
    <col min="1" max="1" width="4.375" style="229" customWidth="1"/>
    <col min="2" max="2" width="3.625" style="229" customWidth="1"/>
    <col min="3" max="3" width="37.25" style="230" customWidth="1"/>
    <col min="4" max="4" width="7.625" style="229" customWidth="1"/>
    <col min="5" max="5" width="8.25" style="229" customWidth="1"/>
    <col min="6" max="6" width="9.25" style="229" customWidth="1"/>
    <col min="7" max="7" width="9.875" style="229" customWidth="1"/>
    <col min="8" max="8" width="11.25" style="229" customWidth="1"/>
    <col min="9" max="9" width="9.25" style="229" customWidth="1"/>
    <col min="10" max="10" width="10.875" style="229" customWidth="1"/>
    <col min="11" max="11" width="12.75" style="229" customWidth="1"/>
    <col min="12" max="13" width="14.625" style="229"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9" s="279" customFormat="1" ht="16.5" customHeight="1" x14ac:dyDescent="0.3">
      <c r="A1" s="152" t="s">
        <v>99</v>
      </c>
      <c r="B1" s="152"/>
      <c r="C1" s="284"/>
      <c r="D1" s="283"/>
      <c r="E1" s="275"/>
      <c r="F1" s="275"/>
      <c r="G1" s="275"/>
      <c r="H1" s="275"/>
      <c r="I1" s="275"/>
      <c r="J1" s="275"/>
      <c r="K1" s="275"/>
      <c r="L1" s="275"/>
      <c r="M1" s="275"/>
    </row>
    <row r="2" spans="1:19" s="279" customFormat="1" ht="12.75" customHeight="1" x14ac:dyDescent="0.2">
      <c r="A2" s="282" t="s">
        <v>197</v>
      </c>
      <c r="B2" s="282"/>
      <c r="C2" s="277"/>
      <c r="D2" s="281"/>
      <c r="E2" s="275"/>
      <c r="F2" s="275"/>
      <c r="G2" s="275"/>
      <c r="H2" s="275"/>
      <c r="I2" s="275"/>
      <c r="J2" s="275"/>
      <c r="K2" s="275"/>
      <c r="L2" s="275"/>
      <c r="M2" s="275"/>
    </row>
    <row r="3" spans="1:19" s="279" customFormat="1" ht="6.75" customHeight="1" x14ac:dyDescent="0.25">
      <c r="A3" s="277"/>
      <c r="B3" s="277"/>
      <c r="C3" s="277"/>
      <c r="D3" s="280"/>
      <c r="E3" s="275"/>
      <c r="F3" s="275"/>
      <c r="G3" s="275"/>
      <c r="H3" s="275"/>
      <c r="I3" s="275"/>
      <c r="J3" s="275"/>
      <c r="K3" s="275"/>
      <c r="L3" s="275"/>
      <c r="M3" s="275"/>
    </row>
    <row r="4" spans="1:19" ht="15.75" x14ac:dyDescent="0.25">
      <c r="A4" s="21" t="s">
        <v>102</v>
      </c>
      <c r="B4" s="152"/>
      <c r="C4" s="2"/>
      <c r="D4" s="3"/>
      <c r="E4" s="275"/>
      <c r="F4" s="275"/>
      <c r="G4" s="275"/>
      <c r="H4" s="275"/>
      <c r="I4" s="275"/>
      <c r="J4" s="3"/>
      <c r="K4" s="153"/>
      <c r="L4" s="228"/>
      <c r="M4" s="153" t="s">
        <v>98</v>
      </c>
    </row>
    <row r="5" spans="1:19" ht="15.75" x14ac:dyDescent="0.25">
      <c r="A5" s="73" t="s">
        <v>74</v>
      </c>
      <c r="B5" s="146"/>
      <c r="C5" s="2"/>
      <c r="D5" s="3"/>
      <c r="E5" s="275"/>
      <c r="F5" s="275"/>
      <c r="G5" s="3"/>
      <c r="H5" s="278"/>
      <c r="I5" s="278"/>
      <c r="J5" s="278"/>
      <c r="K5" s="149"/>
      <c r="L5" s="509"/>
      <c r="M5" s="149" t="s">
        <v>217</v>
      </c>
    </row>
    <row r="6" spans="1:19" ht="9.9499999999999993" customHeight="1" thickBot="1" x14ac:dyDescent="0.25">
      <c r="A6" s="150"/>
      <c r="B6" s="150"/>
      <c r="C6" s="277"/>
      <c r="D6" s="276"/>
      <c r="E6" s="275"/>
      <c r="F6" s="275"/>
      <c r="G6" s="589"/>
      <c r="H6" s="589"/>
      <c r="I6" s="589"/>
      <c r="J6" s="589"/>
      <c r="K6" s="589"/>
      <c r="L6" s="23"/>
      <c r="M6" s="22"/>
    </row>
    <row r="7" spans="1:19" ht="15" customHeight="1" x14ac:dyDescent="0.2">
      <c r="A7" s="579" t="s">
        <v>104</v>
      </c>
      <c r="B7" s="580"/>
      <c r="C7" s="569" t="s">
        <v>105</v>
      </c>
      <c r="D7" s="569" t="s">
        <v>106</v>
      </c>
      <c r="E7" s="590" t="s">
        <v>245</v>
      </c>
      <c r="F7" s="590" t="s">
        <v>246</v>
      </c>
      <c r="G7" s="592" t="s">
        <v>107</v>
      </c>
      <c r="H7" s="593"/>
      <c r="I7" s="592" t="s">
        <v>108</v>
      </c>
      <c r="J7" s="594"/>
      <c r="K7" s="274" t="s">
        <v>109</v>
      </c>
      <c r="L7" s="565" t="s">
        <v>219</v>
      </c>
      <c r="M7" s="565" t="s">
        <v>218</v>
      </c>
    </row>
    <row r="8" spans="1:19" s="272" customFormat="1" ht="15" customHeight="1" thickBot="1" x14ac:dyDescent="0.25">
      <c r="A8" s="581"/>
      <c r="B8" s="582"/>
      <c r="C8" s="570"/>
      <c r="D8" s="570"/>
      <c r="E8" s="591"/>
      <c r="F8" s="591"/>
      <c r="G8" s="157" t="s">
        <v>110</v>
      </c>
      <c r="H8" s="273" t="s">
        <v>111</v>
      </c>
      <c r="I8" s="157" t="s">
        <v>110</v>
      </c>
      <c r="J8" s="273" t="s">
        <v>111</v>
      </c>
      <c r="K8" s="158" t="s">
        <v>112</v>
      </c>
      <c r="L8" s="566"/>
      <c r="M8" s="566"/>
    </row>
    <row r="9" spans="1:19" ht="18" customHeight="1" thickTop="1" x14ac:dyDescent="0.2">
      <c r="A9" s="595"/>
      <c r="B9" s="596"/>
      <c r="C9" s="271" t="s">
        <v>196</v>
      </c>
      <c r="D9" s="270"/>
      <c r="E9" s="266"/>
      <c r="F9" s="266"/>
      <c r="G9" s="266"/>
      <c r="H9" s="266"/>
      <c r="I9" s="266"/>
      <c r="J9" s="266"/>
      <c r="K9" s="269"/>
      <c r="L9" s="269"/>
      <c r="M9" s="269"/>
    </row>
    <row r="10" spans="1:19" ht="63" customHeight="1" x14ac:dyDescent="0.2">
      <c r="A10" s="43"/>
      <c r="B10" s="268"/>
      <c r="C10" s="267" t="s">
        <v>195</v>
      </c>
      <c r="D10" s="112"/>
      <c r="E10" s="266"/>
      <c r="F10" s="266"/>
      <c r="G10" s="266"/>
      <c r="H10" s="266"/>
      <c r="I10" s="266"/>
      <c r="J10" s="266"/>
      <c r="K10" s="265"/>
      <c r="L10" s="265"/>
      <c r="M10" s="265"/>
    </row>
    <row r="11" spans="1:19" ht="114.75" x14ac:dyDescent="0.2">
      <c r="A11" s="69">
        <v>1</v>
      </c>
      <c r="B11" s="163"/>
      <c r="C11" s="170" t="s">
        <v>194</v>
      </c>
      <c r="D11" s="254"/>
      <c r="E11" s="253"/>
      <c r="F11" s="253"/>
      <c r="G11" s="252"/>
      <c r="H11" s="264"/>
      <c r="I11" s="252"/>
      <c r="J11" s="264"/>
      <c r="K11" s="263"/>
      <c r="L11" s="519"/>
      <c r="M11" s="263"/>
    </row>
    <row r="12" spans="1:19" s="239" customFormat="1" ht="15" customHeight="1" x14ac:dyDescent="0.2">
      <c r="A12" s="41"/>
      <c r="B12" s="204" t="s">
        <v>17</v>
      </c>
      <c r="C12" s="243" t="s">
        <v>193</v>
      </c>
      <c r="D12" s="259" t="s">
        <v>135</v>
      </c>
      <c r="E12" s="258">
        <v>480</v>
      </c>
      <c r="F12" s="240"/>
      <c r="G12" s="240">
        <v>2416.38</v>
      </c>
      <c r="H12" s="240">
        <f>G12*E12</f>
        <v>1159862.4000000001</v>
      </c>
      <c r="I12" s="240">
        <v>552</v>
      </c>
      <c r="J12" s="408">
        <f>I12*E12</f>
        <v>264960</v>
      </c>
      <c r="K12" s="481">
        <f>J12+H12</f>
        <v>1424822.4000000001</v>
      </c>
      <c r="L12" s="585" t="s">
        <v>256</v>
      </c>
      <c r="M12" s="585" t="s">
        <v>252</v>
      </c>
      <c r="N12" s="7">
        <v>2626.5</v>
      </c>
      <c r="O12" s="7">
        <v>600</v>
      </c>
      <c r="P12" s="7">
        <f>N12*8%</f>
        <v>210.12</v>
      </c>
      <c r="Q12" s="7">
        <f>O12*8%</f>
        <v>48</v>
      </c>
      <c r="R12" s="7">
        <f>N12-P12</f>
        <v>2416.38</v>
      </c>
      <c r="S12" s="7">
        <f>O12-Q12</f>
        <v>552</v>
      </c>
    </row>
    <row r="13" spans="1:19" s="239" customFormat="1" ht="15" customHeight="1" x14ac:dyDescent="0.2">
      <c r="A13" s="41"/>
      <c r="B13" s="204" t="s">
        <v>18</v>
      </c>
      <c r="C13" s="243" t="s">
        <v>192</v>
      </c>
      <c r="D13" s="259" t="s">
        <v>135</v>
      </c>
      <c r="E13" s="258">
        <v>40</v>
      </c>
      <c r="F13" s="240"/>
      <c r="G13" s="240">
        <v>3032.32</v>
      </c>
      <c r="H13" s="240">
        <f t="shared" ref="H13:H31" si="0">G13*E13</f>
        <v>121292.8</v>
      </c>
      <c r="I13" s="240">
        <v>644</v>
      </c>
      <c r="J13" s="408">
        <f t="shared" ref="J13:J18" si="1">I13*E13</f>
        <v>25760</v>
      </c>
      <c r="K13" s="481">
        <f t="shared" ref="K13:K31" si="2">J13+H13</f>
        <v>147052.79999999999</v>
      </c>
      <c r="L13" s="585"/>
      <c r="M13" s="585"/>
      <c r="N13" s="495">
        <v>3296</v>
      </c>
      <c r="O13" s="239">
        <v>700</v>
      </c>
      <c r="P13" s="7">
        <f t="shared" ref="P13:P31" si="3">N13*8%</f>
        <v>263.68</v>
      </c>
      <c r="Q13" s="7">
        <f t="shared" ref="Q13:Q31" si="4">O13*8%</f>
        <v>56</v>
      </c>
      <c r="R13" s="7">
        <f t="shared" ref="R13:R31" si="5">N13-P13</f>
        <v>3032.32</v>
      </c>
      <c r="S13" s="7">
        <f t="shared" ref="S13:S31" si="6">O13-Q13</f>
        <v>644</v>
      </c>
    </row>
    <row r="14" spans="1:19" s="239" customFormat="1" ht="15" customHeight="1" x14ac:dyDescent="0.2">
      <c r="A14" s="41"/>
      <c r="B14" s="204" t="s">
        <v>97</v>
      </c>
      <c r="C14" s="246" t="s">
        <v>191</v>
      </c>
      <c r="D14" s="259" t="s">
        <v>135</v>
      </c>
      <c r="E14" s="262">
        <v>60</v>
      </c>
      <c r="F14" s="240"/>
      <c r="G14" s="240">
        <v>3506.12</v>
      </c>
      <c r="H14" s="240">
        <f t="shared" si="0"/>
        <v>210367.19999999998</v>
      </c>
      <c r="I14" s="240">
        <v>736</v>
      </c>
      <c r="J14" s="408">
        <f t="shared" si="1"/>
        <v>44160</v>
      </c>
      <c r="K14" s="481">
        <f t="shared" si="2"/>
        <v>254527.19999999998</v>
      </c>
      <c r="L14" s="585"/>
      <c r="M14" s="585"/>
      <c r="N14" s="495">
        <v>3811</v>
      </c>
      <c r="O14" s="239">
        <v>800</v>
      </c>
      <c r="P14" s="7">
        <f t="shared" si="3"/>
        <v>304.88</v>
      </c>
      <c r="Q14" s="7">
        <f t="shared" si="4"/>
        <v>64</v>
      </c>
      <c r="R14" s="7">
        <f t="shared" si="5"/>
        <v>3506.12</v>
      </c>
      <c r="S14" s="7">
        <f t="shared" si="6"/>
        <v>736</v>
      </c>
    </row>
    <row r="15" spans="1:19" s="239" customFormat="1" ht="15" customHeight="1" x14ac:dyDescent="0.2">
      <c r="A15" s="41"/>
      <c r="B15" s="204" t="s">
        <v>127</v>
      </c>
      <c r="C15" s="243" t="s">
        <v>190</v>
      </c>
      <c r="D15" s="259" t="s">
        <v>135</v>
      </c>
      <c r="E15" s="258">
        <v>60</v>
      </c>
      <c r="F15" s="240"/>
      <c r="G15" s="240">
        <v>4117.3220000000001</v>
      </c>
      <c r="H15" s="240">
        <f t="shared" si="0"/>
        <v>247039.32</v>
      </c>
      <c r="I15" s="240">
        <v>828</v>
      </c>
      <c r="J15" s="408">
        <f t="shared" si="1"/>
        <v>49680</v>
      </c>
      <c r="K15" s="481">
        <f t="shared" si="2"/>
        <v>296719.32</v>
      </c>
      <c r="L15" s="585"/>
      <c r="M15" s="585"/>
      <c r="N15" s="495">
        <v>4475.3500000000004</v>
      </c>
      <c r="O15" s="239">
        <v>900</v>
      </c>
      <c r="P15" s="7">
        <f t="shared" si="3"/>
        <v>358.02800000000002</v>
      </c>
      <c r="Q15" s="7">
        <f t="shared" si="4"/>
        <v>72</v>
      </c>
      <c r="R15" s="7">
        <f t="shared" si="5"/>
        <v>4117.3220000000001</v>
      </c>
      <c r="S15" s="7">
        <f t="shared" si="6"/>
        <v>828</v>
      </c>
    </row>
    <row r="16" spans="1:19" s="239" customFormat="1" ht="15" customHeight="1" x14ac:dyDescent="0.2">
      <c r="A16" s="41"/>
      <c r="B16" s="204" t="s">
        <v>129</v>
      </c>
      <c r="C16" s="243" t="s">
        <v>189</v>
      </c>
      <c r="D16" s="259" t="s">
        <v>135</v>
      </c>
      <c r="E16" s="258">
        <v>90</v>
      </c>
      <c r="F16" s="240"/>
      <c r="G16" s="240">
        <v>6870.1</v>
      </c>
      <c r="H16" s="240">
        <f t="shared" si="0"/>
        <v>618309</v>
      </c>
      <c r="I16" s="240">
        <v>920</v>
      </c>
      <c r="J16" s="408">
        <f t="shared" si="1"/>
        <v>82800</v>
      </c>
      <c r="K16" s="481">
        <f t="shared" si="2"/>
        <v>701109</v>
      </c>
      <c r="L16" s="585"/>
      <c r="M16" s="585"/>
      <c r="N16" s="495">
        <v>7467.5</v>
      </c>
      <c r="O16" s="239">
        <v>1000</v>
      </c>
      <c r="P16" s="7">
        <f t="shared" si="3"/>
        <v>597.4</v>
      </c>
      <c r="Q16" s="7">
        <f t="shared" si="4"/>
        <v>80</v>
      </c>
      <c r="R16" s="7">
        <f t="shared" si="5"/>
        <v>6870.1</v>
      </c>
      <c r="S16" s="7">
        <f t="shared" si="6"/>
        <v>920</v>
      </c>
    </row>
    <row r="17" spans="1:19" s="239" customFormat="1" ht="15" customHeight="1" x14ac:dyDescent="0.2">
      <c r="A17" s="41"/>
      <c r="B17" s="204" t="s">
        <v>188</v>
      </c>
      <c r="C17" s="246" t="s">
        <v>187</v>
      </c>
      <c r="D17" s="259" t="s">
        <v>135</v>
      </c>
      <c r="E17" s="262">
        <v>30</v>
      </c>
      <c r="F17" s="240"/>
      <c r="G17" s="240">
        <v>8054.6</v>
      </c>
      <c r="H17" s="240">
        <f t="shared" si="0"/>
        <v>241638</v>
      </c>
      <c r="I17" s="240">
        <v>1104</v>
      </c>
      <c r="J17" s="408">
        <f t="shared" si="1"/>
        <v>33120</v>
      </c>
      <c r="K17" s="481">
        <f t="shared" si="2"/>
        <v>274758</v>
      </c>
      <c r="L17" s="585"/>
      <c r="M17" s="585"/>
      <c r="N17" s="495">
        <v>8755</v>
      </c>
      <c r="O17" s="239">
        <v>1200</v>
      </c>
      <c r="P17" s="7">
        <f t="shared" si="3"/>
        <v>700.4</v>
      </c>
      <c r="Q17" s="7">
        <f t="shared" si="4"/>
        <v>96</v>
      </c>
      <c r="R17" s="7">
        <f t="shared" si="5"/>
        <v>8054.6</v>
      </c>
      <c r="S17" s="7">
        <f t="shared" si="6"/>
        <v>1104</v>
      </c>
    </row>
    <row r="18" spans="1:19" s="239" customFormat="1" ht="15" customHeight="1" x14ac:dyDescent="0.2">
      <c r="A18" s="41"/>
      <c r="B18" s="204" t="s">
        <v>186</v>
      </c>
      <c r="C18" s="246" t="s">
        <v>185</v>
      </c>
      <c r="D18" s="259" t="s">
        <v>135</v>
      </c>
      <c r="E18" s="262">
        <v>10</v>
      </c>
      <c r="F18" s="240"/>
      <c r="G18" s="240">
        <v>10897.4</v>
      </c>
      <c r="H18" s="240">
        <f t="shared" si="0"/>
        <v>108974</v>
      </c>
      <c r="I18" s="240">
        <v>1380</v>
      </c>
      <c r="J18" s="408">
        <f t="shared" si="1"/>
        <v>13800</v>
      </c>
      <c r="K18" s="481">
        <f t="shared" si="2"/>
        <v>122774</v>
      </c>
      <c r="L18" s="586"/>
      <c r="M18" s="586"/>
      <c r="N18" s="495">
        <v>11845</v>
      </c>
      <c r="O18" s="239">
        <v>1500</v>
      </c>
      <c r="P18" s="7">
        <f t="shared" si="3"/>
        <v>947.6</v>
      </c>
      <c r="Q18" s="7">
        <f t="shared" si="4"/>
        <v>120</v>
      </c>
      <c r="R18" s="7">
        <f t="shared" si="5"/>
        <v>10897.4</v>
      </c>
      <c r="S18" s="7">
        <f t="shared" si="6"/>
        <v>1380</v>
      </c>
    </row>
    <row r="19" spans="1:19" s="239" customFormat="1" ht="15" customHeight="1" x14ac:dyDescent="0.2">
      <c r="A19" s="69">
        <f>A11+1</f>
        <v>2</v>
      </c>
      <c r="B19" s="244"/>
      <c r="C19" s="261" t="s">
        <v>184</v>
      </c>
      <c r="D19" s="254"/>
      <c r="E19" s="260"/>
      <c r="F19" s="240"/>
      <c r="G19" s="240">
        <v>0</v>
      </c>
      <c r="H19" s="240"/>
      <c r="I19" s="240">
        <v>0</v>
      </c>
      <c r="J19" s="235">
        <f t="shared" ref="J19:J31" si="7">I19+G19</f>
        <v>0</v>
      </c>
      <c r="K19" s="251"/>
      <c r="L19" s="520"/>
      <c r="M19" s="251"/>
      <c r="O19" s="239">
        <v>0</v>
      </c>
      <c r="P19" s="7">
        <f t="shared" si="3"/>
        <v>0</v>
      </c>
      <c r="Q19" s="7">
        <f t="shared" si="4"/>
        <v>0</v>
      </c>
      <c r="R19" s="7">
        <f t="shared" si="5"/>
        <v>0</v>
      </c>
      <c r="S19" s="7">
        <f t="shared" si="6"/>
        <v>0</v>
      </c>
    </row>
    <row r="20" spans="1:19" s="239" customFormat="1" ht="27.75" customHeight="1" x14ac:dyDescent="0.2">
      <c r="A20" s="41"/>
      <c r="B20" s="169" t="s">
        <v>17</v>
      </c>
      <c r="C20" s="243" t="s">
        <v>183</v>
      </c>
      <c r="D20" s="259" t="s">
        <v>4</v>
      </c>
      <c r="E20" s="258">
        <v>120</v>
      </c>
      <c r="F20" s="240"/>
      <c r="G20" s="240">
        <v>2898</v>
      </c>
      <c r="H20" s="240">
        <f t="shared" si="0"/>
        <v>347760</v>
      </c>
      <c r="I20" s="240">
        <v>460</v>
      </c>
      <c r="J20" s="235">
        <f t="shared" si="7"/>
        <v>3358</v>
      </c>
      <c r="K20" s="481">
        <f t="shared" si="2"/>
        <v>351118</v>
      </c>
      <c r="L20" s="529" t="s">
        <v>277</v>
      </c>
      <c r="M20" s="256" t="s">
        <v>249</v>
      </c>
      <c r="N20" s="239">
        <v>3150</v>
      </c>
      <c r="O20" s="239">
        <v>500</v>
      </c>
      <c r="P20" s="7">
        <f t="shared" si="3"/>
        <v>252</v>
      </c>
      <c r="Q20" s="7">
        <f t="shared" si="4"/>
        <v>40</v>
      </c>
      <c r="R20" s="7">
        <f t="shared" si="5"/>
        <v>2898</v>
      </c>
      <c r="S20" s="7">
        <f t="shared" si="6"/>
        <v>460</v>
      </c>
    </row>
    <row r="21" spans="1:19" s="239" customFormat="1" ht="27.75" customHeight="1" x14ac:dyDescent="0.2">
      <c r="A21" s="41"/>
      <c r="B21" s="169" t="s">
        <v>18</v>
      </c>
      <c r="C21" s="243" t="s">
        <v>182</v>
      </c>
      <c r="D21" s="242" t="s">
        <v>4</v>
      </c>
      <c r="E21" s="241">
        <v>60</v>
      </c>
      <c r="F21" s="240"/>
      <c r="G21" s="240">
        <v>2944</v>
      </c>
      <c r="H21" s="240">
        <f t="shared" si="0"/>
        <v>176640</v>
      </c>
      <c r="I21" s="240">
        <v>460</v>
      </c>
      <c r="J21" s="235">
        <f t="shared" si="7"/>
        <v>3404</v>
      </c>
      <c r="K21" s="481">
        <f t="shared" si="2"/>
        <v>180044</v>
      </c>
      <c r="L21" s="529" t="s">
        <v>277</v>
      </c>
      <c r="M21" s="256" t="s">
        <v>249</v>
      </c>
      <c r="N21" s="239">
        <v>3200</v>
      </c>
      <c r="O21" s="239">
        <v>500</v>
      </c>
      <c r="P21" s="7">
        <f t="shared" si="3"/>
        <v>256</v>
      </c>
      <c r="Q21" s="7">
        <f t="shared" si="4"/>
        <v>40</v>
      </c>
      <c r="R21" s="7">
        <f t="shared" si="5"/>
        <v>2944</v>
      </c>
      <c r="S21" s="7">
        <f t="shared" si="6"/>
        <v>460</v>
      </c>
    </row>
    <row r="22" spans="1:19" s="239" customFormat="1" ht="38.25" x14ac:dyDescent="0.2">
      <c r="A22" s="41"/>
      <c r="B22" s="169" t="s">
        <v>97</v>
      </c>
      <c r="C22" s="243" t="s">
        <v>181</v>
      </c>
      <c r="D22" s="242" t="s">
        <v>4</v>
      </c>
      <c r="E22" s="241">
        <v>23</v>
      </c>
      <c r="F22" s="240"/>
      <c r="G22" s="240">
        <v>6900</v>
      </c>
      <c r="H22" s="240">
        <f t="shared" si="0"/>
        <v>158700</v>
      </c>
      <c r="I22" s="240">
        <v>552</v>
      </c>
      <c r="J22" s="235">
        <f t="shared" si="7"/>
        <v>7452</v>
      </c>
      <c r="K22" s="481">
        <f t="shared" si="2"/>
        <v>166152</v>
      </c>
      <c r="L22" s="529" t="s">
        <v>277</v>
      </c>
      <c r="M22" s="256" t="s">
        <v>249</v>
      </c>
      <c r="N22" s="239">
        <v>7500</v>
      </c>
      <c r="O22" s="239">
        <v>600</v>
      </c>
      <c r="P22" s="7">
        <f t="shared" si="3"/>
        <v>600</v>
      </c>
      <c r="Q22" s="7">
        <f t="shared" si="4"/>
        <v>48</v>
      </c>
      <c r="R22" s="7">
        <f t="shared" si="5"/>
        <v>6900</v>
      </c>
      <c r="S22" s="7">
        <f t="shared" si="6"/>
        <v>552</v>
      </c>
    </row>
    <row r="23" spans="1:19" s="239" customFormat="1" ht="15" customHeight="1" x14ac:dyDescent="0.2">
      <c r="A23" s="69">
        <f>A19+1</f>
        <v>3</v>
      </c>
      <c r="B23" s="244"/>
      <c r="C23" s="255" t="s">
        <v>180</v>
      </c>
      <c r="D23" s="254"/>
      <c r="E23" s="253"/>
      <c r="F23" s="240"/>
      <c r="G23" s="240">
        <v>0</v>
      </c>
      <c r="H23" s="240"/>
      <c r="I23" s="240">
        <v>0</v>
      </c>
      <c r="J23" s="235">
        <f t="shared" si="7"/>
        <v>0</v>
      </c>
      <c r="K23" s="251"/>
      <c r="L23" s="520"/>
      <c r="M23" s="256"/>
      <c r="O23" s="239">
        <v>0</v>
      </c>
      <c r="P23" s="7">
        <f t="shared" si="3"/>
        <v>0</v>
      </c>
      <c r="Q23" s="7">
        <f t="shared" si="4"/>
        <v>0</v>
      </c>
      <c r="R23" s="7">
        <f t="shared" si="5"/>
        <v>0</v>
      </c>
      <c r="S23" s="7">
        <f t="shared" si="6"/>
        <v>0</v>
      </c>
    </row>
    <row r="24" spans="1:19" s="239" customFormat="1" ht="25.5" customHeight="1" x14ac:dyDescent="0.2">
      <c r="A24" s="41"/>
      <c r="B24" s="204" t="s">
        <v>17</v>
      </c>
      <c r="C24" s="243" t="s">
        <v>179</v>
      </c>
      <c r="D24" s="242" t="s">
        <v>4</v>
      </c>
      <c r="E24" s="241">
        <v>7</v>
      </c>
      <c r="F24" s="240"/>
      <c r="G24" s="240">
        <v>29440</v>
      </c>
      <c r="H24" s="240">
        <f t="shared" si="0"/>
        <v>206080</v>
      </c>
      <c r="I24" s="240">
        <v>460</v>
      </c>
      <c r="J24" s="235">
        <f t="shared" si="7"/>
        <v>29900</v>
      </c>
      <c r="K24" s="481">
        <f t="shared" si="2"/>
        <v>235980</v>
      </c>
      <c r="L24" s="529" t="s">
        <v>277</v>
      </c>
      <c r="M24" s="256" t="s">
        <v>249</v>
      </c>
      <c r="N24" s="239">
        <v>32000</v>
      </c>
      <c r="O24" s="239">
        <v>500</v>
      </c>
      <c r="P24" s="7">
        <f t="shared" si="3"/>
        <v>2560</v>
      </c>
      <c r="Q24" s="7">
        <f t="shared" si="4"/>
        <v>40</v>
      </c>
      <c r="R24" s="7">
        <f t="shared" si="5"/>
        <v>29440</v>
      </c>
      <c r="S24" s="7">
        <f t="shared" si="6"/>
        <v>460</v>
      </c>
    </row>
    <row r="25" spans="1:19" s="239" customFormat="1" ht="26.25" thickBot="1" x14ac:dyDescent="0.25">
      <c r="A25" s="96"/>
      <c r="B25" s="250" t="s">
        <v>18</v>
      </c>
      <c r="C25" s="249" t="s">
        <v>178</v>
      </c>
      <c r="D25" s="248" t="s">
        <v>4</v>
      </c>
      <c r="E25" s="247">
        <v>7</v>
      </c>
      <c r="F25" s="406"/>
      <c r="G25" s="406">
        <v>11960</v>
      </c>
      <c r="H25" s="406">
        <f t="shared" si="0"/>
        <v>83720</v>
      </c>
      <c r="I25" s="406">
        <v>460</v>
      </c>
      <c r="J25" s="406">
        <f t="shared" si="7"/>
        <v>12420</v>
      </c>
      <c r="K25" s="406">
        <f t="shared" si="2"/>
        <v>96140</v>
      </c>
      <c r="L25" s="529" t="s">
        <v>277</v>
      </c>
      <c r="M25" s="256" t="s">
        <v>249</v>
      </c>
      <c r="N25" s="239">
        <v>13000</v>
      </c>
      <c r="O25" s="239">
        <v>500</v>
      </c>
      <c r="P25" s="7">
        <f t="shared" si="3"/>
        <v>1040</v>
      </c>
      <c r="Q25" s="7">
        <f t="shared" si="4"/>
        <v>40</v>
      </c>
      <c r="R25" s="7">
        <f t="shared" si="5"/>
        <v>11960</v>
      </c>
      <c r="S25" s="7">
        <f t="shared" si="6"/>
        <v>460</v>
      </c>
    </row>
    <row r="26" spans="1:19" ht="38.25" x14ac:dyDescent="0.2">
      <c r="A26" s="38">
        <f>A23+1</f>
        <v>4</v>
      </c>
      <c r="B26" s="332"/>
      <c r="C26" s="243" t="s">
        <v>247</v>
      </c>
      <c r="D26" s="242" t="s">
        <v>4</v>
      </c>
      <c r="E26" s="241">
        <v>23</v>
      </c>
      <c r="F26" s="482"/>
      <c r="G26" s="482">
        <v>9660</v>
      </c>
      <c r="H26" s="240">
        <f t="shared" si="0"/>
        <v>222180</v>
      </c>
      <c r="I26" s="407">
        <v>460</v>
      </c>
      <c r="J26" s="483">
        <f t="shared" si="7"/>
        <v>10120</v>
      </c>
      <c r="K26" s="408">
        <f t="shared" si="2"/>
        <v>232300</v>
      </c>
      <c r="L26" s="399" t="s">
        <v>278</v>
      </c>
      <c r="M26" s="256" t="s">
        <v>249</v>
      </c>
      <c r="N26" s="22">
        <v>10500</v>
      </c>
      <c r="O26" s="22">
        <v>500</v>
      </c>
      <c r="P26" s="7">
        <f t="shared" si="3"/>
        <v>840</v>
      </c>
      <c r="Q26" s="7">
        <f t="shared" si="4"/>
        <v>40</v>
      </c>
      <c r="R26" s="7">
        <f t="shared" si="5"/>
        <v>9660</v>
      </c>
      <c r="S26" s="7">
        <f t="shared" si="6"/>
        <v>460</v>
      </c>
    </row>
    <row r="27" spans="1:19" ht="78.75" customHeight="1" x14ac:dyDescent="0.2">
      <c r="A27" s="69">
        <f>A26+1</f>
        <v>5</v>
      </c>
      <c r="B27" s="163"/>
      <c r="C27" s="107" t="s">
        <v>177</v>
      </c>
      <c r="D27" s="242" t="s">
        <v>3</v>
      </c>
      <c r="E27" s="241">
        <v>1</v>
      </c>
      <c r="F27" s="407"/>
      <c r="G27" s="407">
        <v>32200</v>
      </c>
      <c r="H27" s="240">
        <f t="shared" si="0"/>
        <v>32200</v>
      </c>
      <c r="I27" s="407">
        <v>4600</v>
      </c>
      <c r="J27" s="408">
        <f t="shared" si="7"/>
        <v>36800</v>
      </c>
      <c r="K27" s="408">
        <f t="shared" si="2"/>
        <v>69000</v>
      </c>
      <c r="L27" s="512"/>
      <c r="M27" s="235"/>
      <c r="N27" s="22">
        <v>35000</v>
      </c>
      <c r="O27" s="22">
        <v>5000</v>
      </c>
      <c r="P27" s="7">
        <f t="shared" si="3"/>
        <v>2800</v>
      </c>
      <c r="Q27" s="7">
        <f t="shared" si="4"/>
        <v>400</v>
      </c>
      <c r="R27" s="7">
        <f t="shared" si="5"/>
        <v>32200</v>
      </c>
      <c r="S27" s="7">
        <f t="shared" si="6"/>
        <v>4600</v>
      </c>
    </row>
    <row r="28" spans="1:19" ht="76.5" x14ac:dyDescent="0.2">
      <c r="A28" s="40">
        <f>A27+1</f>
        <v>6</v>
      </c>
      <c r="B28" s="163"/>
      <c r="C28" s="222" t="s">
        <v>176</v>
      </c>
      <c r="D28" s="242" t="s">
        <v>3</v>
      </c>
      <c r="E28" s="241">
        <v>1</v>
      </c>
      <c r="F28" s="407"/>
      <c r="G28" s="407">
        <v>9200</v>
      </c>
      <c r="H28" s="240">
        <f t="shared" si="0"/>
        <v>9200</v>
      </c>
      <c r="I28" s="407">
        <v>9200</v>
      </c>
      <c r="J28" s="408">
        <f t="shared" si="7"/>
        <v>18400</v>
      </c>
      <c r="K28" s="408">
        <f t="shared" si="2"/>
        <v>27600</v>
      </c>
      <c r="L28" s="512"/>
      <c r="M28" s="235"/>
      <c r="N28" s="22">
        <v>10000</v>
      </c>
      <c r="O28" s="22">
        <v>10000</v>
      </c>
      <c r="P28" s="7">
        <f t="shared" si="3"/>
        <v>800</v>
      </c>
      <c r="Q28" s="7">
        <f t="shared" si="4"/>
        <v>800</v>
      </c>
      <c r="R28" s="7">
        <f t="shared" si="5"/>
        <v>9200</v>
      </c>
      <c r="S28" s="7">
        <f t="shared" si="6"/>
        <v>9200</v>
      </c>
    </row>
    <row r="29" spans="1:19" s="239" customFormat="1" ht="38.25" x14ac:dyDescent="0.2">
      <c r="A29" s="40">
        <f>A28+1</f>
        <v>7</v>
      </c>
      <c r="B29" s="244"/>
      <c r="C29" s="246" t="s">
        <v>175</v>
      </c>
      <c r="D29" s="237" t="s">
        <v>3</v>
      </c>
      <c r="E29" s="236">
        <v>1</v>
      </c>
      <c r="F29" s="407"/>
      <c r="G29" s="407">
        <v>105800</v>
      </c>
      <c r="H29" s="240">
        <f t="shared" si="0"/>
        <v>105800</v>
      </c>
      <c r="I29" s="407">
        <v>36800</v>
      </c>
      <c r="J29" s="408">
        <f t="shared" si="7"/>
        <v>142600</v>
      </c>
      <c r="K29" s="408">
        <f t="shared" si="2"/>
        <v>248400</v>
      </c>
      <c r="L29" s="400" t="s">
        <v>263</v>
      </c>
      <c r="M29" s="245"/>
      <c r="N29" s="239">
        <v>115000</v>
      </c>
      <c r="O29" s="239">
        <v>40000</v>
      </c>
      <c r="P29" s="7">
        <f t="shared" si="3"/>
        <v>9200</v>
      </c>
      <c r="Q29" s="7">
        <f t="shared" si="4"/>
        <v>3200</v>
      </c>
      <c r="R29" s="7">
        <f t="shared" si="5"/>
        <v>105800</v>
      </c>
      <c r="S29" s="7">
        <f t="shared" si="6"/>
        <v>36800</v>
      </c>
    </row>
    <row r="30" spans="1:19" s="239" customFormat="1" ht="38.25" x14ac:dyDescent="0.2">
      <c r="A30" s="40">
        <f>A29+1</f>
        <v>8</v>
      </c>
      <c r="B30" s="244"/>
      <c r="C30" s="243" t="s">
        <v>174</v>
      </c>
      <c r="D30" s="242" t="s">
        <v>3</v>
      </c>
      <c r="E30" s="241">
        <v>1</v>
      </c>
      <c r="F30" s="407"/>
      <c r="G30" s="407">
        <v>0</v>
      </c>
      <c r="H30" s="240">
        <f t="shared" si="0"/>
        <v>0</v>
      </c>
      <c r="I30" s="407">
        <v>23000</v>
      </c>
      <c r="J30" s="408">
        <f t="shared" si="7"/>
        <v>23000</v>
      </c>
      <c r="K30" s="408">
        <f t="shared" si="2"/>
        <v>23000</v>
      </c>
      <c r="L30" s="512"/>
      <c r="M30" s="235"/>
      <c r="N30" s="239">
        <v>0</v>
      </c>
      <c r="O30" s="239">
        <v>25000</v>
      </c>
      <c r="P30" s="7">
        <f t="shared" si="3"/>
        <v>0</v>
      </c>
      <c r="Q30" s="7">
        <f t="shared" si="4"/>
        <v>2000</v>
      </c>
      <c r="R30" s="7">
        <f t="shared" si="5"/>
        <v>0</v>
      </c>
      <c r="S30" s="7">
        <f t="shared" si="6"/>
        <v>23000</v>
      </c>
    </row>
    <row r="31" spans="1:19" ht="51.75" thickBot="1" x14ac:dyDescent="0.25">
      <c r="A31" s="40">
        <f>A30+1</f>
        <v>9</v>
      </c>
      <c r="B31" s="163"/>
      <c r="C31" s="238" t="s">
        <v>248</v>
      </c>
      <c r="D31" s="237" t="s">
        <v>3</v>
      </c>
      <c r="E31" s="236">
        <v>1</v>
      </c>
      <c r="F31" s="407"/>
      <c r="G31" s="407">
        <v>0</v>
      </c>
      <c r="H31" s="240">
        <f t="shared" si="0"/>
        <v>0</v>
      </c>
      <c r="I31" s="407">
        <v>36800</v>
      </c>
      <c r="J31" s="408">
        <f t="shared" si="7"/>
        <v>36800</v>
      </c>
      <c r="K31" s="408">
        <f t="shared" si="2"/>
        <v>36800</v>
      </c>
      <c r="L31" s="512"/>
      <c r="M31" s="235"/>
      <c r="N31" s="22">
        <v>0</v>
      </c>
      <c r="O31" s="22">
        <v>40000</v>
      </c>
      <c r="P31" s="7">
        <f t="shared" si="3"/>
        <v>0</v>
      </c>
      <c r="Q31" s="7">
        <f t="shared" si="4"/>
        <v>3200</v>
      </c>
      <c r="R31" s="7">
        <f t="shared" si="5"/>
        <v>0</v>
      </c>
      <c r="S31" s="7">
        <f t="shared" si="6"/>
        <v>36800</v>
      </c>
    </row>
    <row r="32" spans="1:19" ht="20.100000000000001" customHeight="1" thickTop="1" thickBot="1" x14ac:dyDescent="0.25">
      <c r="A32" s="223"/>
      <c r="B32" s="224"/>
      <c r="C32" s="234" t="s">
        <v>173</v>
      </c>
      <c r="D32" s="233"/>
      <c r="E32" s="233"/>
      <c r="F32" s="233"/>
      <c r="G32" s="232"/>
      <c r="H32" s="232">
        <f>SUM(H10:H31)</f>
        <v>4049762.72</v>
      </c>
      <c r="I32" s="232"/>
      <c r="J32" s="232">
        <f>SUM(J10:J31)</f>
        <v>838534</v>
      </c>
      <c r="K32" s="232">
        <f>SUM(K10:K31)</f>
        <v>4888296.7200000007</v>
      </c>
      <c r="L32" s="525"/>
      <c r="M32" s="231"/>
    </row>
  </sheetData>
  <mergeCells count="13">
    <mergeCell ref="L12:L18"/>
    <mergeCell ref="M12:M18"/>
    <mergeCell ref="L7:L8"/>
    <mergeCell ref="M7:M8"/>
    <mergeCell ref="A9:B9"/>
    <mergeCell ref="G6:K6"/>
    <mergeCell ref="A7:B8"/>
    <mergeCell ref="C7:C8"/>
    <mergeCell ref="D7:D8"/>
    <mergeCell ref="E7:E8"/>
    <mergeCell ref="F7:F8"/>
    <mergeCell ref="G7:H7"/>
    <mergeCell ref="I7:J7"/>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F38" sqref="F38"/>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597" t="s">
        <v>73</v>
      </c>
      <c r="G14" s="597"/>
      <c r="H14" s="597"/>
      <c r="I14" s="597"/>
    </row>
    <row r="15" spans="6:9" ht="27.75" customHeight="1" x14ac:dyDescent="0.2">
      <c r="F15" s="533" t="s">
        <v>107</v>
      </c>
      <c r="G15" s="533" t="s">
        <v>286</v>
      </c>
      <c r="H15" s="533" t="s">
        <v>287</v>
      </c>
      <c r="I15" s="533" t="s">
        <v>288</v>
      </c>
    </row>
    <row r="16" spans="6:9" s="531" customFormat="1" ht="24" customHeight="1" x14ac:dyDescent="0.2">
      <c r="F16" s="532" t="s">
        <v>281</v>
      </c>
      <c r="G16" s="532" t="s">
        <v>249</v>
      </c>
      <c r="H16" s="532" t="s">
        <v>272</v>
      </c>
      <c r="I16" s="534" t="s">
        <v>294</v>
      </c>
    </row>
    <row r="17" spans="6:9" s="531" customFormat="1" ht="24" customHeight="1" x14ac:dyDescent="0.2">
      <c r="F17" s="532" t="s">
        <v>282</v>
      </c>
      <c r="G17" s="532" t="s">
        <v>280</v>
      </c>
      <c r="H17" s="532" t="s">
        <v>279</v>
      </c>
      <c r="I17" s="534" t="s">
        <v>289</v>
      </c>
    </row>
    <row r="18" spans="6:9" s="531" customFormat="1" ht="24" customHeight="1" x14ac:dyDescent="0.2">
      <c r="F18" s="532" t="s">
        <v>283</v>
      </c>
      <c r="G18" s="532" t="s">
        <v>249</v>
      </c>
      <c r="H18" s="534" t="s">
        <v>290</v>
      </c>
      <c r="I18" s="534" t="s">
        <v>291</v>
      </c>
    </row>
    <row r="19" spans="6:9" s="531" customFormat="1" ht="24" customHeight="1" x14ac:dyDescent="0.2">
      <c r="F19" s="534" t="s">
        <v>295</v>
      </c>
      <c r="G19" s="532" t="s">
        <v>251</v>
      </c>
      <c r="H19" s="532" t="s">
        <v>264</v>
      </c>
      <c r="I19" s="534" t="s">
        <v>292</v>
      </c>
    </row>
    <row r="20" spans="6:9" s="531" customFormat="1" ht="24" customHeight="1" x14ac:dyDescent="0.2">
      <c r="F20" s="532" t="s">
        <v>285</v>
      </c>
      <c r="G20" s="532" t="s">
        <v>249</v>
      </c>
      <c r="H20" s="532" t="s">
        <v>277</v>
      </c>
      <c r="I20" s="534" t="s">
        <v>293</v>
      </c>
    </row>
    <row r="21" spans="6:9" s="531" customFormat="1" ht="24" customHeight="1" x14ac:dyDescent="0.2">
      <c r="F21" s="534" t="s">
        <v>284</v>
      </c>
      <c r="G21" s="532" t="s">
        <v>249</v>
      </c>
      <c r="H21" s="532" t="s">
        <v>277</v>
      </c>
      <c r="I21" s="534" t="s">
        <v>293</v>
      </c>
    </row>
  </sheetData>
  <mergeCells count="1">
    <mergeCell ref="F14:I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DCA9-8910-4794-B913-A6C70BEAAFD6}">
  <dimension ref="A4:D36"/>
  <sheetViews>
    <sheetView workbookViewId="0">
      <selection activeCell="B20" sqref="B20"/>
    </sheetView>
  </sheetViews>
  <sheetFormatPr defaultRowHeight="14.25" x14ac:dyDescent="0.2"/>
  <cols>
    <col min="1" max="1" width="30.375" customWidth="1"/>
    <col min="2" max="2" width="20.75" customWidth="1"/>
    <col min="3" max="3" width="19.5" customWidth="1"/>
    <col min="4" max="4" width="20.625" customWidth="1"/>
  </cols>
  <sheetData>
    <row r="4" spans="1:4" ht="51.75" customHeight="1" x14ac:dyDescent="0.2">
      <c r="A4" s="538" t="s">
        <v>296</v>
      </c>
      <c r="B4" s="538" t="s">
        <v>297</v>
      </c>
      <c r="C4" s="539" t="s">
        <v>304</v>
      </c>
      <c r="D4" s="539" t="s">
        <v>305</v>
      </c>
    </row>
    <row r="5" spans="1:4" ht="20.25" x14ac:dyDescent="0.2">
      <c r="A5" s="535"/>
      <c r="B5" s="535"/>
      <c r="C5" s="536"/>
      <c r="D5" s="536"/>
    </row>
    <row r="6" spans="1:4" ht="20.25" x14ac:dyDescent="0.2">
      <c r="A6" s="535" t="s">
        <v>281</v>
      </c>
      <c r="B6" s="535" t="s">
        <v>306</v>
      </c>
      <c r="C6" s="536">
        <f>'ACMV BOQ'!H12+'ACMV BOQ'!H13</f>
        <v>1076400</v>
      </c>
      <c r="D6" s="536">
        <v>988800</v>
      </c>
    </row>
    <row r="7" spans="1:4" ht="20.25" x14ac:dyDescent="0.2">
      <c r="A7" s="535" t="s">
        <v>281</v>
      </c>
      <c r="B7" s="535" t="s">
        <v>307</v>
      </c>
      <c r="C7" s="536">
        <v>1076400</v>
      </c>
      <c r="D7" s="536">
        <v>980000</v>
      </c>
    </row>
    <row r="8" spans="1:4" ht="20.25" x14ac:dyDescent="0.2">
      <c r="A8" s="535" t="s">
        <v>282</v>
      </c>
      <c r="B8" s="535" t="s">
        <v>279</v>
      </c>
      <c r="C8" s="536">
        <f>'ACMV BOQ'!H15+'ACMV BOQ'!H16</f>
        <v>4023965</v>
      </c>
      <c r="D8" s="536">
        <f>1485000+1378300</f>
        <v>2863300</v>
      </c>
    </row>
    <row r="9" spans="1:4" ht="20.25" x14ac:dyDescent="0.2">
      <c r="A9" s="535" t="s">
        <v>301</v>
      </c>
      <c r="B9" s="535" t="s">
        <v>302</v>
      </c>
      <c r="C9" s="536">
        <f>SUM('ACMV BOQ'!H19:H28)</f>
        <v>7609735.8399999999</v>
      </c>
      <c r="D9" s="536">
        <v>6039974</v>
      </c>
    </row>
    <row r="10" spans="1:4" ht="20.25" x14ac:dyDescent="0.2">
      <c r="A10" s="535" t="s">
        <v>310</v>
      </c>
      <c r="B10" s="535" t="s">
        <v>311</v>
      </c>
      <c r="C10" s="536"/>
      <c r="D10" s="536">
        <v>60000</v>
      </c>
    </row>
    <row r="11" spans="1:4" ht="20.25" x14ac:dyDescent="0.2">
      <c r="A11" s="535" t="s">
        <v>298</v>
      </c>
      <c r="B11" s="535" t="s">
        <v>315</v>
      </c>
      <c r="C11" s="536">
        <f>SUM('ACMV BOQ'!H32:H67)</f>
        <v>1246922</v>
      </c>
      <c r="D11" s="536">
        <v>503440</v>
      </c>
    </row>
    <row r="12" spans="1:4" ht="20.25" x14ac:dyDescent="0.2">
      <c r="A12" s="535" t="s">
        <v>299</v>
      </c>
      <c r="B12" s="535"/>
      <c r="C12" s="536">
        <f>SUM('ACMV BOQ'!H71:H74)</f>
        <v>579220.5</v>
      </c>
      <c r="D12" s="536"/>
    </row>
    <row r="13" spans="1:4" ht="20.25" x14ac:dyDescent="0.2">
      <c r="A13" s="535" t="s">
        <v>300</v>
      </c>
      <c r="B13" s="535" t="s">
        <v>303</v>
      </c>
      <c r="C13" s="536">
        <f>SUM('ACMV BOQ'!H81:H93)+'ACMV BOQ'!H98+'ACMV BOQ'!H99+'ACMV BOQ'!H100+'ACMV BOQ'!H102+'ACMV BOQ'!H103+'ACMV BOQ'!H105+'ACMV BOQ'!H106+'ACMV BOQ'!H108</f>
        <v>1674768</v>
      </c>
      <c r="D13" s="536">
        <v>1187810</v>
      </c>
    </row>
    <row r="14" spans="1:4" ht="20.25" x14ac:dyDescent="0.2">
      <c r="A14" s="535"/>
      <c r="B14" s="535"/>
      <c r="C14" s="536"/>
      <c r="D14" s="536"/>
    </row>
    <row r="15" spans="1:4" ht="20.25" x14ac:dyDescent="0.2">
      <c r="A15" s="535" t="s">
        <v>308</v>
      </c>
      <c r="B15" s="535" t="s">
        <v>309</v>
      </c>
      <c r="C15" s="536">
        <f>SUM('Fire BOQ'!H12:H18)</f>
        <v>2707482.72</v>
      </c>
      <c r="D15" s="536">
        <v>400350</v>
      </c>
    </row>
    <row r="16" spans="1:4" ht="20.25" x14ac:dyDescent="0.2">
      <c r="A16" s="535" t="s">
        <v>184</v>
      </c>
      <c r="B16" s="535" t="s">
        <v>312</v>
      </c>
      <c r="C16" s="536">
        <f>'Fire BOQ'!H20+'Fire BOQ'!H21+'Fire BOQ'!H22</f>
        <v>683100</v>
      </c>
      <c r="D16" s="536">
        <f>239803+119902+136793</f>
        <v>496498</v>
      </c>
    </row>
    <row r="17" spans="1:4" ht="20.25" x14ac:dyDescent="0.2">
      <c r="A17" s="535" t="s">
        <v>313</v>
      </c>
      <c r="B17" s="535" t="s">
        <v>312</v>
      </c>
      <c r="C17" s="536">
        <f>'Fire BOQ'!H24+'Fire BOQ'!H25</f>
        <v>289800</v>
      </c>
      <c r="D17" s="536">
        <f>184464+76091</f>
        <v>260555</v>
      </c>
    </row>
    <row r="18" spans="1:4" ht="20.25" x14ac:dyDescent="0.2">
      <c r="A18" s="535"/>
      <c r="B18" s="535"/>
      <c r="C18" s="536"/>
      <c r="D18" s="536"/>
    </row>
    <row r="19" spans="1:4" ht="20.25" x14ac:dyDescent="0.2">
      <c r="A19" s="535" t="s">
        <v>314</v>
      </c>
      <c r="B19" s="535" t="s">
        <v>264</v>
      </c>
      <c r="C19" s="536">
        <f>SUM('Plumbing BOQ'!H12:H35)</f>
        <v>3789480</v>
      </c>
      <c r="D19" s="536">
        <v>3481400</v>
      </c>
    </row>
    <row r="20" spans="1:4" ht="20.25" x14ac:dyDescent="0.2">
      <c r="A20" s="535"/>
      <c r="B20" s="535"/>
      <c r="C20" s="536"/>
      <c r="D20" s="536"/>
    </row>
    <row r="21" spans="1:4" ht="20.25" x14ac:dyDescent="0.2">
      <c r="A21" s="535"/>
      <c r="B21" s="535"/>
      <c r="C21" s="536"/>
      <c r="D21" s="536"/>
    </row>
    <row r="22" spans="1:4" ht="20.25" x14ac:dyDescent="0.2">
      <c r="A22" s="535"/>
      <c r="B22" s="535"/>
      <c r="C22" s="536"/>
      <c r="D22" s="536"/>
    </row>
    <row r="23" spans="1:4" ht="20.25" x14ac:dyDescent="0.2">
      <c r="A23" s="535"/>
      <c r="B23" s="535"/>
      <c r="C23" s="536"/>
      <c r="D23" s="536"/>
    </row>
    <row r="24" spans="1:4" ht="20.25" x14ac:dyDescent="0.2">
      <c r="A24" s="535"/>
      <c r="B24" s="535"/>
      <c r="C24" s="536"/>
      <c r="D24" s="536"/>
    </row>
    <row r="25" spans="1:4" ht="20.25" x14ac:dyDescent="0.2">
      <c r="A25" s="535"/>
      <c r="B25" s="535"/>
      <c r="C25" s="536"/>
      <c r="D25" s="536"/>
    </row>
    <row r="26" spans="1:4" ht="20.25" x14ac:dyDescent="0.2">
      <c r="A26" s="535"/>
      <c r="B26" s="535"/>
      <c r="C26" s="536"/>
      <c r="D26" s="536"/>
    </row>
    <row r="27" spans="1:4" ht="20.25" x14ac:dyDescent="0.2">
      <c r="A27" s="535"/>
      <c r="B27" s="535"/>
      <c r="C27" s="536"/>
      <c r="D27" s="536"/>
    </row>
    <row r="28" spans="1:4" ht="20.25" x14ac:dyDescent="0.2">
      <c r="A28" s="535"/>
      <c r="B28" s="535"/>
      <c r="C28" s="536"/>
      <c r="D28" s="536"/>
    </row>
    <row r="29" spans="1:4" ht="20.25" x14ac:dyDescent="0.2">
      <c r="A29" s="535"/>
      <c r="B29" s="535"/>
      <c r="C29" s="536"/>
      <c r="D29" s="536"/>
    </row>
    <row r="30" spans="1:4" ht="20.25" x14ac:dyDescent="0.2">
      <c r="A30" s="535"/>
      <c r="B30" s="535"/>
      <c r="C30" s="536"/>
      <c r="D30" s="536"/>
    </row>
    <row r="31" spans="1:4" ht="20.25" x14ac:dyDescent="0.2">
      <c r="A31" s="535"/>
      <c r="B31" s="535"/>
      <c r="C31" s="536"/>
      <c r="D31" s="536"/>
    </row>
    <row r="32" spans="1:4" ht="20.25" x14ac:dyDescent="0.2">
      <c r="A32" s="535"/>
      <c r="B32" s="535"/>
      <c r="C32" s="536"/>
      <c r="D32" s="536"/>
    </row>
    <row r="33" spans="1:4" ht="20.25" x14ac:dyDescent="0.2">
      <c r="A33" s="535"/>
      <c r="B33" s="535"/>
      <c r="C33" s="536"/>
      <c r="D33" s="536"/>
    </row>
    <row r="34" spans="1:4" ht="20.25" x14ac:dyDescent="0.2">
      <c r="A34" s="535"/>
      <c r="B34" s="535"/>
      <c r="C34" s="536"/>
      <c r="D34" s="536"/>
    </row>
    <row r="35" spans="1:4" ht="20.25" x14ac:dyDescent="0.2">
      <c r="A35" s="535"/>
      <c r="B35" s="535"/>
      <c r="C35" s="536"/>
      <c r="D35" s="536"/>
    </row>
    <row r="36" spans="1:4" ht="20.25" x14ac:dyDescent="0.2">
      <c r="A36" s="537"/>
      <c r="B36" s="537"/>
      <c r="C36" s="537"/>
      <c r="D36" s="5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2.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DA3F12-DFA6-4FCB-9048-8273FD205C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Grand Summary</vt:lpstr>
      <vt:lpstr>ACMV BOQ</vt:lpstr>
      <vt:lpstr>Plumbing BOQ</vt:lpstr>
      <vt:lpstr>Fire BOQ</vt:lpstr>
      <vt:lpstr>Sheet1</vt:lpstr>
      <vt:lpstr>Project</vt:lpstr>
      <vt:lpstr>'ACMV BOQ'!Print_Area</vt:lpstr>
      <vt:lpstr>'Fire BOQ'!Print_Area</vt:lpstr>
      <vt:lpstr>'Grand Summary'!Print_Area</vt:lpstr>
      <vt:lpstr>'Plumbing BOQ'!Print_Area</vt:lpstr>
      <vt:lpstr>'ACMV BOQ'!Print_Titles</vt:lpstr>
      <vt:lpstr>'Fire BOQ'!Print_Titles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2024-05-31T08:08:30Z</cp:lastPrinted>
  <dcterms:created xsi:type="dcterms:W3CDTF">2001-08-24T09:20:00Z</dcterms:created>
  <dcterms:modified xsi:type="dcterms:W3CDTF">2024-07-27T07:44:36Z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