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6"/>
  <workbookPr defaultThemeVersion="124226"/>
  <mc:AlternateContent xmlns:mc="http://schemas.openxmlformats.org/markup-compatibility/2006">
    <mc:Choice Requires="x15">
      <x15ac:absPath xmlns:x15ac="http://schemas.microsoft.com/office/spreadsheetml/2010/11/ac" url="D:\Pioneer\Running projects\Imtiaz Korangi (Labour RAtes)\"/>
    </mc:Choice>
  </mc:AlternateContent>
  <xr:revisionPtr revIDLastSave="0" documentId="13_ncr:1_{0D60214C-AD10-4AA3-A281-826EA0EB887A}" xr6:coauthVersionLast="36" xr6:coauthVersionMax="36" xr10:uidLastSave="{00000000-0000-0000-0000-000000000000}"/>
  <bookViews>
    <workbookView xWindow="0" yWindow="0" windowWidth="28800" windowHeight="12225" tabRatio="602" activeTab="1" xr2:uid="{00000000-000D-0000-FFFF-FFFF00000000}"/>
  </bookViews>
  <sheets>
    <sheet name="SUMMARY" sheetId="52" r:id="rId1"/>
    <sheet name="HVAC" sheetId="47" r:id="rId2"/>
    <sheet name="Plumbing" sheetId="49" r:id="rId3"/>
    <sheet name="FIre" sheetId="51" r:id="rId4"/>
  </sheets>
  <externalReferences>
    <externalReference r:id="rId5"/>
    <externalReference r:id="rId6"/>
  </externalReferences>
  <definedNames>
    <definedName name="\a">#N/A</definedName>
    <definedName name="\p">#N/A</definedName>
    <definedName name="\s">#N/A</definedName>
    <definedName name="_CD">#REF!</definedName>
    <definedName name="_xlnm._FilterDatabase" localSheetId="1" hidden="1">HVAC!$C$16:$G$277</definedName>
    <definedName name="_NA1">#REF!</definedName>
    <definedName name="_NA12">#REF!</definedName>
    <definedName name="_NA13">#REF!</definedName>
    <definedName name="_NA17">#REF!</definedName>
    <definedName name="_NA2">#REF!</definedName>
    <definedName name="_NA23">#REF!</definedName>
    <definedName name="_NA3">#REF!</definedName>
    <definedName name="_NA7">#REF!</definedName>
    <definedName name="_NA9">#REF!</definedName>
    <definedName name="_PR625">'[1]Normal Basis'!$133:$133</definedName>
    <definedName name="_PR706">'[1]Normal Basis'!#REF!</definedName>
    <definedName name="_PR730">'[1]Normal Basis'!#REF!</definedName>
    <definedName name="_PR741">'[1]Normal Basis'!$76:$76</definedName>
    <definedName name="_PR857">'[1]Normal Basis'!$59:$59</definedName>
    <definedName name="_PR858">'[1]Normal Basis'!$57:$57</definedName>
    <definedName name="_PR862">'[1]Normal Basis'!$53:$53</definedName>
    <definedName name="_PR864">'[1]Normal Basis'!$51:$51</definedName>
    <definedName name="_PR873">'[1]Normal Basis'!$42:$42</definedName>
    <definedName name="_PR874">'[1]Normal Basis'!$41:$41</definedName>
    <definedName name="_PR883">'[1]Normal Basis'!#REF!</definedName>
    <definedName name="_TAQ">#REF!</definedName>
    <definedName name="a">'[2]Bill 1'!$A$4:$F$29</definedName>
    <definedName name="AAA">'[1]Normal Basis'!#REF!</definedName>
    <definedName name="asdasdas">'[1]Normal Basis'!#REF!</definedName>
    <definedName name="b">#REF!</definedName>
    <definedName name="BOQ">#REF!</definedName>
    <definedName name="CHW">#REF!</definedName>
    <definedName name="dlist" localSheetId="1">#REF!</definedName>
    <definedName name="dlist">#REF!</definedName>
    <definedName name="e">#REF!</definedName>
    <definedName name="ESS">#REF!</definedName>
    <definedName name="EWS">#REF!</definedName>
    <definedName name="FFS">#REF!</definedName>
    <definedName name="GS">#REF!</definedName>
    <definedName name="list" localSheetId="1">#REF!</definedName>
    <definedName name="list">#REF!</definedName>
    <definedName name="NA">#REF!</definedName>
    <definedName name="PR_883M">'[1]Normal Basis'!$33:$33</definedName>
    <definedName name="PR858F">'[1]Normal Basis'!$58:$58</definedName>
    <definedName name="_xlnm.Print_Area" localSheetId="3">FIre!$A$1:$P$71</definedName>
    <definedName name="_xlnm.Print_Area" localSheetId="2">Plumbing!$A$2:$P$117</definedName>
    <definedName name="_xlnm.Print_Area" localSheetId="0">SUMMARY!$A$1:$C$15</definedName>
    <definedName name="Print_Area_MI" localSheetId="1">#REF!</definedName>
    <definedName name="Print_Area_MI" localSheetId="0">#REF!</definedName>
    <definedName name="Print_Area_MI">#REF!</definedName>
    <definedName name="_xlnm.Print_Titles" localSheetId="3">FIre!$1:$8</definedName>
    <definedName name="_xlnm.Print_Titles" localSheetId="1">HVAC!$2:$9</definedName>
    <definedName name="_xlnm.Print_Titles" localSheetId="2">Plumbing!$2:$9</definedName>
    <definedName name="RATE">#REF!</definedName>
    <definedName name="RATES">#REF!</definedName>
    <definedName name="SAD">#REF!</definedName>
    <definedName name="SS">#REF!</definedName>
    <definedName name="SWV">#REF!</definedName>
    <definedName name="TFA">#REF!</definedName>
    <definedName name="TO" localSheetId="1">#REF!</definedName>
    <definedName name="TO">#REF!</definedName>
    <definedName name="UN">#REF!</definedName>
    <definedName name="weqeqwe">'[1]Normal Basis'!#REF!</definedName>
    <definedName name="WTP">#REF!</definedName>
    <definedName name="WWTP">#REF!</definedName>
  </definedNames>
  <calcPr calcId="191029" iterate="1"/>
</workbook>
</file>

<file path=xl/calcChain.xml><?xml version="1.0" encoding="utf-8"?>
<calcChain xmlns="http://schemas.openxmlformats.org/spreadsheetml/2006/main">
  <c r="O114" i="49" l="1"/>
  <c r="P114" i="49" s="1"/>
  <c r="N114" i="49"/>
  <c r="N113" i="49"/>
  <c r="O113" i="49" s="1"/>
  <c r="P113" i="49" s="1"/>
  <c r="O108" i="49"/>
  <c r="P108" i="49" s="1"/>
  <c r="N108" i="49"/>
  <c r="N107" i="49"/>
  <c r="O107" i="49" s="1"/>
  <c r="P107" i="49" s="1"/>
  <c r="N105" i="49"/>
  <c r="O105" i="49" s="1"/>
  <c r="P105" i="49" s="1"/>
  <c r="N103" i="49"/>
  <c r="O103" i="49" s="1"/>
  <c r="P103" i="49" s="1"/>
  <c r="O101" i="49"/>
  <c r="P101" i="49" s="1"/>
  <c r="N101" i="49"/>
  <c r="N99" i="49"/>
  <c r="O99" i="49" s="1"/>
  <c r="P99" i="49" s="1"/>
  <c r="O97" i="49"/>
  <c r="P97" i="49" s="1"/>
  <c r="N97" i="49"/>
  <c r="N92" i="49"/>
  <c r="O92" i="49" s="1"/>
  <c r="P92" i="49" s="1"/>
  <c r="N91" i="49"/>
  <c r="O91" i="49" s="1"/>
  <c r="P91" i="49" s="1"/>
  <c r="N90" i="49"/>
  <c r="O90" i="49" s="1"/>
  <c r="P90" i="49" s="1"/>
  <c r="N88" i="49"/>
  <c r="O88" i="49" s="1"/>
  <c r="P88" i="49" s="1"/>
  <c r="N86" i="49"/>
  <c r="O86" i="49" s="1"/>
  <c r="P86" i="49" s="1"/>
  <c r="O84" i="49"/>
  <c r="P84" i="49" s="1"/>
  <c r="N84" i="49"/>
  <c r="N82" i="49"/>
  <c r="O82" i="49" s="1"/>
  <c r="P82" i="49" s="1"/>
  <c r="N81" i="49"/>
  <c r="O81" i="49" s="1"/>
  <c r="P81" i="49" s="1"/>
  <c r="O80" i="49"/>
  <c r="P80" i="49" s="1"/>
  <c r="N80" i="49"/>
  <c r="N79" i="49"/>
  <c r="O79" i="49" s="1"/>
  <c r="P79" i="49" s="1"/>
  <c r="N78" i="49"/>
  <c r="O78" i="49" s="1"/>
  <c r="P78" i="49" s="1"/>
  <c r="O73" i="49"/>
  <c r="P73" i="49" s="1"/>
  <c r="N73" i="49"/>
  <c r="N72" i="49"/>
  <c r="O72" i="49" s="1"/>
  <c r="P72" i="49" s="1"/>
  <c r="O70" i="49"/>
  <c r="P70" i="49" s="1"/>
  <c r="N70" i="49"/>
  <c r="N68" i="49"/>
  <c r="O68" i="49" s="1"/>
  <c r="P68" i="49" s="1"/>
  <c r="O66" i="49"/>
  <c r="P66" i="49" s="1"/>
  <c r="N66" i="49"/>
  <c r="N65" i="49"/>
  <c r="O65" i="49" s="1"/>
  <c r="P65" i="49" s="1"/>
  <c r="N64" i="49"/>
  <c r="O64" i="49" s="1"/>
  <c r="P64" i="49" s="1"/>
  <c r="N63" i="49"/>
  <c r="O63" i="49" s="1"/>
  <c r="P63" i="49" s="1"/>
  <c r="N61" i="49"/>
  <c r="O61" i="49" s="1"/>
  <c r="P61" i="49" s="1"/>
  <c r="N60" i="49"/>
  <c r="O60" i="49" s="1"/>
  <c r="P60" i="49" s="1"/>
  <c r="N59" i="49"/>
  <c r="O59" i="49" s="1"/>
  <c r="P59" i="49" s="1"/>
  <c r="N58" i="49"/>
  <c r="O58" i="49" s="1"/>
  <c r="P58" i="49" s="1"/>
  <c r="N57" i="49"/>
  <c r="O57" i="49" s="1"/>
  <c r="P57" i="49" s="1"/>
  <c r="O55" i="49"/>
  <c r="P55" i="49" s="1"/>
  <c r="N55" i="49"/>
  <c r="N54" i="49"/>
  <c r="O54" i="49" s="1"/>
  <c r="P54" i="49" s="1"/>
  <c r="N53" i="49"/>
  <c r="O53" i="49" s="1"/>
  <c r="P53" i="49" s="1"/>
  <c r="N51" i="49"/>
  <c r="O51" i="49" s="1"/>
  <c r="P51" i="49" s="1"/>
  <c r="N49" i="49"/>
  <c r="O49" i="49" s="1"/>
  <c r="P49" i="49" s="1"/>
  <c r="O47" i="49"/>
  <c r="P47" i="49" s="1"/>
  <c r="N47" i="49"/>
  <c r="N46" i="49"/>
  <c r="O46" i="49" s="1"/>
  <c r="P46" i="49" s="1"/>
  <c r="N45" i="49"/>
  <c r="O45" i="49" s="1"/>
  <c r="P45" i="49" s="1"/>
  <c r="N44" i="49"/>
  <c r="O44" i="49" s="1"/>
  <c r="P44" i="49" s="1"/>
  <c r="O43" i="49"/>
  <c r="P43" i="49" s="1"/>
  <c r="N43" i="49"/>
  <c r="N38" i="49"/>
  <c r="O38" i="49" s="1"/>
  <c r="P38" i="49" s="1"/>
  <c r="N37" i="49"/>
  <c r="O37" i="49" s="1"/>
  <c r="P37" i="49" s="1"/>
  <c r="O36" i="49"/>
  <c r="P36" i="49" s="1"/>
  <c r="N36" i="49"/>
  <c r="N35" i="49"/>
  <c r="O35" i="49" s="1"/>
  <c r="P35" i="49" s="1"/>
  <c r="N34" i="49"/>
  <c r="O34" i="49" s="1"/>
  <c r="P34" i="49" s="1"/>
  <c r="N32" i="49"/>
  <c r="O32" i="49" s="1"/>
  <c r="P32" i="49" s="1"/>
  <c r="N31" i="49"/>
  <c r="O31" i="49" s="1"/>
  <c r="P31" i="49" s="1"/>
  <c r="N30" i="49"/>
  <c r="O30" i="49" s="1"/>
  <c r="P30" i="49" s="1"/>
  <c r="O28" i="49"/>
  <c r="P28" i="49" s="1"/>
  <c r="N28" i="49"/>
  <c r="N27" i="49"/>
  <c r="O27" i="49" s="1"/>
  <c r="P27" i="49" s="1"/>
  <c r="O25" i="49"/>
  <c r="P25" i="49" s="1"/>
  <c r="N25" i="49"/>
  <c r="N24" i="49"/>
  <c r="O24" i="49" s="1"/>
  <c r="P24" i="49" s="1"/>
  <c r="N22" i="49"/>
  <c r="O22" i="49" s="1"/>
  <c r="P22" i="49" s="1"/>
  <c r="O21" i="49"/>
  <c r="P21" i="49" s="1"/>
  <c r="N21" i="49"/>
  <c r="N19" i="49"/>
  <c r="O19" i="49" s="1"/>
  <c r="P19" i="49" s="1"/>
  <c r="O17" i="49"/>
  <c r="P17" i="49" s="1"/>
  <c r="N17" i="49"/>
  <c r="N15" i="49"/>
  <c r="O15" i="49" s="1"/>
  <c r="P15" i="49" s="1"/>
  <c r="O13" i="49"/>
  <c r="P13" i="49" s="1"/>
  <c r="N13" i="49"/>
  <c r="M114" i="49"/>
  <c r="M113" i="49"/>
  <c r="O112" i="49"/>
  <c r="P112" i="49" s="1"/>
  <c r="M112" i="49"/>
  <c r="M108" i="49"/>
  <c r="M107" i="49"/>
  <c r="M105" i="49"/>
  <c r="M103" i="49"/>
  <c r="M101" i="49"/>
  <c r="M99" i="49"/>
  <c r="M97" i="49"/>
  <c r="M92" i="49"/>
  <c r="M91" i="49"/>
  <c r="M90" i="49"/>
  <c r="M88" i="49"/>
  <c r="M86" i="49"/>
  <c r="M84" i="49"/>
  <c r="M82" i="49"/>
  <c r="M81" i="49"/>
  <c r="M80" i="49"/>
  <c r="M79" i="49"/>
  <c r="M78" i="49"/>
  <c r="M73" i="49"/>
  <c r="M72" i="49"/>
  <c r="M70" i="49"/>
  <c r="M68" i="49"/>
  <c r="M66" i="49"/>
  <c r="M64" i="49"/>
  <c r="M63" i="49"/>
  <c r="M61" i="49"/>
  <c r="M60" i="49"/>
  <c r="M59" i="49"/>
  <c r="M58" i="49"/>
  <c r="M57" i="49"/>
  <c r="M55" i="49"/>
  <c r="M54" i="49"/>
  <c r="M53" i="49"/>
  <c r="M51" i="49"/>
  <c r="M49" i="49"/>
  <c r="M47" i="49"/>
  <c r="M46" i="49"/>
  <c r="M45" i="49"/>
  <c r="M44" i="49"/>
  <c r="M43" i="49"/>
  <c r="M38" i="49"/>
  <c r="M37" i="49"/>
  <c r="M36" i="49"/>
  <c r="M35" i="49"/>
  <c r="M34" i="49"/>
  <c r="M32" i="49"/>
  <c r="M31" i="49"/>
  <c r="M30" i="49"/>
  <c r="M28" i="49"/>
  <c r="M27" i="49"/>
  <c r="M25" i="49"/>
  <c r="M24" i="49"/>
  <c r="M22" i="49"/>
  <c r="M21" i="49"/>
  <c r="M19" i="49"/>
  <c r="M17" i="49"/>
  <c r="M15" i="49"/>
  <c r="M13" i="49"/>
  <c r="P117" i="49" l="1"/>
  <c r="C8" i="52" s="1"/>
  <c r="N70" i="51"/>
  <c r="O70" i="51" s="1"/>
  <c r="P70" i="51" s="1"/>
  <c r="N69" i="51"/>
  <c r="O69" i="51" s="1"/>
  <c r="P69" i="51" s="1"/>
  <c r="O68" i="51"/>
  <c r="P68" i="51" s="1"/>
  <c r="N68" i="51"/>
  <c r="N67" i="51"/>
  <c r="O67" i="51" s="1"/>
  <c r="P67" i="51" s="1"/>
  <c r="N66" i="51"/>
  <c r="O66" i="51" s="1"/>
  <c r="P66" i="51" s="1"/>
  <c r="O65" i="51"/>
  <c r="P65" i="51" s="1"/>
  <c r="N65" i="51"/>
  <c r="N64" i="51"/>
  <c r="O64" i="51" s="1"/>
  <c r="P64" i="51" s="1"/>
  <c r="N63" i="51"/>
  <c r="O63" i="51" s="1"/>
  <c r="P63" i="51" s="1"/>
  <c r="N62" i="51"/>
  <c r="O62" i="51" s="1"/>
  <c r="P62" i="51" s="1"/>
  <c r="N61" i="51"/>
  <c r="O61" i="51" s="1"/>
  <c r="P61" i="51" s="1"/>
  <c r="O60" i="51"/>
  <c r="P60" i="51" s="1"/>
  <c r="N60" i="51"/>
  <c r="N58" i="51"/>
  <c r="O58" i="51" s="1"/>
  <c r="P58" i="51" s="1"/>
  <c r="N57" i="51"/>
  <c r="O57" i="51" s="1"/>
  <c r="P57" i="51" s="1"/>
  <c r="N56" i="51"/>
  <c r="O56" i="51" s="1"/>
  <c r="P56" i="51" s="1"/>
  <c r="N55" i="51"/>
  <c r="O55" i="51" s="1"/>
  <c r="P55" i="51" s="1"/>
  <c r="O54" i="51"/>
  <c r="P54" i="51" s="1"/>
  <c r="N54" i="51"/>
  <c r="N52" i="51"/>
  <c r="O52" i="51" s="1"/>
  <c r="P52" i="51" s="1"/>
  <c r="N51" i="51"/>
  <c r="O51" i="51" s="1"/>
  <c r="P51" i="51" s="1"/>
  <c r="N50" i="51"/>
  <c r="O50" i="51" s="1"/>
  <c r="P50" i="51" s="1"/>
  <c r="N49" i="51"/>
  <c r="O49" i="51" s="1"/>
  <c r="P49" i="51" s="1"/>
  <c r="O48" i="51"/>
  <c r="P48" i="51" s="1"/>
  <c r="N48" i="51"/>
  <c r="N47" i="51"/>
  <c r="O47" i="51" s="1"/>
  <c r="P47" i="51" s="1"/>
  <c r="N46" i="51"/>
  <c r="O46" i="51" s="1"/>
  <c r="P46" i="51" s="1"/>
  <c r="N45" i="51"/>
  <c r="O45" i="51" s="1"/>
  <c r="P45" i="51" s="1"/>
  <c r="O40" i="51"/>
  <c r="P40" i="51" s="1"/>
  <c r="N40" i="51"/>
  <c r="N36" i="51"/>
  <c r="O36" i="51" s="1"/>
  <c r="P36" i="51" s="1"/>
  <c r="N35" i="51"/>
  <c r="O35" i="51" s="1"/>
  <c r="P35" i="51" s="1"/>
  <c r="N34" i="51"/>
  <c r="O34" i="51" s="1"/>
  <c r="P34" i="51" s="1"/>
  <c r="N33" i="51"/>
  <c r="O33" i="51" s="1"/>
  <c r="P33" i="51" s="1"/>
  <c r="O32" i="51"/>
  <c r="P32" i="51" s="1"/>
  <c r="N32" i="51"/>
  <c r="N31" i="51"/>
  <c r="O31" i="51" s="1"/>
  <c r="P31" i="51" s="1"/>
  <c r="N29" i="51"/>
  <c r="O29" i="51" s="1"/>
  <c r="P29" i="51" s="1"/>
  <c r="O28" i="51"/>
  <c r="P28" i="51" s="1"/>
  <c r="N28" i="51"/>
  <c r="N27" i="51"/>
  <c r="O27" i="51" s="1"/>
  <c r="P27" i="51" s="1"/>
  <c r="O25" i="51"/>
  <c r="P25" i="51" s="1"/>
  <c r="N25" i="51"/>
  <c r="N24" i="51"/>
  <c r="O24" i="51" s="1"/>
  <c r="P24" i="51" s="1"/>
  <c r="N23" i="51"/>
  <c r="O23" i="51" s="1"/>
  <c r="P23" i="51" s="1"/>
  <c r="N22" i="51"/>
  <c r="O22" i="51" s="1"/>
  <c r="P22" i="51" s="1"/>
  <c r="N21" i="51"/>
  <c r="O21" i="51" s="1"/>
  <c r="P21" i="51" s="1"/>
  <c r="N20" i="51"/>
  <c r="O20" i="51" s="1"/>
  <c r="P20" i="51" s="1"/>
  <c r="N19" i="51"/>
  <c r="O19" i="51" s="1"/>
  <c r="P19" i="51" s="1"/>
  <c r="N18" i="51"/>
  <c r="O18" i="51" s="1"/>
  <c r="P18" i="51" s="1"/>
  <c r="N16" i="51"/>
  <c r="O16" i="51" s="1"/>
  <c r="P16" i="51" s="1"/>
  <c r="N15" i="51"/>
  <c r="O15" i="51" s="1"/>
  <c r="P15" i="51" s="1"/>
  <c r="N14" i="51"/>
  <c r="O14" i="51" s="1"/>
  <c r="P14" i="51" s="1"/>
  <c r="N12" i="51"/>
  <c r="O12" i="51" s="1"/>
  <c r="P12" i="51" s="1"/>
  <c r="P71" i="51" l="1"/>
  <c r="C9" i="52" s="1"/>
  <c r="N276" i="47" l="1"/>
  <c r="O276" i="47" s="1"/>
  <c r="P276" i="47" s="1"/>
  <c r="N275" i="47"/>
  <c r="O275" i="47" s="1"/>
  <c r="P275" i="47" s="1"/>
  <c r="N274" i="47"/>
  <c r="O274" i="47" s="1"/>
  <c r="P274" i="47" s="1"/>
  <c r="O273" i="47"/>
  <c r="P273" i="47" s="1"/>
  <c r="N273" i="47"/>
  <c r="N272" i="47"/>
  <c r="O272" i="47" s="1"/>
  <c r="P272" i="47" s="1"/>
  <c r="N271" i="47"/>
  <c r="O271" i="47" s="1"/>
  <c r="P271" i="47" s="1"/>
  <c r="N269" i="47"/>
  <c r="O269" i="47" s="1"/>
  <c r="P269" i="47" s="1"/>
  <c r="N268" i="47"/>
  <c r="O268" i="47" s="1"/>
  <c r="P268" i="47" s="1"/>
  <c r="N267" i="47"/>
  <c r="O267" i="47" s="1"/>
  <c r="P267" i="47" s="1"/>
  <c r="N266" i="47"/>
  <c r="O266" i="47" s="1"/>
  <c r="P266" i="47" s="1"/>
  <c r="N265" i="47"/>
  <c r="O265" i="47" s="1"/>
  <c r="P265" i="47" s="1"/>
  <c r="N264" i="47"/>
  <c r="O264" i="47" s="1"/>
  <c r="P264" i="47" s="1"/>
  <c r="N262" i="47"/>
  <c r="O262" i="47" s="1"/>
  <c r="P262" i="47" s="1"/>
  <c r="N260" i="47"/>
  <c r="O260" i="47" s="1"/>
  <c r="P260" i="47" s="1"/>
  <c r="N259" i="47"/>
  <c r="O259" i="47" s="1"/>
  <c r="P259" i="47" s="1"/>
  <c r="N258" i="47"/>
  <c r="O258" i="47" s="1"/>
  <c r="P258" i="47" s="1"/>
  <c r="N257" i="47"/>
  <c r="O257" i="47" s="1"/>
  <c r="P257" i="47" s="1"/>
  <c r="N256" i="47"/>
  <c r="O256" i="47" s="1"/>
  <c r="P256" i="47" s="1"/>
  <c r="N254" i="47"/>
  <c r="O254" i="47" s="1"/>
  <c r="P254" i="47" s="1"/>
  <c r="N251" i="47"/>
  <c r="O251" i="47" s="1"/>
  <c r="P251" i="47" s="1"/>
  <c r="N250" i="47"/>
  <c r="O250" i="47" s="1"/>
  <c r="P250" i="47" s="1"/>
  <c r="N249" i="47"/>
  <c r="O249" i="47" s="1"/>
  <c r="P249" i="47" s="1"/>
  <c r="N248" i="47"/>
  <c r="O248" i="47" s="1"/>
  <c r="P248" i="47" s="1"/>
  <c r="N247" i="47"/>
  <c r="O247" i="47" s="1"/>
  <c r="P247" i="47" s="1"/>
  <c r="N245" i="47"/>
  <c r="O245" i="47" s="1"/>
  <c r="P245" i="47" s="1"/>
  <c r="O244" i="47"/>
  <c r="P244" i="47" s="1"/>
  <c r="N244" i="47"/>
  <c r="N243" i="47"/>
  <c r="O243" i="47" s="1"/>
  <c r="P243" i="47" s="1"/>
  <c r="O241" i="47"/>
  <c r="P241" i="47" s="1"/>
  <c r="N241" i="47"/>
  <c r="N239" i="47"/>
  <c r="O239" i="47" s="1"/>
  <c r="P239" i="47" s="1"/>
  <c r="N237" i="47"/>
  <c r="O237" i="47" s="1"/>
  <c r="P237" i="47" s="1"/>
  <c r="N235" i="47"/>
  <c r="O235" i="47" s="1"/>
  <c r="P235" i="47" s="1"/>
  <c r="N234" i="47"/>
  <c r="O234" i="47" s="1"/>
  <c r="P234" i="47" s="1"/>
  <c r="N233" i="47"/>
  <c r="O233" i="47" s="1"/>
  <c r="P233" i="47" s="1"/>
  <c r="N232" i="47"/>
  <c r="O232" i="47" s="1"/>
  <c r="P232" i="47" s="1"/>
  <c r="N230" i="47"/>
  <c r="O230" i="47" s="1"/>
  <c r="P230" i="47" s="1"/>
  <c r="N229" i="47"/>
  <c r="O229" i="47" s="1"/>
  <c r="P229" i="47" s="1"/>
  <c r="O228" i="47"/>
  <c r="P228" i="47" s="1"/>
  <c r="N228" i="47"/>
  <c r="N227" i="47"/>
  <c r="O227" i="47" s="1"/>
  <c r="P227" i="47" s="1"/>
  <c r="O226" i="47"/>
  <c r="P226" i="47" s="1"/>
  <c r="N226" i="47"/>
  <c r="N225" i="47"/>
  <c r="O225" i="47" s="1"/>
  <c r="P225" i="47" s="1"/>
  <c r="O223" i="47"/>
  <c r="P223" i="47" s="1"/>
  <c r="N223" i="47"/>
  <c r="N222" i="47"/>
  <c r="O222" i="47" s="1"/>
  <c r="P222" i="47" s="1"/>
  <c r="O221" i="47"/>
  <c r="P221" i="47" s="1"/>
  <c r="N221" i="47"/>
  <c r="N220" i="47"/>
  <c r="O220" i="47" s="1"/>
  <c r="P220" i="47" s="1"/>
  <c r="N219" i="47"/>
  <c r="O219" i="47" s="1"/>
  <c r="P219" i="47" s="1"/>
  <c r="N218" i="47"/>
  <c r="O218" i="47" s="1"/>
  <c r="P218" i="47" s="1"/>
  <c r="N217" i="47"/>
  <c r="O217" i="47" s="1"/>
  <c r="P217" i="47" s="1"/>
  <c r="N216" i="47"/>
  <c r="O216" i="47" s="1"/>
  <c r="P216" i="47" s="1"/>
  <c r="N215" i="47"/>
  <c r="O215" i="47" s="1"/>
  <c r="P215" i="47" s="1"/>
  <c r="N214" i="47"/>
  <c r="O214" i="47" s="1"/>
  <c r="P214" i="47" s="1"/>
  <c r="N213" i="47"/>
  <c r="O213" i="47" s="1"/>
  <c r="P213" i="47" s="1"/>
  <c r="N212" i="47"/>
  <c r="O212" i="47" s="1"/>
  <c r="P212" i="47" s="1"/>
  <c r="N211" i="47"/>
  <c r="O211" i="47" s="1"/>
  <c r="P211" i="47" s="1"/>
  <c r="N210" i="47"/>
  <c r="O210" i="47" s="1"/>
  <c r="P210" i="47" s="1"/>
  <c r="N209" i="47"/>
  <c r="O209" i="47" s="1"/>
  <c r="P209" i="47" s="1"/>
  <c r="N208" i="47"/>
  <c r="O208" i="47" s="1"/>
  <c r="P208" i="47" s="1"/>
  <c r="N207" i="47"/>
  <c r="O207" i="47" s="1"/>
  <c r="P207" i="47" s="1"/>
  <c r="N206" i="47"/>
  <c r="O206" i="47" s="1"/>
  <c r="P206" i="47" s="1"/>
  <c r="N205" i="47"/>
  <c r="O205" i="47" s="1"/>
  <c r="P205" i="47" s="1"/>
  <c r="N203" i="47"/>
  <c r="O203" i="47" s="1"/>
  <c r="P203" i="47" s="1"/>
  <c r="N202" i="47"/>
  <c r="O202" i="47" s="1"/>
  <c r="P202" i="47" s="1"/>
  <c r="N200" i="47"/>
  <c r="O200" i="47" s="1"/>
  <c r="P200" i="47" s="1"/>
  <c r="N199" i="47"/>
  <c r="O199" i="47" s="1"/>
  <c r="P199" i="47" s="1"/>
  <c r="N198" i="47"/>
  <c r="O198" i="47" s="1"/>
  <c r="P198" i="47" s="1"/>
  <c r="O197" i="47"/>
  <c r="P197" i="47" s="1"/>
  <c r="N197" i="47"/>
  <c r="N196" i="47"/>
  <c r="O196" i="47" s="1"/>
  <c r="P196" i="47" s="1"/>
  <c r="N195" i="47"/>
  <c r="O195" i="47" s="1"/>
  <c r="P195" i="47" s="1"/>
  <c r="N192" i="47"/>
  <c r="O192" i="47" s="1"/>
  <c r="P192" i="47" s="1"/>
  <c r="N191" i="47"/>
  <c r="O191" i="47" s="1"/>
  <c r="P191" i="47" s="1"/>
  <c r="N190" i="47"/>
  <c r="O190" i="47" s="1"/>
  <c r="P190" i="47" s="1"/>
  <c r="N189" i="47"/>
  <c r="O189" i="47" s="1"/>
  <c r="P189" i="47" s="1"/>
  <c r="N188" i="47"/>
  <c r="O188" i="47" s="1"/>
  <c r="P188" i="47" s="1"/>
  <c r="N187" i="47"/>
  <c r="O187" i="47" s="1"/>
  <c r="P187" i="47" s="1"/>
  <c r="N185" i="47"/>
  <c r="O185" i="47" s="1"/>
  <c r="P185" i="47" s="1"/>
  <c r="N184" i="47"/>
  <c r="O184" i="47" s="1"/>
  <c r="P184" i="47" s="1"/>
  <c r="N183" i="47"/>
  <c r="O183" i="47" s="1"/>
  <c r="P183" i="47" s="1"/>
  <c r="N182" i="47"/>
  <c r="O182" i="47" s="1"/>
  <c r="P182" i="47" s="1"/>
  <c r="O181" i="47"/>
  <c r="P181" i="47" s="1"/>
  <c r="N181" i="47"/>
  <c r="N180" i="47"/>
  <c r="O180" i="47" s="1"/>
  <c r="P180" i="47" s="1"/>
  <c r="N178" i="47"/>
  <c r="O178" i="47" s="1"/>
  <c r="P178" i="47" s="1"/>
  <c r="N177" i="47"/>
  <c r="O177" i="47" s="1"/>
  <c r="P177" i="47" s="1"/>
  <c r="N176" i="47"/>
  <c r="O176" i="47" s="1"/>
  <c r="P176" i="47" s="1"/>
  <c r="N175" i="47"/>
  <c r="O175" i="47" s="1"/>
  <c r="P175" i="47" s="1"/>
  <c r="N174" i="47"/>
  <c r="O174" i="47" s="1"/>
  <c r="P174" i="47" s="1"/>
  <c r="O173" i="47"/>
  <c r="P173" i="47" s="1"/>
  <c r="N173" i="47"/>
  <c r="N170" i="47"/>
  <c r="O170" i="47" s="1"/>
  <c r="P170" i="47" s="1"/>
  <c r="N169" i="47"/>
  <c r="O169" i="47" s="1"/>
  <c r="P169" i="47" s="1"/>
  <c r="N168" i="47"/>
  <c r="O168" i="47" s="1"/>
  <c r="P168" i="47" s="1"/>
  <c r="N167" i="47"/>
  <c r="O167" i="47" s="1"/>
  <c r="P167" i="47" s="1"/>
  <c r="N166" i="47"/>
  <c r="O166" i="47" s="1"/>
  <c r="P166" i="47" s="1"/>
  <c r="N165" i="47"/>
  <c r="O165" i="47" s="1"/>
  <c r="P165" i="47" s="1"/>
  <c r="N164" i="47"/>
  <c r="O164" i="47" s="1"/>
  <c r="P164" i="47" s="1"/>
  <c r="N163" i="47"/>
  <c r="O163" i="47" s="1"/>
  <c r="P163" i="47" s="1"/>
  <c r="O162" i="47"/>
  <c r="P162" i="47" s="1"/>
  <c r="N162" i="47"/>
  <c r="N161" i="47"/>
  <c r="O161" i="47" s="1"/>
  <c r="P161" i="47" s="1"/>
  <c r="N160" i="47"/>
  <c r="O160" i="47" s="1"/>
  <c r="P160" i="47" s="1"/>
  <c r="N159" i="47"/>
  <c r="O159" i="47" s="1"/>
  <c r="P159" i="47" s="1"/>
  <c r="N156" i="47"/>
  <c r="O156" i="47" s="1"/>
  <c r="P156" i="47" s="1"/>
  <c r="N155" i="47"/>
  <c r="O155" i="47" s="1"/>
  <c r="P155" i="47" s="1"/>
  <c r="N154" i="47"/>
  <c r="O154" i="47" s="1"/>
  <c r="P154" i="47" s="1"/>
  <c r="N153" i="47"/>
  <c r="O153" i="47" s="1"/>
  <c r="P153" i="47" s="1"/>
  <c r="N152" i="47"/>
  <c r="O152" i="47" s="1"/>
  <c r="P152" i="47" s="1"/>
  <c r="N151" i="47"/>
  <c r="O151" i="47" s="1"/>
  <c r="P151" i="47" s="1"/>
  <c r="N150" i="47"/>
  <c r="O150" i="47" s="1"/>
  <c r="P150" i="47" s="1"/>
  <c r="N149" i="47"/>
  <c r="O149" i="47" s="1"/>
  <c r="P149" i="47" s="1"/>
  <c r="N148" i="47"/>
  <c r="O148" i="47" s="1"/>
  <c r="P148" i="47" s="1"/>
  <c r="N147" i="47"/>
  <c r="O147" i="47" s="1"/>
  <c r="P147" i="47" s="1"/>
  <c r="N146" i="47"/>
  <c r="O146" i="47" s="1"/>
  <c r="P146" i="47" s="1"/>
  <c r="N145" i="47"/>
  <c r="O145" i="47" s="1"/>
  <c r="P145" i="47" s="1"/>
  <c r="N143" i="47"/>
  <c r="O143" i="47" s="1"/>
  <c r="P143" i="47" s="1"/>
  <c r="N142" i="47"/>
  <c r="O142" i="47" s="1"/>
  <c r="P142" i="47" s="1"/>
  <c r="N141" i="47"/>
  <c r="O141" i="47" s="1"/>
  <c r="P141" i="47" s="1"/>
  <c r="N140" i="47"/>
  <c r="O140" i="47" s="1"/>
  <c r="P140" i="47" s="1"/>
  <c r="N139" i="47"/>
  <c r="O139" i="47" s="1"/>
  <c r="P139" i="47" s="1"/>
  <c r="N138" i="47"/>
  <c r="O138" i="47" s="1"/>
  <c r="P138" i="47" s="1"/>
  <c r="N135" i="47"/>
  <c r="O135" i="47" s="1"/>
  <c r="P135" i="47" s="1"/>
  <c r="N133" i="47"/>
  <c r="O133" i="47" s="1"/>
  <c r="P133" i="47" s="1"/>
  <c r="N132" i="47"/>
  <c r="O132" i="47" s="1"/>
  <c r="P132" i="47" s="1"/>
  <c r="N130" i="47"/>
  <c r="O130" i="47" s="1"/>
  <c r="P130" i="47" s="1"/>
  <c r="N129" i="47"/>
  <c r="O129" i="47" s="1"/>
  <c r="P129" i="47" s="1"/>
  <c r="N128" i="47"/>
  <c r="O128" i="47" s="1"/>
  <c r="P128" i="47" s="1"/>
  <c r="N126" i="47"/>
  <c r="O126" i="47" s="1"/>
  <c r="P126" i="47" s="1"/>
  <c r="N125" i="47"/>
  <c r="O125" i="47" s="1"/>
  <c r="P125" i="47" s="1"/>
  <c r="N123" i="47"/>
  <c r="O123" i="47" s="1"/>
  <c r="P123" i="47" s="1"/>
  <c r="N122" i="47"/>
  <c r="O122" i="47" s="1"/>
  <c r="P122" i="47" s="1"/>
  <c r="O120" i="47"/>
  <c r="P120" i="47" s="1"/>
  <c r="N120" i="47"/>
  <c r="N119" i="47"/>
  <c r="O119" i="47" s="1"/>
  <c r="P119" i="47" s="1"/>
  <c r="N115" i="47"/>
  <c r="O115" i="47" s="1"/>
  <c r="P115" i="47" s="1"/>
  <c r="N114" i="47"/>
  <c r="O114" i="47" s="1"/>
  <c r="P114" i="47" s="1"/>
  <c r="N112" i="47"/>
  <c r="O112" i="47" s="1"/>
  <c r="P112" i="47" s="1"/>
  <c r="N111" i="47"/>
  <c r="O111" i="47" s="1"/>
  <c r="P111" i="47" s="1"/>
  <c r="N110" i="47"/>
  <c r="O110" i="47" s="1"/>
  <c r="P110" i="47" s="1"/>
  <c r="N109" i="47"/>
  <c r="O109" i="47" s="1"/>
  <c r="P109" i="47" s="1"/>
  <c r="N108" i="47"/>
  <c r="O108" i="47" s="1"/>
  <c r="P108" i="47" s="1"/>
  <c r="N106" i="47"/>
  <c r="O106" i="47" s="1"/>
  <c r="P106" i="47" s="1"/>
  <c r="N105" i="47"/>
  <c r="O105" i="47" s="1"/>
  <c r="P105" i="47" s="1"/>
  <c r="N103" i="47"/>
  <c r="O103" i="47" s="1"/>
  <c r="P103" i="47" s="1"/>
  <c r="N102" i="47"/>
  <c r="O102" i="47" s="1"/>
  <c r="P102" i="47" s="1"/>
  <c r="O100" i="47"/>
  <c r="P100" i="47" s="1"/>
  <c r="N100" i="47"/>
  <c r="N99" i="47"/>
  <c r="O99" i="47" s="1"/>
  <c r="P99" i="47" s="1"/>
  <c r="N97" i="47"/>
  <c r="O97" i="47" s="1"/>
  <c r="P97" i="47" s="1"/>
  <c r="N95" i="47"/>
  <c r="O95" i="47" s="1"/>
  <c r="P95" i="47" s="1"/>
  <c r="N92" i="47"/>
  <c r="O92" i="47" s="1"/>
  <c r="P92" i="47" s="1"/>
  <c r="N91" i="47"/>
  <c r="O91" i="47" s="1"/>
  <c r="P91" i="47" s="1"/>
  <c r="N90" i="47"/>
  <c r="O90" i="47" s="1"/>
  <c r="P90" i="47" s="1"/>
  <c r="O88" i="47"/>
  <c r="P88" i="47" s="1"/>
  <c r="N88" i="47"/>
  <c r="N87" i="47"/>
  <c r="O87" i="47" s="1"/>
  <c r="P87" i="47" s="1"/>
  <c r="O86" i="47"/>
  <c r="P86" i="47" s="1"/>
  <c r="N86" i="47"/>
  <c r="N85" i="47"/>
  <c r="O85" i="47" s="1"/>
  <c r="P85" i="47" s="1"/>
  <c r="N83" i="47"/>
  <c r="O83" i="47" s="1"/>
  <c r="P83" i="47" s="1"/>
  <c r="N82" i="47"/>
  <c r="O82" i="47" s="1"/>
  <c r="P82" i="47" s="1"/>
  <c r="N80" i="47"/>
  <c r="O80" i="47" s="1"/>
  <c r="P80" i="47" s="1"/>
  <c r="N79" i="47"/>
  <c r="O79" i="47" s="1"/>
  <c r="P79" i="47" s="1"/>
  <c r="O76" i="47"/>
  <c r="P76" i="47" s="1"/>
  <c r="N76" i="47"/>
  <c r="N75" i="47"/>
  <c r="O75" i="47" s="1"/>
  <c r="P75" i="47" s="1"/>
  <c r="O74" i="47"/>
  <c r="P74" i="47" s="1"/>
  <c r="N74" i="47"/>
  <c r="N73" i="47"/>
  <c r="O73" i="47" s="1"/>
  <c r="P73" i="47" s="1"/>
  <c r="N72" i="47"/>
  <c r="O72" i="47" s="1"/>
  <c r="P72" i="47" s="1"/>
  <c r="N70" i="47"/>
  <c r="O70" i="47" s="1"/>
  <c r="P70" i="47" s="1"/>
  <c r="N69" i="47"/>
  <c r="O69" i="47" s="1"/>
  <c r="P69" i="47" s="1"/>
  <c r="N68" i="47"/>
  <c r="O68" i="47" s="1"/>
  <c r="P68" i="47" s="1"/>
  <c r="O67" i="47"/>
  <c r="P67" i="47" s="1"/>
  <c r="N67" i="47"/>
  <c r="N65" i="47"/>
  <c r="O65" i="47" s="1"/>
  <c r="P65" i="47" s="1"/>
  <c r="N64" i="47"/>
  <c r="O64" i="47" s="1"/>
  <c r="P64" i="47" s="1"/>
  <c r="N62" i="47"/>
  <c r="O62" i="47" s="1"/>
  <c r="P62" i="47" s="1"/>
  <c r="N61" i="47"/>
  <c r="O61" i="47" s="1"/>
  <c r="P61" i="47" s="1"/>
  <c r="N58" i="47"/>
  <c r="O58" i="47" s="1"/>
  <c r="P58" i="47" s="1"/>
  <c r="N57" i="47"/>
  <c r="O57" i="47" s="1"/>
  <c r="P57" i="47" s="1"/>
  <c r="N56" i="47"/>
  <c r="O56" i="47" s="1"/>
  <c r="P56" i="47" s="1"/>
  <c r="N54" i="47"/>
  <c r="O54" i="47" s="1"/>
  <c r="P54" i="47" s="1"/>
  <c r="N53" i="47"/>
  <c r="O53" i="47" s="1"/>
  <c r="P53" i="47" s="1"/>
  <c r="N51" i="47"/>
  <c r="O51" i="47" s="1"/>
  <c r="P51" i="47" s="1"/>
  <c r="N50" i="47"/>
  <c r="O50" i="47" s="1"/>
  <c r="P50" i="47" s="1"/>
  <c r="N49" i="47"/>
  <c r="O49" i="47" s="1"/>
  <c r="P49" i="47" s="1"/>
  <c r="N48" i="47"/>
  <c r="O48" i="47" s="1"/>
  <c r="P48" i="47" s="1"/>
  <c r="N45" i="47"/>
  <c r="O45" i="47" s="1"/>
  <c r="P45" i="47" s="1"/>
  <c r="N44" i="47"/>
  <c r="O44" i="47" s="1"/>
  <c r="P44" i="47" s="1"/>
  <c r="N43" i="47"/>
  <c r="O43" i="47" s="1"/>
  <c r="P43" i="47" s="1"/>
  <c r="N42" i="47"/>
  <c r="O42" i="47" s="1"/>
  <c r="P42" i="47" s="1"/>
  <c r="N41" i="47"/>
  <c r="O41" i="47" s="1"/>
  <c r="P41" i="47" s="1"/>
  <c r="N40" i="47"/>
  <c r="O40" i="47" s="1"/>
  <c r="P40" i="47" s="1"/>
  <c r="N38" i="47"/>
  <c r="O38" i="47" s="1"/>
  <c r="P38" i="47" s="1"/>
  <c r="O37" i="47"/>
  <c r="P37" i="47" s="1"/>
  <c r="N37" i="47"/>
  <c r="N35" i="47"/>
  <c r="O35" i="47" s="1"/>
  <c r="P35" i="47" s="1"/>
  <c r="N34" i="47"/>
  <c r="O34" i="47" s="1"/>
  <c r="P34" i="47" s="1"/>
  <c r="O33" i="47"/>
  <c r="P33" i="47" s="1"/>
  <c r="N33" i="47"/>
  <c r="N32" i="47"/>
  <c r="O32" i="47" s="1"/>
  <c r="P32" i="47" s="1"/>
  <c r="N31" i="47"/>
  <c r="O31" i="47" s="1"/>
  <c r="P31" i="47" s="1"/>
  <c r="N30" i="47"/>
  <c r="O30" i="47" s="1"/>
  <c r="P30" i="47" s="1"/>
  <c r="N29" i="47"/>
  <c r="O29" i="47" s="1"/>
  <c r="P29" i="47" s="1"/>
  <c r="N28" i="47"/>
  <c r="O28" i="47" s="1"/>
  <c r="P28" i="47" s="1"/>
  <c r="N25" i="47"/>
  <c r="O25" i="47" s="1"/>
  <c r="P25" i="47" s="1"/>
  <c r="N24" i="47"/>
  <c r="O24" i="47" s="1"/>
  <c r="P24" i="47" s="1"/>
  <c r="N23" i="47"/>
  <c r="O23" i="47" s="1"/>
  <c r="P23" i="47" s="1"/>
  <c r="N22" i="47"/>
  <c r="O22" i="47" s="1"/>
  <c r="P22" i="47" s="1"/>
  <c r="N21" i="47"/>
  <c r="O21" i="47" s="1"/>
  <c r="P21" i="47" s="1"/>
  <c r="N20" i="47"/>
  <c r="O20" i="47" s="1"/>
  <c r="P20" i="47" s="1"/>
  <c r="N18" i="47"/>
  <c r="O18" i="47" s="1"/>
  <c r="P18" i="47" s="1"/>
  <c r="N17" i="47"/>
  <c r="O17" i="47" s="1"/>
  <c r="P17" i="47" s="1"/>
  <c r="N15" i="47"/>
  <c r="O15" i="47" s="1"/>
  <c r="P15" i="47" s="1"/>
  <c r="N13" i="47"/>
  <c r="O13" i="47" s="1"/>
  <c r="P13" i="47" s="1"/>
  <c r="I70" i="51" l="1"/>
  <c r="J70" i="51" s="1"/>
  <c r="I69" i="51"/>
  <c r="J69" i="51" s="1"/>
  <c r="I68" i="51"/>
  <c r="J68" i="51" s="1"/>
  <c r="I67" i="51"/>
  <c r="J67" i="51" s="1"/>
  <c r="I66" i="51"/>
  <c r="J66" i="51" s="1"/>
  <c r="I65" i="51"/>
  <c r="J65" i="51" s="1"/>
  <c r="I64" i="51"/>
  <c r="J64" i="51" s="1"/>
  <c r="I63" i="51"/>
  <c r="J63" i="51" s="1"/>
  <c r="I62" i="51"/>
  <c r="J62" i="51" s="1"/>
  <c r="I61" i="51"/>
  <c r="J61" i="51" s="1"/>
  <c r="D61" i="51"/>
  <c r="I60" i="51"/>
  <c r="J60" i="51" s="1"/>
  <c r="D60" i="51"/>
  <c r="J58" i="51"/>
  <c r="I58" i="51"/>
  <c r="D58" i="51"/>
  <c r="I56" i="51"/>
  <c r="J56" i="51" s="1"/>
  <c r="D56" i="51"/>
  <c r="I55" i="51"/>
  <c r="J55" i="51" s="1"/>
  <c r="D55" i="51"/>
  <c r="J54" i="51"/>
  <c r="I54" i="51"/>
  <c r="D54" i="51"/>
  <c r="I52" i="51"/>
  <c r="J52" i="51" s="1"/>
  <c r="D52" i="51"/>
  <c r="I51" i="51"/>
  <c r="J51" i="51" s="1"/>
  <c r="D51" i="51"/>
  <c r="I50" i="51"/>
  <c r="J50" i="51" s="1"/>
  <c r="D50" i="51"/>
  <c r="J49" i="51"/>
  <c r="I49" i="51"/>
  <c r="D49" i="51"/>
  <c r="I48" i="51"/>
  <c r="J48" i="51" s="1"/>
  <c r="D48" i="51"/>
  <c r="I47" i="51"/>
  <c r="J47" i="51" s="1"/>
  <c r="D47" i="51"/>
  <c r="J46" i="51"/>
  <c r="I46" i="51"/>
  <c r="D46" i="51"/>
  <c r="I45" i="51"/>
  <c r="J45" i="51" s="1"/>
  <c r="D45" i="51"/>
  <c r="I40" i="51"/>
  <c r="J40" i="51" s="1"/>
  <c r="D40" i="51"/>
  <c r="I36" i="51"/>
  <c r="J36" i="51" s="1"/>
  <c r="D36" i="51"/>
  <c r="I35" i="51"/>
  <c r="J35" i="51" s="1"/>
  <c r="D35" i="51"/>
  <c r="I34" i="51"/>
  <c r="J34" i="51" s="1"/>
  <c r="I33" i="51"/>
  <c r="J33" i="51" s="1"/>
  <c r="D33" i="51"/>
  <c r="I32" i="51"/>
  <c r="J32" i="51" s="1"/>
  <c r="D32" i="51"/>
  <c r="I31" i="51"/>
  <c r="J31" i="51" s="1"/>
  <c r="D31" i="51"/>
  <c r="I29" i="51"/>
  <c r="J29" i="51" s="1"/>
  <c r="D29" i="51"/>
  <c r="I28" i="51"/>
  <c r="J28" i="51" s="1"/>
  <c r="D28" i="51"/>
  <c r="I27" i="51"/>
  <c r="J27" i="51" s="1"/>
  <c r="D27" i="51"/>
  <c r="I25" i="51"/>
  <c r="J25" i="51" s="1"/>
  <c r="I24" i="51"/>
  <c r="J24" i="51" s="1"/>
  <c r="J23" i="51"/>
  <c r="I23" i="51"/>
  <c r="I22" i="51"/>
  <c r="J22" i="51" s="1"/>
  <c r="J21" i="51"/>
  <c r="I21" i="51"/>
  <c r="I20" i="51"/>
  <c r="J20" i="51" s="1"/>
  <c r="I19" i="51"/>
  <c r="J19" i="51" s="1"/>
  <c r="I18" i="51"/>
  <c r="J18" i="51" s="1"/>
  <c r="I16" i="51"/>
  <c r="J16" i="51" s="1"/>
  <c r="D16" i="51"/>
  <c r="I15" i="51"/>
  <c r="J15" i="51" s="1"/>
  <c r="D15" i="51"/>
  <c r="I14" i="51"/>
  <c r="J14" i="51" s="1"/>
  <c r="D14" i="51"/>
  <c r="A13" i="51"/>
  <c r="A15" i="51" s="1"/>
  <c r="A16" i="51" s="1"/>
  <c r="A17" i="51" s="1"/>
  <c r="A26" i="51" s="1"/>
  <c r="A30" i="51" s="1"/>
  <c r="A37" i="51" s="1"/>
  <c r="A44" i="51" s="1"/>
  <c r="A46" i="51" s="1"/>
  <c r="A47" i="51" s="1"/>
  <c r="A48" i="51" s="1"/>
  <c r="A49" i="51" s="1"/>
  <c r="A50" i="51" s="1"/>
  <c r="A51" i="51" s="1"/>
  <c r="A52" i="51" s="1"/>
  <c r="A53" i="51" s="1"/>
  <c r="A57" i="51" s="1"/>
  <c r="A59" i="51" s="1"/>
  <c r="A62" i="51" s="1"/>
  <c r="A63" i="51" s="1"/>
  <c r="A64" i="51" s="1"/>
  <c r="A65" i="51" s="1"/>
  <c r="A66" i="51" s="1"/>
  <c r="A67" i="51" s="1"/>
  <c r="A68" i="51" s="1"/>
  <c r="A69" i="51" s="1"/>
  <c r="A70" i="51" s="1"/>
  <c r="I12" i="51"/>
  <c r="J12" i="51" s="1"/>
  <c r="D12" i="51"/>
  <c r="I114" i="49"/>
  <c r="G114" i="49"/>
  <c r="I113" i="49"/>
  <c r="G113" i="49"/>
  <c r="I112" i="49"/>
  <c r="G112" i="49"/>
  <c r="A112" i="49"/>
  <c r="A113" i="49" s="1"/>
  <c r="A114" i="49" s="1"/>
  <c r="I108" i="49"/>
  <c r="G108" i="49"/>
  <c r="I107" i="49"/>
  <c r="G107" i="49"/>
  <c r="D107" i="49"/>
  <c r="I105" i="49"/>
  <c r="G105" i="49"/>
  <c r="I103" i="49"/>
  <c r="G103" i="49"/>
  <c r="I101" i="49"/>
  <c r="G101" i="49"/>
  <c r="I99" i="49"/>
  <c r="G99" i="49"/>
  <c r="I97" i="49"/>
  <c r="G97" i="49"/>
  <c r="A96" i="49"/>
  <c r="A98" i="49" s="1"/>
  <c r="A100" i="49" s="1"/>
  <c r="A102" i="49" s="1"/>
  <c r="A104" i="49" s="1"/>
  <c r="A106" i="49" s="1"/>
  <c r="A108" i="49" s="1"/>
  <c r="I92" i="49"/>
  <c r="G92" i="49"/>
  <c r="D92" i="49"/>
  <c r="I91" i="49"/>
  <c r="G91" i="49"/>
  <c r="D91" i="49"/>
  <c r="I90" i="49"/>
  <c r="G90" i="49"/>
  <c r="D90" i="49"/>
  <c r="I88" i="49"/>
  <c r="G88" i="49"/>
  <c r="I86" i="49"/>
  <c r="G86" i="49"/>
  <c r="J86" i="49" s="1"/>
  <c r="I84" i="49"/>
  <c r="J84" i="49" s="1"/>
  <c r="G84" i="49"/>
  <c r="D84" i="49"/>
  <c r="A83" i="49"/>
  <c r="A85" i="49" s="1"/>
  <c r="A87" i="49" s="1"/>
  <c r="A89" i="49" s="1"/>
  <c r="I82" i="49"/>
  <c r="J82" i="49" s="1"/>
  <c r="G82" i="49"/>
  <c r="I81" i="49"/>
  <c r="G81" i="49"/>
  <c r="I80" i="49"/>
  <c r="G80" i="49"/>
  <c r="I79" i="49"/>
  <c r="G79" i="49"/>
  <c r="I78" i="49"/>
  <c r="G78" i="49"/>
  <c r="I73" i="49"/>
  <c r="G73" i="49"/>
  <c r="A73" i="49"/>
  <c r="I72" i="49"/>
  <c r="J72" i="49" s="1"/>
  <c r="G72" i="49"/>
  <c r="I70" i="49"/>
  <c r="G70" i="49"/>
  <c r="I68" i="49"/>
  <c r="J68" i="49" s="1"/>
  <c r="G68" i="49"/>
  <c r="D68" i="49"/>
  <c r="I66" i="49"/>
  <c r="J66" i="49" s="1"/>
  <c r="G66" i="49"/>
  <c r="D66" i="49"/>
  <c r="I64" i="49"/>
  <c r="G64" i="49"/>
  <c r="D64" i="49"/>
  <c r="I63" i="49"/>
  <c r="G63" i="49"/>
  <c r="D63" i="49"/>
  <c r="I61" i="49"/>
  <c r="G61" i="49"/>
  <c r="D61" i="49"/>
  <c r="I60" i="49"/>
  <c r="J60" i="49" s="1"/>
  <c r="G60" i="49"/>
  <c r="D60" i="49"/>
  <c r="I59" i="49"/>
  <c r="G59" i="49"/>
  <c r="D59" i="49"/>
  <c r="I58" i="49"/>
  <c r="G58" i="49"/>
  <c r="D58" i="49"/>
  <c r="I57" i="49"/>
  <c r="G57" i="49"/>
  <c r="D57" i="49"/>
  <c r="I55" i="49"/>
  <c r="J55" i="49" s="1"/>
  <c r="G55" i="49"/>
  <c r="I54" i="49"/>
  <c r="G54" i="49"/>
  <c r="I53" i="49"/>
  <c r="G53" i="49"/>
  <c r="I51" i="49"/>
  <c r="G51" i="49"/>
  <c r="J51" i="49" s="1"/>
  <c r="I49" i="49"/>
  <c r="G49" i="49"/>
  <c r="A48" i="49"/>
  <c r="A50" i="49" s="1"/>
  <c r="A52" i="49" s="1"/>
  <c r="A56" i="49" s="1"/>
  <c r="A62" i="49" s="1"/>
  <c r="A65" i="49" s="1"/>
  <c r="A67" i="49" s="1"/>
  <c r="A69" i="49" s="1"/>
  <c r="I47" i="49"/>
  <c r="G47" i="49"/>
  <c r="J47" i="49" s="1"/>
  <c r="I46" i="49"/>
  <c r="J46" i="49" s="1"/>
  <c r="G46" i="49"/>
  <c r="I45" i="49"/>
  <c r="G45" i="49"/>
  <c r="I44" i="49"/>
  <c r="G44" i="49"/>
  <c r="I43" i="49"/>
  <c r="G43" i="49"/>
  <c r="I38" i="49"/>
  <c r="J38" i="49" s="1"/>
  <c r="G38" i="49"/>
  <c r="D38" i="49"/>
  <c r="I37" i="49"/>
  <c r="J37" i="49" s="1"/>
  <c r="G37" i="49"/>
  <c r="D37" i="49"/>
  <c r="I36" i="49"/>
  <c r="G36" i="49"/>
  <c r="D36" i="49"/>
  <c r="I35" i="49"/>
  <c r="G35" i="49"/>
  <c r="D35" i="49"/>
  <c r="I34" i="49"/>
  <c r="J34" i="49" s="1"/>
  <c r="G34" i="49"/>
  <c r="D34" i="49"/>
  <c r="I32" i="49"/>
  <c r="J32" i="49" s="1"/>
  <c r="G32" i="49"/>
  <c r="I31" i="49"/>
  <c r="G31" i="49"/>
  <c r="J31" i="49" s="1"/>
  <c r="D31" i="49"/>
  <c r="I30" i="49"/>
  <c r="G30" i="49"/>
  <c r="D30" i="49"/>
  <c r="I28" i="49"/>
  <c r="G28" i="49"/>
  <c r="D28" i="49"/>
  <c r="I27" i="49"/>
  <c r="G27" i="49"/>
  <c r="D27" i="49"/>
  <c r="D26" i="49"/>
  <c r="I25" i="49"/>
  <c r="G25" i="49"/>
  <c r="D25" i="49"/>
  <c r="I24" i="49"/>
  <c r="G24" i="49"/>
  <c r="D24" i="49"/>
  <c r="I22" i="49"/>
  <c r="J22" i="49" s="1"/>
  <c r="G22" i="49"/>
  <c r="D22" i="49"/>
  <c r="I21" i="49"/>
  <c r="J21" i="49" s="1"/>
  <c r="G21" i="49"/>
  <c r="D21" i="49"/>
  <c r="I19" i="49"/>
  <c r="G19" i="49"/>
  <c r="J19" i="49" s="1"/>
  <c r="D19" i="49"/>
  <c r="I17" i="49"/>
  <c r="G17" i="49"/>
  <c r="D17" i="49"/>
  <c r="I15" i="49"/>
  <c r="J15" i="49" s="1"/>
  <c r="G15" i="49"/>
  <c r="D15" i="49"/>
  <c r="A14" i="49"/>
  <c r="A16" i="49" s="1"/>
  <c r="A18" i="49" s="1"/>
  <c r="A20" i="49" s="1"/>
  <c r="A23" i="49" s="1"/>
  <c r="A26" i="49" s="1"/>
  <c r="A29" i="49" s="1"/>
  <c r="A32" i="49" s="1"/>
  <c r="J13" i="49"/>
  <c r="I13" i="49"/>
  <c r="G13" i="49"/>
  <c r="D13" i="49"/>
  <c r="J25" i="49" l="1"/>
  <c r="J36" i="49"/>
  <c r="J45" i="49"/>
  <c r="J88" i="49"/>
  <c r="J97" i="49"/>
  <c r="J101" i="49"/>
  <c r="J17" i="49"/>
  <c r="J30" i="49"/>
  <c r="J35" i="49"/>
  <c r="J73" i="49"/>
  <c r="J81" i="49"/>
  <c r="J92" i="49"/>
  <c r="J108" i="49"/>
  <c r="J79" i="49"/>
  <c r="J103" i="49"/>
  <c r="J28" i="49"/>
  <c r="J44" i="49"/>
  <c r="J54" i="49"/>
  <c r="J58" i="49"/>
  <c r="J63" i="49"/>
  <c r="J70" i="49"/>
  <c r="J90" i="49"/>
  <c r="J107" i="49"/>
  <c r="J24" i="49"/>
  <c r="J117" i="49" s="1"/>
  <c r="J59" i="49"/>
  <c r="J64" i="49"/>
  <c r="J91" i="49"/>
  <c r="J99" i="49"/>
  <c r="J113" i="49"/>
  <c r="J27" i="49"/>
  <c r="J43" i="49"/>
  <c r="J49" i="49"/>
  <c r="J53" i="49"/>
  <c r="J57" i="49"/>
  <c r="J61" i="49"/>
  <c r="J78" i="49"/>
  <c r="J80" i="49"/>
  <c r="J105" i="49"/>
  <c r="J112" i="49"/>
  <c r="J114" i="49"/>
  <c r="J71" i="51"/>
  <c r="I268" i="47" l="1"/>
  <c r="J268" i="47"/>
  <c r="I267" i="47"/>
  <c r="J267" i="47" s="1"/>
  <c r="I266" i="47"/>
  <c r="J266" i="47" s="1"/>
  <c r="I235" i="47"/>
  <c r="J235" i="47" s="1"/>
  <c r="I276" i="47" l="1"/>
  <c r="G276" i="47"/>
  <c r="I275" i="47"/>
  <c r="G275" i="47"/>
  <c r="I274" i="47"/>
  <c r="G274" i="47"/>
  <c r="I273" i="47"/>
  <c r="G273" i="47"/>
  <c r="I272" i="47"/>
  <c r="G272" i="47"/>
  <c r="I271" i="47"/>
  <c r="G271" i="47"/>
  <c r="I269" i="47"/>
  <c r="G269" i="47"/>
  <c r="I270" i="47"/>
  <c r="G270" i="47"/>
  <c r="I265" i="47"/>
  <c r="G265" i="47"/>
  <c r="I264" i="47"/>
  <c r="G264" i="47"/>
  <c r="I262" i="47"/>
  <c r="G262" i="47"/>
  <c r="I261" i="47"/>
  <c r="G261" i="47"/>
  <c r="I260" i="47"/>
  <c r="G260" i="47"/>
  <c r="I259" i="47"/>
  <c r="G259" i="47"/>
  <c r="I258" i="47"/>
  <c r="G258" i="47"/>
  <c r="I257" i="47"/>
  <c r="G257" i="47"/>
  <c r="I256" i="47"/>
  <c r="G256" i="47"/>
  <c r="I254" i="47"/>
  <c r="G254" i="47"/>
  <c r="I253" i="47"/>
  <c r="G253" i="47"/>
  <c r="I248" i="47"/>
  <c r="G248" i="47"/>
  <c r="I251" i="47"/>
  <c r="G251" i="47"/>
  <c r="I250" i="47"/>
  <c r="G250" i="47"/>
  <c r="I249" i="47"/>
  <c r="G249" i="47"/>
  <c r="I247" i="47"/>
  <c r="G247" i="47"/>
  <c r="I245" i="47"/>
  <c r="G245" i="47"/>
  <c r="I244" i="47"/>
  <c r="G244" i="47"/>
  <c r="I243" i="47"/>
  <c r="G243" i="47"/>
  <c r="I241" i="47"/>
  <c r="G241" i="47"/>
  <c r="I239" i="47"/>
  <c r="G239" i="47"/>
  <c r="I237" i="47"/>
  <c r="G237" i="47"/>
  <c r="I234" i="47"/>
  <c r="G234" i="47"/>
  <c r="I233" i="47"/>
  <c r="G233" i="47"/>
  <c r="I232" i="47"/>
  <c r="G232" i="47"/>
  <c r="I230" i="47"/>
  <c r="G230" i="47"/>
  <c r="I229" i="47"/>
  <c r="G229" i="47"/>
  <c r="I225" i="47"/>
  <c r="G225" i="47"/>
  <c r="I224" i="47"/>
  <c r="G224" i="47"/>
  <c r="I223" i="47"/>
  <c r="G223" i="47"/>
  <c r="I222" i="47"/>
  <c r="G222" i="47"/>
  <c r="I221" i="47"/>
  <c r="G221" i="47"/>
  <c r="I220" i="47"/>
  <c r="G220" i="47"/>
  <c r="I219" i="47"/>
  <c r="G219" i="47"/>
  <c r="I218" i="47"/>
  <c r="G218" i="47"/>
  <c r="I217" i="47"/>
  <c r="G217" i="47"/>
  <c r="I216" i="47"/>
  <c r="G216" i="47"/>
  <c r="I215" i="47"/>
  <c r="G215" i="47"/>
  <c r="I214" i="47"/>
  <c r="G214" i="47"/>
  <c r="I213" i="47"/>
  <c r="G213" i="47"/>
  <c r="I212" i="47"/>
  <c r="G212" i="47"/>
  <c r="I211" i="47"/>
  <c r="G211" i="47"/>
  <c r="I210" i="47"/>
  <c r="G210" i="47"/>
  <c r="I209" i="47"/>
  <c r="G209" i="47"/>
  <c r="I208" i="47"/>
  <c r="G208" i="47"/>
  <c r="I207" i="47"/>
  <c r="G207" i="47"/>
  <c r="I206" i="47"/>
  <c r="G206" i="47"/>
  <c r="I205" i="47"/>
  <c r="G205" i="47"/>
  <c r="I203" i="47"/>
  <c r="G203" i="47"/>
  <c r="I202" i="47"/>
  <c r="G202" i="47"/>
  <c r="I200" i="47"/>
  <c r="G200" i="47"/>
  <c r="I199" i="47"/>
  <c r="G199" i="47"/>
  <c r="I198" i="47"/>
  <c r="G198" i="47"/>
  <c r="I197" i="47"/>
  <c r="G197" i="47"/>
  <c r="I196" i="47"/>
  <c r="G196" i="47"/>
  <c r="I195" i="47"/>
  <c r="G195" i="47"/>
  <c r="I194" i="47"/>
  <c r="G194" i="47"/>
  <c r="I192" i="47"/>
  <c r="G192" i="47"/>
  <c r="I191" i="47"/>
  <c r="G191" i="47"/>
  <c r="I190" i="47"/>
  <c r="G190" i="47"/>
  <c r="I189" i="47"/>
  <c r="G189" i="47"/>
  <c r="I188" i="47"/>
  <c r="G188" i="47"/>
  <c r="I187" i="47"/>
  <c r="G187" i="47"/>
  <c r="I176" i="47"/>
  <c r="G176" i="47"/>
  <c r="I175" i="47"/>
  <c r="G175" i="47"/>
  <c r="I173" i="47"/>
  <c r="G173" i="47"/>
  <c r="I166" i="47"/>
  <c r="G166" i="47"/>
  <c r="I165" i="47"/>
  <c r="G165" i="47"/>
  <c r="I164" i="47"/>
  <c r="G164" i="47"/>
  <c r="I163" i="47"/>
  <c r="G163" i="47"/>
  <c r="I162" i="47"/>
  <c r="G162" i="47"/>
  <c r="I161" i="47"/>
  <c r="G161" i="47"/>
  <c r="I160" i="47"/>
  <c r="G160" i="47"/>
  <c r="I159" i="47"/>
  <c r="G159" i="47"/>
  <c r="I154" i="47"/>
  <c r="G154" i="47"/>
  <c r="I153" i="47"/>
  <c r="G153" i="47"/>
  <c r="I152" i="47"/>
  <c r="G152" i="47"/>
  <c r="I151" i="47"/>
  <c r="G151" i="47"/>
  <c r="I150" i="47"/>
  <c r="G150" i="47"/>
  <c r="I149" i="47"/>
  <c r="G149" i="47"/>
  <c r="I148" i="47"/>
  <c r="G148" i="47"/>
  <c r="I147" i="47"/>
  <c r="G147" i="47"/>
  <c r="I146" i="47"/>
  <c r="G146" i="47"/>
  <c r="I145" i="47"/>
  <c r="G145" i="47"/>
  <c r="I142" i="47"/>
  <c r="G142" i="47"/>
  <c r="I141" i="47"/>
  <c r="G141" i="47"/>
  <c r="I140" i="47"/>
  <c r="G140" i="47"/>
  <c r="I130" i="47"/>
  <c r="G130" i="47"/>
  <c r="I115" i="47"/>
  <c r="G115" i="47"/>
  <c r="I114" i="47"/>
  <c r="G114" i="47"/>
  <c r="I100" i="47"/>
  <c r="G100" i="47"/>
  <c r="I99" i="47"/>
  <c r="G99" i="47"/>
  <c r="I58" i="47"/>
  <c r="G58" i="47"/>
  <c r="I56" i="47"/>
  <c r="G56" i="47"/>
  <c r="I54" i="47"/>
  <c r="G54" i="47"/>
  <c r="I53" i="47"/>
  <c r="G53" i="47"/>
  <c r="I51" i="47"/>
  <c r="G51" i="47"/>
  <c r="I50" i="47"/>
  <c r="G50" i="47"/>
  <c r="I44" i="47"/>
  <c r="G44" i="47"/>
  <c r="I25" i="47"/>
  <c r="G25" i="47"/>
  <c r="I24" i="47"/>
  <c r="G24" i="47"/>
  <c r="I23" i="47"/>
  <c r="G23" i="47"/>
  <c r="I22" i="47"/>
  <c r="G22" i="47"/>
  <c r="I21" i="47"/>
  <c r="G21" i="47"/>
  <c r="I20" i="47"/>
  <c r="G20" i="47"/>
  <c r="I18" i="47"/>
  <c r="G18" i="47"/>
  <c r="I17" i="47"/>
  <c r="G17" i="47"/>
  <c r="I15" i="47"/>
  <c r="G15" i="47"/>
  <c r="I13" i="47"/>
  <c r="G13" i="47"/>
  <c r="D220" i="47"/>
  <c r="D219" i="47"/>
  <c r="D218" i="47"/>
  <c r="D217" i="47"/>
  <c r="D216" i="47"/>
  <c r="D215" i="47"/>
  <c r="D214" i="47"/>
  <c r="D213" i="47"/>
  <c r="D212" i="47"/>
  <c r="D211" i="47"/>
  <c r="D210" i="47"/>
  <c r="D209" i="47"/>
  <c r="D208" i="47"/>
  <c r="D207" i="47"/>
  <c r="D206" i="47"/>
  <c r="D205" i="47"/>
  <c r="D203" i="47"/>
  <c r="D202" i="47"/>
  <c r="E185" i="47"/>
  <c r="C185" i="47"/>
  <c r="E184" i="47"/>
  <c r="C184" i="47"/>
  <c r="E183" i="47"/>
  <c r="I183" i="47" s="1"/>
  <c r="C183" i="47"/>
  <c r="E182" i="47"/>
  <c r="I182" i="47" s="1"/>
  <c r="C182" i="47"/>
  <c r="E181" i="47"/>
  <c r="C181" i="47"/>
  <c r="E180" i="47"/>
  <c r="C180" i="47"/>
  <c r="E135" i="47"/>
  <c r="D135" i="47" s="1"/>
  <c r="D130" i="47"/>
  <c r="C123" i="47"/>
  <c r="C126" i="47" s="1"/>
  <c r="C129" i="47" s="1"/>
  <c r="C122" i="47"/>
  <c r="C125" i="47" s="1"/>
  <c r="C128" i="47" s="1"/>
  <c r="E120" i="47"/>
  <c r="G120" i="47" s="1"/>
  <c r="E119" i="47"/>
  <c r="D119" i="47" s="1"/>
  <c r="D115" i="47"/>
  <c r="D114" i="47"/>
  <c r="E103" i="47"/>
  <c r="E102" i="47"/>
  <c r="G102" i="47" s="1"/>
  <c r="C100" i="47"/>
  <c r="D100" i="47" s="1"/>
  <c r="C99" i="47"/>
  <c r="E97" i="47"/>
  <c r="E95" i="47"/>
  <c r="I95" i="47" s="1"/>
  <c r="E88" i="47"/>
  <c r="D88" i="47" s="1"/>
  <c r="D87" i="47"/>
  <c r="E86" i="47"/>
  <c r="C83" i="47"/>
  <c r="D83" i="47" s="1"/>
  <c r="C82" i="47"/>
  <c r="C85" i="47" s="1"/>
  <c r="D80" i="47"/>
  <c r="E79" i="47"/>
  <c r="I79" i="47" s="1"/>
  <c r="E68" i="47"/>
  <c r="E73" i="47" s="1"/>
  <c r="D73" i="47" s="1"/>
  <c r="D65" i="47"/>
  <c r="C64" i="47"/>
  <c r="C67" i="47" s="1"/>
  <c r="D62" i="47"/>
  <c r="E61" i="47"/>
  <c r="I61" i="47" s="1"/>
  <c r="D58" i="47"/>
  <c r="D57" i="47"/>
  <c r="D56" i="47"/>
  <c r="D54" i="47"/>
  <c r="D53" i="47"/>
  <c r="D51" i="47"/>
  <c r="D50" i="47"/>
  <c r="D49" i="47"/>
  <c r="D48" i="47"/>
  <c r="D44" i="47"/>
  <c r="C32" i="47"/>
  <c r="C31" i="47"/>
  <c r="C34" i="47" s="1"/>
  <c r="E28" i="47"/>
  <c r="D25" i="47"/>
  <c r="D24" i="47"/>
  <c r="D23" i="47"/>
  <c r="D22" i="47"/>
  <c r="D21" i="47"/>
  <c r="D20" i="47"/>
  <c r="D18" i="47"/>
  <c r="D17" i="47"/>
  <c r="A14" i="47"/>
  <c r="A16" i="47" s="1"/>
  <c r="B17" i="47" s="1"/>
  <c r="B18" i="47" s="1"/>
  <c r="B13" i="47"/>
  <c r="J275" i="47" l="1"/>
  <c r="M275" i="47" s="1"/>
  <c r="J140" i="47"/>
  <c r="M140" i="47" s="1"/>
  <c r="J142" i="47"/>
  <c r="M142" i="47" s="1"/>
  <c r="J146" i="47"/>
  <c r="M146" i="47" s="1"/>
  <c r="J148" i="47"/>
  <c r="M148" i="47" s="1"/>
  <c r="J150" i="47"/>
  <c r="M150" i="47" s="1"/>
  <c r="J152" i="47"/>
  <c r="M152" i="47" s="1"/>
  <c r="J154" i="47"/>
  <c r="M154" i="47" s="1"/>
  <c r="J160" i="47"/>
  <c r="M160" i="47" s="1"/>
  <c r="J162" i="47"/>
  <c r="M162" i="47" s="1"/>
  <c r="J164" i="47"/>
  <c r="M164" i="47" s="1"/>
  <c r="J166" i="47"/>
  <c r="M166" i="47" s="1"/>
  <c r="J175" i="47"/>
  <c r="M175" i="47" s="1"/>
  <c r="J256" i="47"/>
  <c r="M256" i="47" s="1"/>
  <c r="J258" i="47"/>
  <c r="M258" i="47" s="1"/>
  <c r="J260" i="47"/>
  <c r="M260" i="47" s="1"/>
  <c r="J262" i="47"/>
  <c r="M262" i="47" s="1"/>
  <c r="J265" i="47"/>
  <c r="M265" i="47" s="1"/>
  <c r="J272" i="47"/>
  <c r="M272" i="47" s="1"/>
  <c r="J17" i="47"/>
  <c r="M17" i="47" s="1"/>
  <c r="J22" i="47"/>
  <c r="M22" i="47" s="1"/>
  <c r="J44" i="47"/>
  <c r="M44" i="47" s="1"/>
  <c r="J130" i="47"/>
  <c r="M130" i="47" s="1"/>
  <c r="G95" i="47"/>
  <c r="J95" i="47" s="1"/>
  <c r="M95" i="47" s="1"/>
  <c r="J13" i="47"/>
  <c r="M13" i="47" s="1"/>
  <c r="J20" i="47"/>
  <c r="M20" i="47" s="1"/>
  <c r="J24" i="47"/>
  <c r="M24" i="47" s="1"/>
  <c r="I102" i="47"/>
  <c r="J102" i="47" s="1"/>
  <c r="M102" i="47" s="1"/>
  <c r="J188" i="47"/>
  <c r="M188" i="47" s="1"/>
  <c r="J197" i="47"/>
  <c r="M197" i="47" s="1"/>
  <c r="J202" i="47"/>
  <c r="M202" i="47" s="1"/>
  <c r="J207" i="47"/>
  <c r="M207" i="47" s="1"/>
  <c r="J219" i="47"/>
  <c r="M219" i="47" s="1"/>
  <c r="J221" i="47"/>
  <c r="M221" i="47" s="1"/>
  <c r="J225" i="47"/>
  <c r="M225" i="47" s="1"/>
  <c r="J233" i="47"/>
  <c r="M233" i="47" s="1"/>
  <c r="J241" i="47"/>
  <c r="M241" i="47" s="1"/>
  <c r="J247" i="47"/>
  <c r="M247" i="47" s="1"/>
  <c r="J254" i="47"/>
  <c r="M254" i="47" s="1"/>
  <c r="J50" i="47"/>
  <c r="M50" i="47" s="1"/>
  <c r="J53" i="47"/>
  <c r="M53" i="47" s="1"/>
  <c r="J56" i="47"/>
  <c r="M56" i="47" s="1"/>
  <c r="J100" i="47"/>
  <c r="M100" i="47" s="1"/>
  <c r="J114" i="47"/>
  <c r="M114" i="47" s="1"/>
  <c r="G135" i="47"/>
  <c r="I135" i="47"/>
  <c r="J190" i="47"/>
  <c r="M190" i="47" s="1"/>
  <c r="J195" i="47"/>
  <c r="M195" i="47" s="1"/>
  <c r="J199" i="47"/>
  <c r="M199" i="47" s="1"/>
  <c r="J205" i="47"/>
  <c r="M205" i="47" s="1"/>
  <c r="J211" i="47"/>
  <c r="M211" i="47" s="1"/>
  <c r="J215" i="47"/>
  <c r="M215" i="47" s="1"/>
  <c r="J223" i="47"/>
  <c r="M223" i="47" s="1"/>
  <c r="J230" i="47"/>
  <c r="M230" i="47" s="1"/>
  <c r="J237" i="47"/>
  <c r="M237" i="47" s="1"/>
  <c r="J244" i="47"/>
  <c r="M244" i="47" s="1"/>
  <c r="J248" i="47"/>
  <c r="M248" i="47" s="1"/>
  <c r="J276" i="47"/>
  <c r="M276" i="47" s="1"/>
  <c r="E31" i="47"/>
  <c r="D31" i="47" s="1"/>
  <c r="I28" i="47"/>
  <c r="G28" i="47"/>
  <c r="I180" i="47"/>
  <c r="G180" i="47"/>
  <c r="J15" i="47"/>
  <c r="M15" i="47" s="1"/>
  <c r="J21" i="47"/>
  <c r="M21" i="47" s="1"/>
  <c r="J25" i="47"/>
  <c r="M25" i="47" s="1"/>
  <c r="J51" i="47"/>
  <c r="M51" i="47" s="1"/>
  <c r="J58" i="47"/>
  <c r="M58" i="47" s="1"/>
  <c r="G182" i="47"/>
  <c r="J182" i="47" s="1"/>
  <c r="M182" i="47" s="1"/>
  <c r="G79" i="47"/>
  <c r="J79" i="47" s="1"/>
  <c r="M79" i="47" s="1"/>
  <c r="J18" i="47"/>
  <c r="M18" i="47" s="1"/>
  <c r="J23" i="47"/>
  <c r="M23" i="47" s="1"/>
  <c r="J54" i="47"/>
  <c r="M54" i="47" s="1"/>
  <c r="D97" i="47"/>
  <c r="I97" i="47"/>
  <c r="G97" i="47"/>
  <c r="E106" i="47"/>
  <c r="I103" i="47"/>
  <c r="G103" i="47"/>
  <c r="E126" i="47"/>
  <c r="D126" i="47" s="1"/>
  <c r="I120" i="47"/>
  <c r="J120" i="47" s="1"/>
  <c r="M120" i="47" s="1"/>
  <c r="J194" i="47"/>
  <c r="J99" i="47"/>
  <c r="M99" i="47" s="1"/>
  <c r="J115" i="47"/>
  <c r="M115" i="47" s="1"/>
  <c r="J141" i="47"/>
  <c r="M141" i="47" s="1"/>
  <c r="J145" i="47"/>
  <c r="M145" i="47" s="1"/>
  <c r="J147" i="47"/>
  <c r="M147" i="47" s="1"/>
  <c r="J149" i="47"/>
  <c r="M149" i="47" s="1"/>
  <c r="J151" i="47"/>
  <c r="M151" i="47" s="1"/>
  <c r="J153" i="47"/>
  <c r="M153" i="47" s="1"/>
  <c r="J159" i="47"/>
  <c r="M159" i="47" s="1"/>
  <c r="J161" i="47"/>
  <c r="M161" i="47" s="1"/>
  <c r="J163" i="47"/>
  <c r="M163" i="47" s="1"/>
  <c r="J165" i="47"/>
  <c r="M165" i="47" s="1"/>
  <c r="J173" i="47"/>
  <c r="M173" i="47" s="1"/>
  <c r="J187" i="47"/>
  <c r="M187" i="47" s="1"/>
  <c r="J189" i="47"/>
  <c r="M189" i="47" s="1"/>
  <c r="J191" i="47"/>
  <c r="M191" i="47" s="1"/>
  <c r="J257" i="47"/>
  <c r="M257" i="47" s="1"/>
  <c r="J259" i="47"/>
  <c r="M259" i="47" s="1"/>
  <c r="J261" i="47"/>
  <c r="J264" i="47"/>
  <c r="M264" i="47" s="1"/>
  <c r="J270" i="47"/>
  <c r="J271" i="47"/>
  <c r="M271" i="47" s="1"/>
  <c r="J273" i="47"/>
  <c r="M273" i="47" s="1"/>
  <c r="G61" i="47"/>
  <c r="J61" i="47" s="1"/>
  <c r="M61" i="47" s="1"/>
  <c r="G119" i="47"/>
  <c r="G183" i="47"/>
  <c r="J183" i="47" s="1"/>
  <c r="M183" i="47" s="1"/>
  <c r="J196" i="47"/>
  <c r="M196" i="47" s="1"/>
  <c r="J198" i="47"/>
  <c r="M198" i="47" s="1"/>
  <c r="J200" i="47"/>
  <c r="M200" i="47" s="1"/>
  <c r="J203" i="47"/>
  <c r="M203" i="47" s="1"/>
  <c r="J208" i="47"/>
  <c r="M208" i="47" s="1"/>
  <c r="J210" i="47"/>
  <c r="M210" i="47" s="1"/>
  <c r="J212" i="47"/>
  <c r="M212" i="47" s="1"/>
  <c r="J214" i="47"/>
  <c r="M214" i="47" s="1"/>
  <c r="J216" i="47"/>
  <c r="M216" i="47" s="1"/>
  <c r="J218" i="47"/>
  <c r="M218" i="47" s="1"/>
  <c r="J220" i="47"/>
  <c r="M220" i="47" s="1"/>
  <c r="J222" i="47"/>
  <c r="M222" i="47" s="1"/>
  <c r="J224" i="47"/>
  <c r="J229" i="47"/>
  <c r="M229" i="47" s="1"/>
  <c r="J232" i="47"/>
  <c r="M232" i="47" s="1"/>
  <c r="J234" i="47"/>
  <c r="M234" i="47" s="1"/>
  <c r="J239" i="47"/>
  <c r="M239" i="47" s="1"/>
  <c r="J243" i="47"/>
  <c r="M243" i="47" s="1"/>
  <c r="J249" i="47"/>
  <c r="M249" i="47" s="1"/>
  <c r="J251" i="47"/>
  <c r="M251" i="47" s="1"/>
  <c r="J253" i="47"/>
  <c r="J274" i="47"/>
  <c r="M274" i="47" s="1"/>
  <c r="I119" i="47"/>
  <c r="J119" i="47" s="1"/>
  <c r="M119" i="47" s="1"/>
  <c r="J192" i="47"/>
  <c r="M192" i="47" s="1"/>
  <c r="J269" i="47"/>
  <c r="M269" i="47" s="1"/>
  <c r="J250" i="47"/>
  <c r="M250" i="47" s="1"/>
  <c r="J245" i="47"/>
  <c r="M245" i="47" s="1"/>
  <c r="J176" i="47"/>
  <c r="M176" i="47" s="1"/>
  <c r="J209" i="47"/>
  <c r="M209" i="47" s="1"/>
  <c r="J213" i="47"/>
  <c r="M213" i="47" s="1"/>
  <c r="J217" i="47"/>
  <c r="M217" i="47" s="1"/>
  <c r="J206" i="47"/>
  <c r="M206" i="47" s="1"/>
  <c r="C103" i="47"/>
  <c r="C106" i="47" s="1"/>
  <c r="D120" i="47"/>
  <c r="B15" i="47"/>
  <c r="E29" i="47"/>
  <c r="E34" i="47"/>
  <c r="D34" i="47" s="1"/>
  <c r="E122" i="47"/>
  <c r="D28" i="47"/>
  <c r="E123" i="47"/>
  <c r="E32" i="47"/>
  <c r="C37" i="47"/>
  <c r="C35" i="47"/>
  <c r="D95" i="47"/>
  <c r="A19" i="47"/>
  <c r="D61" i="47"/>
  <c r="D68" i="47"/>
  <c r="D79" i="47"/>
  <c r="D99" i="47"/>
  <c r="C102" i="47"/>
  <c r="E64" i="47"/>
  <c r="E82" i="47"/>
  <c r="C86" i="47"/>
  <c r="D86" i="47" s="1"/>
  <c r="E105" i="47"/>
  <c r="E125" i="47"/>
  <c r="M270" i="47" l="1"/>
  <c r="O270" i="47"/>
  <c r="P270" i="47" s="1"/>
  <c r="O194" i="47"/>
  <c r="M194" i="47"/>
  <c r="O253" i="47"/>
  <c r="M253" i="47"/>
  <c r="O224" i="47"/>
  <c r="M224" i="47"/>
  <c r="O261" i="47"/>
  <c r="M261" i="47"/>
  <c r="J103" i="47"/>
  <c r="M103" i="47" s="1"/>
  <c r="E129" i="47"/>
  <c r="D129" i="47" s="1"/>
  <c r="E37" i="47"/>
  <c r="E40" i="47" s="1"/>
  <c r="J135" i="47"/>
  <c r="M135" i="47" s="1"/>
  <c r="J180" i="47"/>
  <c r="M180" i="47" s="1"/>
  <c r="J97" i="47"/>
  <c r="M97" i="47" s="1"/>
  <c r="I125" i="47"/>
  <c r="G125" i="47"/>
  <c r="I82" i="47"/>
  <c r="G82" i="47"/>
  <c r="D32" i="47"/>
  <c r="I32" i="47"/>
  <c r="G32" i="47"/>
  <c r="D122" i="47"/>
  <c r="I122" i="47"/>
  <c r="G122" i="47"/>
  <c r="I106" i="47"/>
  <c r="G106" i="47"/>
  <c r="J28" i="47"/>
  <c r="M28" i="47" s="1"/>
  <c r="I105" i="47"/>
  <c r="G105" i="47"/>
  <c r="I64" i="47"/>
  <c r="G64" i="47"/>
  <c r="E109" i="47"/>
  <c r="I37" i="47"/>
  <c r="G37" i="47"/>
  <c r="D123" i="47"/>
  <c r="I123" i="47"/>
  <c r="G123" i="47"/>
  <c r="E35" i="47"/>
  <c r="D35" i="47" s="1"/>
  <c r="I34" i="47"/>
  <c r="G34" i="47"/>
  <c r="D106" i="47"/>
  <c r="I126" i="47"/>
  <c r="G126" i="47"/>
  <c r="I31" i="47"/>
  <c r="G31" i="47"/>
  <c r="D29" i="47"/>
  <c r="I29" i="47"/>
  <c r="G29" i="47"/>
  <c r="D103" i="47"/>
  <c r="E85" i="47"/>
  <c r="D82" i="47"/>
  <c r="B20" i="47"/>
  <c r="B21" i="47" s="1"/>
  <c r="B22" i="47" s="1"/>
  <c r="B23" i="47" s="1"/>
  <c r="B24" i="47" s="1"/>
  <c r="B25" i="47" s="1"/>
  <c r="A26" i="47"/>
  <c r="C40" i="47"/>
  <c r="E128" i="47"/>
  <c r="D125" i="47"/>
  <c r="E108" i="47"/>
  <c r="E67" i="47"/>
  <c r="D64" i="47"/>
  <c r="D102" i="47"/>
  <c r="C105" i="47"/>
  <c r="D105" i="47" s="1"/>
  <c r="C38" i="47"/>
  <c r="P224" i="47" l="1"/>
  <c r="P194" i="47"/>
  <c r="G129" i="47"/>
  <c r="I129" i="47"/>
  <c r="J129" i="47" s="1"/>
  <c r="M129" i="47" s="1"/>
  <c r="P261" i="47"/>
  <c r="P277" i="47" s="1"/>
  <c r="C7" i="52" s="1"/>
  <c r="C10" i="52" s="1"/>
  <c r="P253" i="47"/>
  <c r="D37" i="47"/>
  <c r="E38" i="47"/>
  <c r="I38" i="47" s="1"/>
  <c r="J126" i="47"/>
  <c r="M126" i="47" s="1"/>
  <c r="J64" i="47"/>
  <c r="M64" i="47" s="1"/>
  <c r="I67" i="47"/>
  <c r="G67" i="47"/>
  <c r="J37" i="47"/>
  <c r="M37" i="47" s="1"/>
  <c r="J106" i="47"/>
  <c r="M106" i="47" s="1"/>
  <c r="J125" i="47"/>
  <c r="M125" i="47" s="1"/>
  <c r="I108" i="47"/>
  <c r="G108" i="47"/>
  <c r="J31" i="47"/>
  <c r="M31" i="47" s="1"/>
  <c r="J123" i="47"/>
  <c r="M123" i="47" s="1"/>
  <c r="I109" i="47"/>
  <c r="G109" i="47"/>
  <c r="J105" i="47"/>
  <c r="M105" i="47" s="1"/>
  <c r="J32" i="47"/>
  <c r="M32" i="47" s="1"/>
  <c r="D109" i="47"/>
  <c r="J29" i="47"/>
  <c r="M29" i="47" s="1"/>
  <c r="J34" i="47"/>
  <c r="M34" i="47" s="1"/>
  <c r="J122" i="47"/>
  <c r="M122" i="47" s="1"/>
  <c r="J82" i="47"/>
  <c r="M82" i="47" s="1"/>
  <c r="I128" i="47"/>
  <c r="G128" i="47"/>
  <c r="I85" i="47"/>
  <c r="G85" i="47"/>
  <c r="I35" i="47"/>
  <c r="G35" i="47"/>
  <c r="I40" i="47"/>
  <c r="G40" i="47"/>
  <c r="C41" i="47"/>
  <c r="A46" i="47"/>
  <c r="B27" i="47"/>
  <c r="B30" i="47" s="1"/>
  <c r="B33" i="47" s="1"/>
  <c r="B36" i="47" s="1"/>
  <c r="B39" i="47" s="1"/>
  <c r="B42" i="47" s="1"/>
  <c r="B43" i="47" s="1"/>
  <c r="B44" i="47" s="1"/>
  <c r="B45" i="47" s="1"/>
  <c r="E41" i="47"/>
  <c r="D85" i="47"/>
  <c r="E90" i="47"/>
  <c r="E72" i="47"/>
  <c r="E69" i="47"/>
  <c r="D67" i="47"/>
  <c r="E110" i="47"/>
  <c r="D108" i="47"/>
  <c r="E132" i="47"/>
  <c r="D128" i="47"/>
  <c r="D40" i="47"/>
  <c r="D38" i="47" l="1"/>
  <c r="G38" i="47"/>
  <c r="J35" i="47"/>
  <c r="M35" i="47" s="1"/>
  <c r="J128" i="47"/>
  <c r="M128" i="47" s="1"/>
  <c r="J40" i="47"/>
  <c r="M40" i="47" s="1"/>
  <c r="J109" i="47"/>
  <c r="M109" i="47" s="1"/>
  <c r="J108" i="47"/>
  <c r="M108" i="47" s="1"/>
  <c r="I90" i="47"/>
  <c r="G90" i="47"/>
  <c r="J38" i="47"/>
  <c r="M38" i="47" s="1"/>
  <c r="I132" i="47"/>
  <c r="G132" i="47"/>
  <c r="I69" i="47"/>
  <c r="G69" i="47"/>
  <c r="E45" i="47"/>
  <c r="D45" i="47" s="1"/>
  <c r="I41" i="47"/>
  <c r="G41" i="47"/>
  <c r="I110" i="47"/>
  <c r="G110" i="47"/>
  <c r="J85" i="47"/>
  <c r="M85" i="47" s="1"/>
  <c r="I72" i="47"/>
  <c r="G72" i="47"/>
  <c r="J67" i="47"/>
  <c r="M67" i="47" s="1"/>
  <c r="E42" i="47"/>
  <c r="D42" i="47" s="1"/>
  <c r="E111" i="47"/>
  <c r="D110" i="47"/>
  <c r="B47" i="47"/>
  <c r="B52" i="47" s="1"/>
  <c r="B54" i="47" s="1"/>
  <c r="B55" i="47" s="1"/>
  <c r="A59" i="47"/>
  <c r="E133" i="47"/>
  <c r="D132" i="47"/>
  <c r="E70" i="47"/>
  <c r="D69" i="47"/>
  <c r="E74" i="47"/>
  <c r="D72" i="47"/>
  <c r="D41" i="47"/>
  <c r="D90" i="47"/>
  <c r="E91" i="47"/>
  <c r="J132" i="47" l="1"/>
  <c r="M132" i="47" s="1"/>
  <c r="J110" i="47"/>
  <c r="M110" i="47" s="1"/>
  <c r="I70" i="47"/>
  <c r="G70" i="47"/>
  <c r="E43" i="47"/>
  <c r="I42" i="47"/>
  <c r="G42" i="47"/>
  <c r="J72" i="47"/>
  <c r="M72" i="47" s="1"/>
  <c r="J69" i="47"/>
  <c r="M69" i="47" s="1"/>
  <c r="I74" i="47"/>
  <c r="G74" i="47"/>
  <c r="I133" i="47"/>
  <c r="G133" i="47"/>
  <c r="I111" i="47"/>
  <c r="G111" i="47"/>
  <c r="I45" i="47"/>
  <c r="G45" i="47"/>
  <c r="I91" i="47"/>
  <c r="G91" i="47"/>
  <c r="J41" i="47"/>
  <c r="M41" i="47" s="1"/>
  <c r="J90" i="47"/>
  <c r="M90" i="47" s="1"/>
  <c r="D133" i="47"/>
  <c r="D91" i="47"/>
  <c r="E92" i="47"/>
  <c r="B60" i="47"/>
  <c r="B63" i="47" s="1"/>
  <c r="B66" i="47" s="1"/>
  <c r="B69" i="47" s="1"/>
  <c r="B70" i="47" s="1"/>
  <c r="B71" i="47" s="1"/>
  <c r="B74" i="47" s="1"/>
  <c r="B75" i="47" s="1"/>
  <c r="B76" i="47" s="1"/>
  <c r="A77" i="47"/>
  <c r="E112" i="47"/>
  <c r="D111" i="47"/>
  <c r="E75" i="47"/>
  <c r="D74" i="47"/>
  <c r="D70" i="47"/>
  <c r="J91" i="47" l="1"/>
  <c r="M91" i="47" s="1"/>
  <c r="J111" i="47"/>
  <c r="M111" i="47" s="1"/>
  <c r="J74" i="47"/>
  <c r="M74" i="47" s="1"/>
  <c r="J42" i="47"/>
  <c r="M42" i="47" s="1"/>
  <c r="J45" i="47"/>
  <c r="M45" i="47" s="1"/>
  <c r="J133" i="47"/>
  <c r="M133" i="47" s="1"/>
  <c r="J70" i="47"/>
  <c r="M70" i="47" s="1"/>
  <c r="I92" i="47"/>
  <c r="J92" i="47" s="1"/>
  <c r="M92" i="47" s="1"/>
  <c r="G92" i="47"/>
  <c r="I43" i="47"/>
  <c r="G43" i="47"/>
  <c r="I112" i="47"/>
  <c r="J112" i="47" s="1"/>
  <c r="M112" i="47" s="1"/>
  <c r="G112" i="47"/>
  <c r="I75" i="47"/>
  <c r="G75" i="47"/>
  <c r="D43" i="47"/>
  <c r="D112" i="47"/>
  <c r="D75" i="47"/>
  <c r="E76" i="47"/>
  <c r="B78" i="47"/>
  <c r="B81" i="47" s="1"/>
  <c r="B84" i="47" s="1"/>
  <c r="B87" i="47" s="1"/>
  <c r="B88" i="47" s="1"/>
  <c r="B89" i="47" s="1"/>
  <c r="B91" i="47" s="1"/>
  <c r="B92" i="47" s="1"/>
  <c r="A93" i="47"/>
  <c r="I76" i="47" l="1"/>
  <c r="G76" i="47"/>
  <c r="J75" i="47"/>
  <c r="M75" i="47" s="1"/>
  <c r="J43" i="47"/>
  <c r="M43" i="47" s="1"/>
  <c r="B94" i="47"/>
  <c r="B96" i="47" s="1"/>
  <c r="B98" i="47" s="1"/>
  <c r="B101" i="47" s="1"/>
  <c r="B104" i="47" s="1"/>
  <c r="B107" i="47" s="1"/>
  <c r="B110" i="47" s="1"/>
  <c r="B111" i="47" s="1"/>
  <c r="B112" i="47" s="1"/>
  <c r="A113" i="47"/>
  <c r="J76" i="47" l="1"/>
  <c r="A116" i="47"/>
  <c r="B114" i="47"/>
  <c r="B115" i="47" s="1"/>
  <c r="J277" i="47" l="1"/>
  <c r="C11" i="52" s="1"/>
  <c r="C12" i="52" s="1"/>
  <c r="C14" i="52" s="1"/>
  <c r="C15" i="52" s="1"/>
  <c r="M76" i="47"/>
  <c r="A134" i="47"/>
  <c r="B117" i="47"/>
  <c r="B124" i="47" s="1"/>
  <c r="B127" i="47" s="1"/>
  <c r="B130" i="47" s="1"/>
  <c r="B131" i="47" s="1"/>
  <c r="A136" i="47" l="1"/>
  <c r="B135" i="47"/>
  <c r="B138" i="47" l="1"/>
  <c r="B139" i="47" s="1"/>
  <c r="B140" i="47" s="1"/>
  <c r="B141" i="47" s="1"/>
  <c r="A157" i="47"/>
  <c r="B159" i="47" l="1"/>
  <c r="B160" i="47" s="1"/>
  <c r="B161" i="47" s="1"/>
  <c r="B162" i="47" s="1"/>
  <c r="B163" i="47" s="1"/>
  <c r="B164" i="47" s="1"/>
  <c r="B165" i="47" s="1"/>
  <c r="B166" i="47" s="1"/>
  <c r="B167" i="47" s="1"/>
  <c r="B168" i="47" s="1"/>
  <c r="B169" i="47" s="1"/>
  <c r="B170" i="47" s="1"/>
  <c r="A171" i="47"/>
  <c r="B142" i="47"/>
  <c r="B143" i="47" s="1"/>
  <c r="B145" i="47"/>
  <c r="B146" i="47" s="1"/>
  <c r="B147" i="47" s="1"/>
  <c r="B148" i="47" s="1"/>
  <c r="B149" i="47" s="1"/>
  <c r="B150" i="47" s="1"/>
  <c r="B151" i="47" s="1"/>
  <c r="B152" i="47" s="1"/>
  <c r="B153" i="47" s="1"/>
  <c r="B154" i="47" s="1"/>
  <c r="B155" i="47" s="1"/>
  <c r="B156" i="47" s="1"/>
  <c r="A179" i="47" l="1"/>
  <c r="B173" i="47"/>
  <c r="B174" i="47" s="1"/>
  <c r="B175" i="47" s="1"/>
  <c r="B176" i="47" s="1"/>
  <c r="B177" i="47" s="1"/>
  <c r="B178" i="47" s="1"/>
  <c r="B180" i="47" l="1"/>
  <c r="B181" i="47" s="1"/>
  <c r="B182" i="47" s="1"/>
  <c r="B183" i="47" s="1"/>
  <c r="B184" i="47" s="1"/>
  <c r="B185" i="47" s="1"/>
  <c r="A186" i="47"/>
  <c r="A193" i="47" l="1"/>
  <c r="B187" i="47"/>
  <c r="B188" i="47" s="1"/>
  <c r="B189" i="47" s="1"/>
  <c r="B190" i="47" s="1"/>
  <c r="B191" i="47" s="1"/>
  <c r="B192" i="47" s="1"/>
  <c r="A200" i="47" l="1"/>
  <c r="A201" i="47" s="1"/>
  <c r="B194" i="47"/>
  <c r="B195" i="47" s="1"/>
  <c r="B196" i="47" s="1"/>
  <c r="B197" i="47" s="1"/>
  <c r="B198" i="47" s="1"/>
  <c r="B199" i="47" s="1"/>
  <c r="B202" i="47" l="1"/>
  <c r="B203" i="47" s="1"/>
  <c r="A204" i="47"/>
  <c r="A221" i="47" l="1"/>
  <c r="A222" i="47" s="1"/>
  <c r="A223" i="47" s="1"/>
  <c r="A224" i="47" s="1"/>
  <c r="A225" i="47" s="1"/>
  <c r="A226" i="47" s="1"/>
  <c r="A227" i="47" s="1"/>
  <c r="A228" i="47" s="1"/>
  <c r="A229" i="47" s="1"/>
  <c r="A230" i="47" s="1"/>
  <c r="A231" i="47" s="1"/>
  <c r="B205" i="47"/>
  <c r="B206" i="47" s="1"/>
  <c r="B207" i="47" s="1"/>
  <c r="B208" i="47" s="1"/>
  <c r="B209" i="47" s="1"/>
  <c r="B210" i="47" s="1"/>
  <c r="B211" i="47" s="1"/>
  <c r="B212" i="47" s="1"/>
  <c r="B213" i="47" s="1"/>
  <c r="B214" i="47" s="1"/>
  <c r="B215" i="47" s="1"/>
  <c r="B216" i="47" s="1"/>
  <c r="B217" i="47" s="1"/>
  <c r="B218" i="47" s="1"/>
  <c r="B219" i="47" s="1"/>
  <c r="B220" i="47" s="1"/>
  <c r="A240" i="47" l="1"/>
  <c r="B232" i="47"/>
  <c r="B233" i="47" s="1"/>
  <c r="B234" i="47" s="1"/>
  <c r="B235" i="47" s="1"/>
  <c r="A242" i="47" l="1"/>
  <c r="B241" i="47"/>
  <c r="B236" i="47"/>
  <c r="B238" i="47"/>
  <c r="A244" i="47" l="1"/>
  <c r="A245" i="47" s="1"/>
  <c r="A246" i="47" s="1"/>
  <c r="B243" i="47"/>
  <c r="A251" i="47" l="1"/>
  <c r="A252" i="47" s="1"/>
  <c r="B247" i="47"/>
  <c r="B250" i="47" l="1"/>
  <c r="B248" i="47"/>
  <c r="B249" i="47" s="1"/>
  <c r="B253" i="47"/>
  <c r="B255" i="47" s="1"/>
  <c r="B257" i="47" s="1"/>
  <c r="A258" i="47"/>
  <c r="A259" i="47" s="1"/>
  <c r="A260" i="47" s="1"/>
  <c r="A261" i="47" s="1"/>
  <c r="A262" i="47" s="1"/>
  <c r="A263" i="47" s="1"/>
  <c r="A266" i="47" l="1"/>
  <c r="A267" i="47" s="1"/>
  <c r="A268" i="47" s="1"/>
  <c r="A269" i="47" s="1"/>
  <c r="A270" i="47" s="1"/>
  <c r="A271" i="47" s="1"/>
  <c r="A272" i="47" s="1"/>
  <c r="A273" i="47" s="1"/>
  <c r="A274" i="47" s="1"/>
  <c r="A275" i="47" s="1"/>
  <c r="A276" i="47" s="1"/>
  <c r="B264" i="47"/>
  <c r="B265" i="47" s="1"/>
</calcChain>
</file>

<file path=xl/sharedStrings.xml><?xml version="1.0" encoding="utf-8"?>
<sst xmlns="http://schemas.openxmlformats.org/spreadsheetml/2006/main" count="830" uniqueCount="387">
  <si>
    <t>Job.</t>
  </si>
  <si>
    <t>Nos.</t>
  </si>
  <si>
    <t>Lot</t>
  </si>
  <si>
    <t>Lot.</t>
  </si>
  <si>
    <t>Set</t>
  </si>
  <si>
    <t>Sqin</t>
  </si>
  <si>
    <t>Rft</t>
  </si>
  <si>
    <t>Sqft</t>
  </si>
  <si>
    <t>Butterfly Valve (Gear Operated)</t>
  </si>
  <si>
    <t>Check Valve</t>
  </si>
  <si>
    <t>Balancing Valve (with self sealing measuring nipples)</t>
  </si>
  <si>
    <t>Flow Switch</t>
  </si>
  <si>
    <t>Automatic Air Vent with Ball valve</t>
  </si>
  <si>
    <t>Ball Valve</t>
  </si>
  <si>
    <t>Strainers</t>
  </si>
  <si>
    <t>Ball Valve for Drainage</t>
  </si>
  <si>
    <t>Air vent with Ball Valve</t>
  </si>
  <si>
    <t>Ball  Valve</t>
  </si>
  <si>
    <t>Control wiring from controller to sensors, motorized valve and Power wiring from FCP to fan, up to 15' radius</t>
  </si>
  <si>
    <t>4" dia</t>
  </si>
  <si>
    <t>6" dia</t>
  </si>
  <si>
    <t>1" dia</t>
  </si>
  <si>
    <t>1.25" dia</t>
  </si>
  <si>
    <t>1.5" dia</t>
  </si>
  <si>
    <t>2" dia</t>
  </si>
  <si>
    <t>2.5" dia</t>
  </si>
  <si>
    <t>3" dia</t>
  </si>
  <si>
    <t>8" Dia</t>
  </si>
  <si>
    <t>10" Dia</t>
  </si>
  <si>
    <t>12" Dia</t>
  </si>
  <si>
    <t xml:space="preserve">6" dia </t>
  </si>
  <si>
    <t xml:space="preserve">4" dia </t>
  </si>
  <si>
    <t xml:space="preserve">1.25" dia </t>
  </si>
  <si>
    <t xml:space="preserve">1.5" dia </t>
  </si>
  <si>
    <t xml:space="preserve">1" dia </t>
  </si>
  <si>
    <t>Making of As Built drawings, Documentation Technical / Operational Manual &amp; LOG Book for each equipment as per instruction of Consultant.</t>
  </si>
  <si>
    <t>Testing, balancing and commissioning of water side of the system (from independent agency) complete in all respects including flow measurement &amp; balancing, temp, pressure, electrical data of related equipment etc. as per specifications and as per instructions of Consultant.</t>
  </si>
  <si>
    <t xml:space="preserve">Testing, balancing and commissioning of air side of the system complete (from independent agency) in all respects including air measurement &amp; balancing, temp, pressure &amp; electrical data of related equipment etc. as per specifications and as per instructions of Consultant. </t>
  </si>
  <si>
    <t>Supply, Installation, testing, commissioning of By pass chemical feeder with inlet/outlet connections including valves &amp; accessories, funnel for chemical feeding, initial chemicals for chilled water circuit complete in all respects ready to operate as per schedule, specifications, drawings and as per instructions of Consultant.</t>
  </si>
  <si>
    <t>Supply, Installation, testing &amp; commissioning of Chemical dozing plant including 2 Nos. automatic dozing pumps, Liquid Chemical tanks with level indicator, initial chemicals for cooling water circuit etc. complete in all respects ready to operate as per schedule, specifications, drawings and as per instructions of Consultant.</t>
  </si>
  <si>
    <t>Supply, installation, testing and commissioning of boosting pump set one standby of required size and capacity with pressurized vertical type diaphragm tank, auto / manual operation control panel pre wired, power on/off breaker, including gate valve, check valve, float valve, pressure gauge etc complete in all respects ready to operate as per schedule, specifications, drawings and as per instructions of Consultant.</t>
  </si>
  <si>
    <t>i.</t>
  </si>
  <si>
    <t>ii.</t>
  </si>
  <si>
    <t>iii.</t>
  </si>
  <si>
    <t>Air Vent with Ball Valve</t>
  </si>
  <si>
    <t>Thermometer 12" Height Scale Type (with Thermo well) 0 ºC to 60 ºC</t>
  </si>
  <si>
    <t>2-Way Motorized Valve with Actuator (0-100% modulating)</t>
  </si>
  <si>
    <t>Thermometer 6" Height Scale Type (with Thermo well) 0 ºC to 60 ºC</t>
  </si>
  <si>
    <t>Flexible rubber connectors</t>
  </si>
  <si>
    <t>Supply, installation, testing and commissioning of Variable Frequency Drive (VFD) for Pumps with controls &amp; control wiring complete in all respects as per specifications, drawings and as per instructions of consultant.</t>
  </si>
  <si>
    <t>Supply &amp; installation of aluminum fabricated, powder coated grills, diffusers and registers etc for supply, return, exhaust &amp; fresh air of different sizes (Grade A) wooden frame, supports and other accessories etc. complete in all respects ready to operate as per specification, drawings and as per instruction of Consultant.</t>
  </si>
  <si>
    <t>Supply &amp; installation of additional MS Pipe support, hangers  &amp; anchors for plant room &amp; riser pipes including M.S. angle, U channel, Roller Support, bolts, rods, clamps, Concrete fasteners etc. complete in  complete in all respects as per specification, drawings &amp; as per instruction of Consultant.</t>
  </si>
  <si>
    <t>Painting &amp; Identification work on chilled water pipes &amp; exhaust duct, supports, hangers etc. complete in all respects with one coat of ICI make Red lead oxide primer &amp; two coats of ICI make enamel paint as per instruction of Consultant.</t>
  </si>
  <si>
    <t>No.</t>
  </si>
  <si>
    <t>Supply, installation, testing &amp; commissioning of valve accessories for Decouple Connection to be installed as per site conditions  complete in all respects ready to operate as per specification, drawings and as per instruction of Consultant.</t>
  </si>
  <si>
    <t>2-Way Motorized Valve with Actuator (0-100% Modulation)</t>
  </si>
  <si>
    <t>Pressure Differential Switch</t>
  </si>
  <si>
    <t xml:space="preserve">8" dia </t>
  </si>
  <si>
    <t>Supply &amp; installation of valves &amp; accessories of chillers with supports, hangers, flanges, gas kits, nut &amp; bolts etc. complete in all respects as per specifications, drawings and as per instructions of consultant.</t>
  </si>
  <si>
    <t>Pressure Gauge with  Ball Valve &amp; Siphon, Liquid filled Dial type range
0 psi to 100 psi. (4" dial Size)</t>
  </si>
  <si>
    <t>2-Way Motorized Butterfly Valve with Actuator &amp; controls</t>
  </si>
  <si>
    <t>Digital Decorative Thermostat Controller (BMS Interfacable)  with Duct Mounted Sensor</t>
  </si>
  <si>
    <t>Jobs</t>
  </si>
  <si>
    <t xml:space="preserve">Digital Decorative Thermostat Controller (BMS Interfacable) with Duct Mounted Sensor </t>
  </si>
  <si>
    <t>Supply &amp; installation of valves &amp; accessories for chilled water riser circuit with supports, hangers, flanges, gas kits, nut &amp; bolts where it required, etc. complete in all respects as per specifications, drawings and as per instructions of consultant.</t>
  </si>
  <si>
    <t>Unloading, rigging, lifting, installation, testing and commissioning of water circulation pumps of different capacities including R.C.C. base (provided by client), making of Inertia Block (by ACMV Contractor), fixing of industrial grade spring vibration isolators (supplied with pumps), interconnecting wiring, control wiring, power wiring (terminal connection), inlet &amp; outlet pipe connections, drain connection etc. complete in all respects ready to operate as per schedule, specification, drawings and as per instruction of Consultant.</t>
  </si>
  <si>
    <t>Supply &amp; installation of valves &amp; accessories for pumps with supports, hangers, flanges, gas kits, nut &amp; bolts where it required, etc. complete in all respects as per specifications, drawings and as per instructions of consultant.</t>
  </si>
  <si>
    <t>Compound Pressure Gauge with Ball Valves, Liquid filled Dial type</t>
  </si>
  <si>
    <t>Range -ve 5 psi to 100 psi.</t>
  </si>
  <si>
    <t>Range 0 psi to 100 psi.</t>
  </si>
  <si>
    <t>Supply, Installation, Testing and Commissioning of allied electrical works  for ACMV Systems including Motor Control Centre, MCCs complete in all respects including weather proof sheet metal cabinet, bus bars, internal wiring, earth strip, connector strip, MCB, MCCB, Control fuses, magnetic connector, Overload relay, indication lights, voltmeter, ammeter, under voltage, phase  reversible, phase failure device, selector switch, related civil works etc. complete in all respects as per schedule, specifications, drawings &amp; as per instructions of Consultant.</t>
  </si>
  <si>
    <t>Supply &amp; installation of valves &amp; accessories of cooling towers with supports, hangers, flanges, gas kits, nut &amp; bolts etc. complete in all respects as per specifications, drawings and as per instructions of consultant.</t>
  </si>
  <si>
    <t>Single Bellow</t>
  </si>
  <si>
    <t>8" dia</t>
  </si>
  <si>
    <t>Double Bellow</t>
  </si>
  <si>
    <t>Supply, rigging, lifting, installation and testing of centrifugal sediment separator for Cooling water open circuit @ 40 micron, inlet / outlet as per drawing, including valves &amp; accessories complete with all respects ready to operate as per specification, drawings and as per instruction of Consultant.</t>
  </si>
  <si>
    <t/>
  </si>
  <si>
    <t>iv.</t>
  </si>
  <si>
    <t>S.S Wire Mesh with G.I Frame</t>
  </si>
  <si>
    <t>A</t>
  </si>
  <si>
    <t>B</t>
  </si>
  <si>
    <t>Rate Only</t>
  </si>
  <si>
    <t>Making of Shop drawings on Auto CAD latest version with section details and equipment foundation details, as per instruction of Consultant.</t>
  </si>
  <si>
    <t>Chilled Water</t>
  </si>
  <si>
    <t>Cooling Water</t>
  </si>
  <si>
    <t>Supply &amp; installation of SCH-40 M.S.(As per ASME &amp; API standard, Heavy Quality with standard SCH 40 wall thickness) pipes &amp; fitting for water circulation system complete with bends, tees, unions, sockets, specials, MS Pipe support, hangers &amp; anchors, M.S. angle, U channel, roller support, bolts, rods, clamps, concrete fasteners etc as required to complete in all respects ready to operate as per specification, drawings and as per instruction of consultant.</t>
  </si>
  <si>
    <t>S.No.</t>
  </si>
  <si>
    <t>Description</t>
  </si>
  <si>
    <t>Unit</t>
  </si>
  <si>
    <t>Qty</t>
  </si>
  <si>
    <t>Material</t>
  </si>
  <si>
    <t>Labour</t>
  </si>
  <si>
    <t>Total</t>
  </si>
  <si>
    <t>Rate</t>
  </si>
  <si>
    <t>Amount</t>
  </si>
  <si>
    <t>Amount Rs.</t>
  </si>
  <si>
    <t>Supply &amp; installation of uPVC (Sch 40.) drain pipe insulated with 3/8" thick rubber foam insulation including clamps, bends, tees, drain plugs, sockets, protection treatment, PVC tape wrapping complete in all respects as per specifications, drawings &amp; as per instructions of Consultant.</t>
  </si>
  <si>
    <t>Chemical required for one year operation of chilled &amp; cooling water circuit including Initial Flashing Dozing, Initial Dozing &amp; maintaining dozing for one year plant operation as per instructions of Consultant.</t>
  </si>
  <si>
    <t>Control wiring from controller to sensors, motorized valve and Power wiring up to 15' radius</t>
  </si>
  <si>
    <t>5" dia</t>
  </si>
  <si>
    <t>Supply &amp; installation single split air conditioning units decorative type (inverter) of different capacities, including supply &amp; installation of supports, brackets, rubber isolator, flashing, power wiring (upto 15 ft + connection), complete in all respects ready to operate as per drawings, specification &amp; as per instruction of consultant.</t>
  </si>
  <si>
    <t>Supply &amp; installation of refrigerant pipes (liquid + gas) with 1/2" thick expended rubber foam insulation, PVC tape wrapping + control wiring in G.I. for external / PVC for internal from outdoor unit to indoor unit, including gas charging if required complete in all respects ready to operate as per drawings, specification &amp; as per instruction of consultant.</t>
  </si>
  <si>
    <r>
      <t xml:space="preserve">Installation, testing &amp; commissioning of </t>
    </r>
    <r>
      <rPr>
        <sz val="10"/>
        <rFont val="Arial"/>
        <family val="2"/>
      </rPr>
      <t>cooling tower complete in all respects, ready to operate with supply and fixing of all accessories including interconnecting wiring, control wiring, power wiring (terminal connection), pipes inlet outlet connections etc. complete in all respects ready to operate as per schedule, specification, drawings and as per instruction of consultant.</t>
    </r>
  </si>
  <si>
    <t>Flexible Connectors</t>
  </si>
  <si>
    <t xml:space="preserve">5" dia </t>
  </si>
  <si>
    <t>Pressure Gauge with  Ball Valve &amp; Siphon, Liquid filled Dial type range 0 psi to 100 psi. (4" dial Size)</t>
  </si>
  <si>
    <t>Total Cost with income tax Rs.</t>
  </si>
  <si>
    <t>CH - 01</t>
  </si>
  <si>
    <t>CT - 01</t>
  </si>
  <si>
    <t>1.25" dia (Make up)</t>
  </si>
  <si>
    <t>Rate only</t>
  </si>
  <si>
    <t>Unloading, rigging, lifting, installation, testing and commissioning of fan coil units (FCUs &amp; DFCUs) of different capacities complete in all respects, ready to operate with supply and fixing of all accessories, including hanger steel base, vibration isolators, including interconnecting power &amp; control wiring ( (terminal connection) with inlet &amp; outlet chilled water connections, drain connection, flexible rubber duct connection / connector etc. complete in all respects ready to operate as per schedule, specification, drawings and as per instruction of consultant.</t>
  </si>
  <si>
    <t>CHP- 01</t>
  </si>
  <si>
    <t>CWP- 01</t>
  </si>
  <si>
    <t>Supply, fabrication and installation of 26 (SWG) gauge G.I cladding over chilled water pipes insulation complete in all respects ready to operate as per specification, drawings and as per instruction of consultant.</t>
  </si>
  <si>
    <t>Supply, installation, testing and commissioning of perforated cable trays made with 1.63mm SWG (16 Guage) painted G.I Sheet, including hanger, bracket, proper bends, cover of trays shall be made with 1.22mm  SWG (18 guage) painted G.I sheet, complete in all respects, ready to operate as per schedule, specification, drawings and as per instruction of Consultant.</t>
  </si>
  <si>
    <t>Supply, fabrication and installation of pre-insulated ductwork of polyurethane foam panel with 52 Kg/m3  density, 20 mm thickness, coated on both sides with 80 micron thick aluminum foil complete with a 2 g/m2 layer for internal duct work including manufacturer's aluminum hardware glue, Hot Dipped galvanized hangers and supports, flexible duct connection, wooden frame, etc. Complete in all respects ready to operate as per drawings, specification and as per instruction of consultant.</t>
  </si>
  <si>
    <t>Supply, fabrication &amp; installation of pre-insulated Volume Control Damper, blades to be constructed with extruded aluminum in airfoil shape with thermal isolation gape &amp; shall have seals, pvc / aluminum profiles duct connection at both end etc. complete in all respects ready to operate as per drawings, specification, instruction and approval of Consultant.</t>
  </si>
  <si>
    <t>Unloading, rigging, lifting, placement, installation, testing and commissioning of Ventilation &amp; Smoke Extraction Fans as per mentioned in schedule, including supply &amp; installation of vibration isolator, power wiring from isolation box to unit (10' to 15' radius), flexible duct connection / connector, support &amp; hangers complete in all respects ready to operate as per drawings, specification and as per instruction of consultant.</t>
  </si>
  <si>
    <t>Integration of smoke control system using I/O modules with the fire alarm control panel of building with fire resistant wiring &amp; fixing accessories, complete in all respects, ready to operate as per drawings, specification and instruction of consultant.</t>
  </si>
  <si>
    <t>GF-EAF-01</t>
  </si>
  <si>
    <t>Installation, testing &amp; commissioning of electric screw chiller, complete in all respects, ready to operate with supply and fixing of all accessories including interconnecting wiring, control wiring, power wiring (terminal connection), pipe inlet outlet connections, etc. complete in all respects ready to operate as per schedule, specification, drawings and as per instruction of consultant.</t>
  </si>
  <si>
    <t>Chilled Water internal area</t>
  </si>
  <si>
    <t>Supply, Installation of Pre Formed Polystyrene (Thermopore)  insulation (32 kg/m3 density) for internal chilled water pipes, bends, tees, unions, sockets, valves and on specials protected with Kraft paper, wrapped with 8oz Canvas cloth than paint with Anti fungus paint complete in all respects ready to operate as per schedule, specification, drawings and as per instruction of Consultant.</t>
  </si>
  <si>
    <t>Supply &amp; installation of Pre Formed Polyurethane (Bituminous Kraft Paper Facing) (50 kg/m3 density) for chilled water pipes exposed to weather area with fittings, bends, tees, unions, sockets, valves &amp; accessories and on specials complete in all respects as per schedule, specification, drawings and as per instruction of Consultant.</t>
  </si>
  <si>
    <t>Supply, fabrication and installation of M.S sheet metal welded duct of 2.0 mm (16 Gauge) thickness for kitchen exhasut duct, complete in all respects including 300x150 access doors at all changes in direction, transformation, plenums chambers, connection pecs of hood round to square, supports &amp; hangers etc. complete in all respects ready to operate as per drawings, specification, instruction and approval of Consultant..</t>
  </si>
  <si>
    <t>Supply, fabrication and installation of 2" thick rockwool (double layar) insulation of 50kg/m3  density with wire mesh reinforcement over M.S sheet metal ducts of kitchen exhaust air, complete in all respects ready to operate as per drawings, specification, instruction and approval of Consultant.</t>
  </si>
  <si>
    <t>Exhaust air Disc Valves</t>
  </si>
  <si>
    <t>6" Dia</t>
  </si>
  <si>
    <t>3 Feet Length</t>
  </si>
  <si>
    <t>Supply &amp; installation of aluminum fabricated powder coated fresh &amp; exhaust Air louvers including wooden frame, rain protection sheet bird mesh etc complete in all respects ready to operate as per specification, drawings and as per instruction of consultant.</t>
  </si>
  <si>
    <t>Supply &amp; installation of air curtains including, supports, electrical connection etc, complete in all respects ready to operate as per drawings, specification &amp; as per instruction of consultant.</t>
  </si>
  <si>
    <t>Supply &amp; installation of uPVC (Sch 80.) class 'D' pipe for cooling tower makeup, quick filling and drain from overhead tank and boosting pumps to cooling tower compete with ball valves, clamps, bends, tees, drain plugs, sockets, protection treatment including PVC tape wrapping complete in all respects ready to operate, as per drawings and as per instructions of consultant.</t>
  </si>
  <si>
    <t>GF-EAF-02</t>
  </si>
  <si>
    <t>Unloading, rigging, lifting, installation, testing and commissioning of air handling units of different capacities complete in all respects, ready to operate with supply and fixing of all accessories, including hanger steel base, vibration isolators, including interconnecting power &amp; control wiring  (terminal connection) with inlet &amp; outlet chilled water connections, drain connection, flexible rubber duct connection / connector etc. complete in all respects ready to operate as per schedule, specification, drawings and as per instruction of consultant.</t>
  </si>
  <si>
    <t>Butterfly Valve (Lever Type)</t>
  </si>
  <si>
    <t xml:space="preserve">2" dia </t>
  </si>
  <si>
    <t>VFD-01 (for CHP-01)</t>
  </si>
  <si>
    <t>4 Feet Length</t>
  </si>
  <si>
    <t>GF-FAF-02</t>
  </si>
  <si>
    <r>
      <t xml:space="preserve">Supply &amp; installation of rubberfoam acoustical duct sound liner adhesive with1/2" thick in supply air duct complete in all respects ready to operate as per specification, drawings and as per instruction of Consultant. </t>
    </r>
    <r>
      <rPr>
        <b/>
        <sz val="10"/>
        <rFont val="Arial"/>
        <family val="2"/>
      </rPr>
      <t>For AHUs &amp; FAHUs only</t>
    </r>
  </si>
  <si>
    <t>Fan Control Panel with incoming Ckt. Breaker, DOL starter for upto 5.5 kW and auto S/D Starter for above 5.5 kW with protections and safeties</t>
  </si>
  <si>
    <t>Supply, Fabrication and installation of 26 SWG gauge G.I. cladding for external / exposed to weather area ducts (except exhaust air) etc. complete in all respects ready to operate as per drawings, specification, instruction of Consultant.</t>
  </si>
  <si>
    <t>Supply, Fabrication and installation of 26 SWG gauge G.I. cladding for over rockwool insulation etc. complete in all respects ready to operate as per drawings, specification, instruction of consultant.</t>
  </si>
  <si>
    <r>
      <t xml:space="preserve">Supply and Installation of aluminum foil facing fiber glass (24 kg/m3 density) insulation 1" thick for G.I. sheet metal ducts of different sections with Aluminum tape protected with 8oz canvas cloth than painted anti fungus paint compete in all respect as per specifications,  drawings and as per instructions of Consultant. </t>
    </r>
    <r>
      <rPr>
        <b/>
        <sz val="10"/>
        <rFont val="Arial"/>
        <family val="2"/>
      </rPr>
      <t>(where it required)</t>
    </r>
  </si>
  <si>
    <t>Supply &amp; installation of 2" thick Pre Formed Polyurethane insulation (Bituminous Kraft Paper Facing, 50 kg/m3 density for external / exposed to weather area ducts, supply, return, fresh air duct, complete in all respects ready to operate as per drawings, specification, instruction of consultant.</t>
  </si>
  <si>
    <t>Chilled Water exposed to weather area &amp; plantroom</t>
  </si>
  <si>
    <t>Supply, fabrication and installation of machine made G.I sheet metal duct for  exposed to weather area ducts, complete in all respects including splitter dampers, guide vanes, flexible duct connection, access door, transformation, plenums chambers, anchors supports &amp; hangers, wooden frame complete in all respects ready to operate as per drawings, specification, instruction of consultant.</t>
  </si>
  <si>
    <t>Linear Slot 6,000 Series</t>
  </si>
  <si>
    <t>2 Slots of 3/4"</t>
  </si>
  <si>
    <t>Supply &amp; installation of butterfly damper for above flexible duct with gas kits, nut bolts, complete in all respects, ready to operate as per specification, drawings &amp; as per instruction of consultant.</t>
  </si>
  <si>
    <t>Supply &amp; installation of Fire Damper with linkage &amp; fuse complete in all respects ready to operate as per specification, drawings &amp; as per instruction of Consultant.</t>
  </si>
  <si>
    <t>Imtiaz Supermarket</t>
  </si>
  <si>
    <t>MCC for Roof Equipment</t>
  </si>
  <si>
    <t>MCC for Plant Room Equipment</t>
  </si>
  <si>
    <t>Supply, installation, testing and commissioning of interconnecting wiring, control wiring, power wiring from MCC, DB, panel to equipment (equipment as shown in SLD) with isolation switches near the equipment, including civil works related to complete wiring works etc. complete in all respects as per schedule, specifications, drawings &amp; as per instructions of Consultant</t>
  </si>
  <si>
    <t>Supply &amp; installation of flexible duct including hangers, jubilee clamp complete in all respects as per specification, drawings &amp; as per instruction of consultant.</t>
  </si>
  <si>
    <t>FAHU-01</t>
  </si>
  <si>
    <t>DFCU-01</t>
  </si>
  <si>
    <t>DFCU-02</t>
  </si>
  <si>
    <t>DFCU-03</t>
  </si>
  <si>
    <t>AHU-01</t>
  </si>
  <si>
    <t>2" dia (Quick Fill &amp; Overflow / Drain)</t>
  </si>
  <si>
    <t>Supply &amp; installation of valves &amp; accessories for AHUs, complete in all respects as per specifications, drawings and as per instructions of consultant.</t>
  </si>
  <si>
    <t>b)</t>
  </si>
  <si>
    <t>a)</t>
  </si>
  <si>
    <t>GF-K-EAF-01</t>
  </si>
  <si>
    <t>GF-K-EAF-02</t>
  </si>
  <si>
    <t>4F-EAF-01</t>
  </si>
  <si>
    <t>4F-EAF-02</t>
  </si>
  <si>
    <t>4F-EAF-03</t>
  </si>
  <si>
    <t>4F-FAF-01</t>
  </si>
  <si>
    <t>5F-EAF-01</t>
  </si>
  <si>
    <t>GF-SEF-01</t>
  </si>
  <si>
    <t>1F-SEF-01</t>
  </si>
  <si>
    <t>4F-SEF-01</t>
  </si>
  <si>
    <t>Korangi</t>
  </si>
  <si>
    <t>ACMV Works</t>
  </si>
  <si>
    <t>CSU-01</t>
  </si>
  <si>
    <t>CSU-02</t>
  </si>
  <si>
    <t>CSU-03</t>
  </si>
  <si>
    <t>Supply &amp; installation of valves &amp; accessories for DFCUs, complete in all respects as per specifications, drawings and as per instructions of consultant.</t>
  </si>
  <si>
    <t>GF-AC-01</t>
  </si>
  <si>
    <t>4F-AC-01</t>
  </si>
  <si>
    <t>4F-AC-02</t>
  </si>
  <si>
    <t>Supply &amp; installation of 18 SWG powder quoted G.I. sheet metal tray with cover for refrigerant pipes and control wiring exposed to weather area etc, complete in all respects including hangers, supports brackets complete in all respects ready to operate as per specification, drawings and as per instruction of consultant.</t>
  </si>
  <si>
    <t>1F-AC-01</t>
  </si>
  <si>
    <t>2F-AC-02</t>
  </si>
  <si>
    <t>5F-AC-02</t>
  </si>
  <si>
    <t>All works shall be completed, tested and commissioned as per drawings, specifications and as per instruction of consultant</t>
  </si>
  <si>
    <t>Supply &amp; Intallation of CO CONTROL PANEL, Multizone control panel capable of receiving input signal from the CO sensors and transmitting output signal to smoke extract fans etc, complete in all respects, ready to operate as per schedule, specification, drawings and as per instruction of Consultant.</t>
  </si>
  <si>
    <t>Job</t>
  </si>
  <si>
    <t>Supply &amp; Intallation of wall mounted CO Sensors, complete in all respects, ready to operate as per schedule, specification, drawings and as per instruction of Consultant.</t>
  </si>
  <si>
    <t>Return Air Grills with Access Panels 24"x24"</t>
  </si>
  <si>
    <t>Supply &amp; Fresh Air Grills</t>
  </si>
  <si>
    <t>Supply &amp; Return Air Registers / Diffuser with Damper</t>
  </si>
  <si>
    <t>GF-FAF-01</t>
  </si>
  <si>
    <t>BF-SEF-01</t>
  </si>
  <si>
    <t>BF-SEF-02</t>
  </si>
  <si>
    <t xml:space="preserve">Plumbing &amp; Sanitary Services </t>
  </si>
  <si>
    <t>Imtiaz Super Market</t>
  </si>
  <si>
    <t>Korangi, Karachi.</t>
  </si>
  <si>
    <t xml:space="preserve"> </t>
  </si>
  <si>
    <t xml:space="preserve">Total </t>
  </si>
  <si>
    <t>SECTION - 01,  PLUMBING FIXTURES</t>
  </si>
  <si>
    <t>Supply and Installation of plumbing fixtures &amp; faucets complete in all respects including all accessories, support, hangers, etc. ready to use as per specifications, drawings and instructions of Consultant.</t>
  </si>
  <si>
    <t>European style coupled water closet floor mounted   with seat cover, flush tank C.P. (chrome plated) connector, thimble, etc.</t>
  </si>
  <si>
    <t>Type - EWC</t>
  </si>
  <si>
    <t>Asian style water closet Orissa type with flush tank C.P. (chrome plated) connector, uPVC Class "E" flush pipe, thimble, P-Trap, etc.</t>
  </si>
  <si>
    <t>Type - AWC</t>
  </si>
  <si>
    <t>Toilet Hand Spray with flexible chain &amp; telephone type shower Including tee stop cock etc. complete in all respect.</t>
  </si>
  <si>
    <t>Type - TS (for EWC)</t>
  </si>
  <si>
    <t>Toilet Hand Spray with flexible chain &amp; telephone type shower Including double bib cock etc. complete in all respect.</t>
  </si>
  <si>
    <t>Type - TS (for AWC)</t>
  </si>
  <si>
    <t>Wash basin (WB) including bottle trap, waste, stop cocks, etc.</t>
  </si>
  <si>
    <t xml:space="preserve">Type - WB </t>
  </si>
  <si>
    <t>Type - WB (Vanity)</t>
  </si>
  <si>
    <t>Wash basin hot and cold water mixer, etc.</t>
  </si>
  <si>
    <t>Type - WB</t>
  </si>
  <si>
    <t>Stainless steel kitchen sink including stop cocks,  P-trap / Bottle trap, waste pipe etc complete in all respects.</t>
  </si>
  <si>
    <t>SK - 1,  34" x 20" single bowl and single drainer.</t>
  </si>
  <si>
    <t>SK - 2,  46" x 20" double bowl and single drainer.</t>
  </si>
  <si>
    <t>Sink hot and cold water mixer, etc.</t>
  </si>
  <si>
    <t>SK - 1</t>
  </si>
  <si>
    <t xml:space="preserve">SK - 2  </t>
  </si>
  <si>
    <t>S.S Grease Trap 7.5 Kg inlet/outlet connections 2" dia complete in all respects.</t>
  </si>
  <si>
    <t>Toilet accessories complete set.</t>
  </si>
  <si>
    <t>Soap Dispenser</t>
  </si>
  <si>
    <t>Towel Rail</t>
  </si>
  <si>
    <t>Paper Holder</t>
  </si>
  <si>
    <t>Coat Hooks</t>
  </si>
  <si>
    <t>v.</t>
  </si>
  <si>
    <t>Hand Dryer</t>
  </si>
  <si>
    <t>Sub Total Rs.</t>
  </si>
  <si>
    <t>SECTION-02 WATER SUPPLY SYSTEM.</t>
  </si>
  <si>
    <t>Supply, installation, testing and commissioning of complete pipe work for cold and hot water system including all accessories required to complete systems ready to operate as per specification, drawings &amp; instruction of Consultant.</t>
  </si>
  <si>
    <t>Polypropylene Random PP-R pipes PN 20 and fittings with fusion  jointing along with all types of unions, tees, bends, sockets, clamps, hangers, supports, sleeves, masking  plates, chiseling, making holes making good, excavation, bedding backfilling as required complete in all respect.</t>
  </si>
  <si>
    <t xml:space="preserve">Dia.   OD 25 mm </t>
  </si>
  <si>
    <t>Rft.</t>
  </si>
  <si>
    <t xml:space="preserve">Dia.   OD 40 mm </t>
  </si>
  <si>
    <t xml:space="preserve">Dia.   OD 50 mm </t>
  </si>
  <si>
    <t xml:space="preserve">Dia.   OD 63 mm </t>
  </si>
  <si>
    <t xml:space="preserve">Dia.   OD 75 mm </t>
  </si>
  <si>
    <r>
      <t xml:space="preserve">Same as item </t>
    </r>
    <r>
      <rPr>
        <i/>
        <sz val="10"/>
        <rFont val="Arial"/>
        <family val="2"/>
      </rPr>
      <t>#</t>
    </r>
    <r>
      <rPr>
        <sz val="10"/>
        <rFont val="Arial"/>
        <family val="2"/>
      </rPr>
      <t xml:space="preserve"> 2.1 but for hot water supply with Polypropylene Random  PP-R (PN -25) with Aluminium foil.</t>
    </r>
  </si>
  <si>
    <t>Dia    OD 25 mm</t>
  </si>
  <si>
    <t>Open cell rubber foam insulation 3/8" thick &amp; pvc tape wrapping for hot water pipes.</t>
  </si>
  <si>
    <t xml:space="preserve">Dia    OD 25 mm  </t>
  </si>
  <si>
    <t>uPVC Sch-80 pipe for water supply including specials fittings sockets tees, elbows, bends, reducers, clamps, hangers, plugs and unions etc supported on walls or suspended  from roof slab, including protective as per drawing and specifications complete in all respects.             (Filled &amp; Supply)</t>
  </si>
  <si>
    <t xml:space="preserve">Dia. 1-1/4"   </t>
  </si>
  <si>
    <t xml:space="preserve">Dia. 2"   </t>
  </si>
  <si>
    <t xml:space="preserve">Dia. 3"   </t>
  </si>
  <si>
    <t>Brass body gate valves / ball valves with unions.</t>
  </si>
  <si>
    <t xml:space="preserve">Size  3/4"   </t>
  </si>
  <si>
    <t xml:space="preserve">Size  1-1/4"   </t>
  </si>
  <si>
    <t xml:space="preserve">Size  1-1/2"   </t>
  </si>
  <si>
    <t xml:space="preserve">Size  2"   </t>
  </si>
  <si>
    <t>Size  3"    (CI boby with matching flanges nuts &amp; bolts)</t>
  </si>
  <si>
    <t>Brass body gate checkl valves with unions.</t>
  </si>
  <si>
    <t>Bib cock brass body for washing area.</t>
  </si>
  <si>
    <t xml:space="preserve">Size 3/4"   </t>
  </si>
  <si>
    <t>Hot water storage heater (Electric) suitable for 30 psi working pressure including  thermostat, inlet/outlet connection. Pressure relief valve.</t>
  </si>
  <si>
    <t>HWE-50 (50 Litres Storage Capacity)</t>
  </si>
  <si>
    <t>Pressure boosting pumps set with VFD, motors  electrical panel including incoming, outgoing MCCBs, pressure transmeter, pumps starters,  lead/lag relay, dry run protection, 100 litres diaphragm pressure tank, inter connecting pipe work, valves, mounted on common steel base, lnlet/outlet connection electrical power cable,  foundation as per schedule. (1 duty &amp; 1 standby)</t>
  </si>
  <si>
    <t xml:space="preserve">PBP-01 @ 25 gpm 2.5 bar pressure cut-in &amp; 3.5 cut-out. </t>
  </si>
  <si>
    <t>Submersible bore water transfer pumps set ncluding float switch, water proof cable, ball valve, check valve with union, lifting chain. automatic control system for tank low and high level, auto stop with overflow, complete in all respects.                        (1 duty &amp; 1 standby)</t>
  </si>
  <si>
    <t xml:space="preserve">WTP-01 @ 85 gpm 100 feet head. </t>
  </si>
  <si>
    <t>Set.</t>
  </si>
  <si>
    <t>Motor control electrical panel for Duplex (2 Nos.) submersible pumps including auto Lead/Lag sequencing of pumps, pump starters, auto on / off, float switches, high level alarm, power and control wiring, automatic for above mentioned pumps, control system for auto filling of water to fill the O/H tank, auto stop with overflow, dry run protection, Control wiring from panel to U/G &amp; O/H tank in G.I conduits complete in all respects as per instruction of consultant.</t>
  </si>
  <si>
    <t>SECTION-03 SOIL, WASTE VENT AND RAIN WATER DRAINAGE SYSTEM</t>
  </si>
  <si>
    <t>Supply, fixing, testing and commissioning of equipment, pipe work required to complete the soil, waste, vent and rain water systems in all respects with accessories ready to operate as per specifications, drawings and instructions of Consultant.</t>
  </si>
  <si>
    <t>uPVC pipes of approved make along with specials, fittings, bends, wye, tees, sockets, flexible connectors, sleeves, masking plates, chiseling, making hole, excavation, backfilling making good where as  required jointing with rubber ring seal.</t>
  </si>
  <si>
    <t xml:space="preserve">Dia.   1-1/2"       </t>
  </si>
  <si>
    <t xml:space="preserve">Dia.   2"       </t>
  </si>
  <si>
    <t xml:space="preserve">Dia.   4"        </t>
  </si>
  <si>
    <t xml:space="preserve">Dia.   6"      </t>
  </si>
  <si>
    <t xml:space="preserve">Dia.   2"       Class "D"  (for sump pit discharge pipe) </t>
  </si>
  <si>
    <t xml:space="preserve">Floor trap including S.S grating floor trap, inlet outlet connection complete in all respects. </t>
  </si>
  <si>
    <t>FT- with 4" P - trap</t>
  </si>
  <si>
    <t>Cleanout for soil, waste pipes of approved make.</t>
  </si>
  <si>
    <t>For 4" dia. Pipe with SS floor cover plate  (FCO)</t>
  </si>
  <si>
    <t>uPVC rain water grating of approved design with dome type grating including requisite number of holes in wall plinth or floor for pipe connection and making good the same as necessary to the structure complete including  gasket and clamp complete.</t>
  </si>
  <si>
    <t>RWG - 4" size</t>
  </si>
  <si>
    <t>uPVC cowl for vent pipe of the following dia. including all accessories complete.</t>
  </si>
  <si>
    <t xml:space="preserve">Size. 2"  </t>
  </si>
  <si>
    <t xml:space="preserve">Size. 4"  </t>
  </si>
  <si>
    <t xml:space="preserve">Size. 6"  </t>
  </si>
  <si>
    <t>SECTION-04 EXTERNAL SEWER &amp; MANHOLES</t>
  </si>
  <si>
    <t>Supply, fixing, testing and commissioning of equipment, pipe work required to complete the sewerage disposal services in all respects with accessories ready to operate as per specifications, drawings and instructions of Consultant.</t>
  </si>
  <si>
    <t>uPVC pipes class 'D'  for Sewer drainage with push fit rubber joints including  excavation  in any type of soil,  dewatering if required bedding, back filling with selected material, removing of extra materials.</t>
  </si>
  <si>
    <t>Dia.  6" size</t>
  </si>
  <si>
    <t>Construction of Gully Trap with material including, excavation, 4" size uPVC P-trap CC base CI cover with frame, CC benching water proof internal plaster inlet/out connections etc.</t>
  </si>
  <si>
    <t xml:space="preserve">Type GT,  Size 10"x10" </t>
  </si>
  <si>
    <t>Construction of grating with material including, excavation, uPVC P-trap CC base MS grating with frame, CC benching water proof internal plaster inlet/out connections etc.</t>
  </si>
  <si>
    <t>Size 8" wide</t>
  </si>
  <si>
    <t>Construction of manholes with material including, excavation, base top RCC slab CI cover with frame, GI steps, CC benching water proof internal plaster inlet/out connections etc.</t>
  </si>
  <si>
    <t xml:space="preserve">Size. 24" X 24" </t>
  </si>
  <si>
    <t>Construction of sump pit tank with material including, excavation, base top slab bedding, GI steps, CI  double covers, internal CC water proof plasters, uPVC tees, CC benching, inlet/outlet connection etc, complete in all respect.</t>
  </si>
  <si>
    <t>Size  4'-0" x 4'-0" x 4'-0" water depth</t>
  </si>
  <si>
    <t>Submersible pump for waste water drainage including float switch, water proof cable, ball valves, check valves with union &amp; lifting chain. (1 duty &amp; 1 standby)</t>
  </si>
  <si>
    <t xml:space="preserve">SP-01 @ 40 gpm 30 feet head.  </t>
  </si>
  <si>
    <t>Motor Control panel for Duplex (2 Nos.) submersible pumps including auto Lead/Lag sequencing of pumps, pump starters, auto on / off, float switches, high level alarm, power and control wiring.</t>
  </si>
  <si>
    <t>SECTION-05 SUNDRIES</t>
  </si>
  <si>
    <t>Contractor will priced the  sundries items for all Plumbing &amp; Sanitary (P&amp;S) services as per specifications, drawings and instruction of consultant.</t>
  </si>
  <si>
    <t xml:space="preserve">Submittals, samples, shop drawings, inspections, As-Built drawings, operation and maintenance manuals and the like as required by specification. </t>
  </si>
  <si>
    <t xml:space="preserve">Painting, identification and tagging to the P&amp;S installations and equipments. </t>
  </si>
  <si>
    <t>Testing, and commissioning entire P&amp;S installation as per Engineer's approval.</t>
  </si>
  <si>
    <t>TOTAL OF ALL SECTIONS RS.</t>
  </si>
  <si>
    <t>Fire Suppression Services</t>
  </si>
  <si>
    <t>FIRE FIGHTING SERVICES</t>
  </si>
  <si>
    <t>Supply, installation, testing &amp; commissioning of fire suppression system including all equipment, pipe works and accessories ready to operate as per specifications, drawings and instructions of consultants.</t>
  </si>
  <si>
    <t>Fire hose cabinet double height 32" x 60" x 14", stainless steel front, powder coated back including 1" dia x 100 Rft. rubber hose reel, nozzle guide, lock shield valve, pressure regulating valve automatic 180 deg. swing type, with 2-fire extinguishers as shown on drawing.</t>
  </si>
  <si>
    <t>Type FHC</t>
  </si>
  <si>
    <t>Fire hose cabinet size 42" x 36" x 12" for spare hose pipes including 4 Nos. 2-1/2" x 100 Rft. synthetic hose pipe, jet/spray/fog nozzle with aluminum instantaneous coupling, 2-Nos. fire blanket 6'-0" X 6'-0", fireman's axe, 2-pairs of fire proof gloves, front breakable glass, lock and all other accessories as specified, complete in all respects as per drawings, specified.</t>
  </si>
  <si>
    <t>Type FHC-S</t>
  </si>
  <si>
    <t>Fire department breeching connection 2 ways as per BSS 5041-3 including cabinet with breakable glass, SS frame &amp; drain plug.</t>
  </si>
  <si>
    <t>Landing valves size 2-1/2" dia complete in all respects.</t>
  </si>
  <si>
    <t>MS Sch-40 seamless pipes including all specials fittings UL listed FM approved, threaded, welded joints, flexible pipe, flanges, coupling, masking plates, bends, tees, clamps, supports and hangers, sleeves, masking plates chiseling, cutting holes, making good where required, painting and protection treatment etc. Complete in all respects.</t>
  </si>
  <si>
    <t>Dia  1"             (Threaded fitting)</t>
  </si>
  <si>
    <t>Dia  1-1/4"       (Threaded fitting)</t>
  </si>
  <si>
    <t>Dia  1-1/2"       (Threaded fitting)</t>
  </si>
  <si>
    <t>Dia  2"            (Threaded fitting)</t>
  </si>
  <si>
    <t>Dia  2-1/2"       (Welded joints fitting)</t>
  </si>
  <si>
    <t>vi.</t>
  </si>
  <si>
    <t>Dia  3"            (Welded joints fitting)</t>
  </si>
  <si>
    <t>vii.</t>
  </si>
  <si>
    <t>Dia  4"            (Welded joints fitting)</t>
  </si>
  <si>
    <t>viii.</t>
  </si>
  <si>
    <t>Dia  6"            (Welded joints fitting)</t>
  </si>
  <si>
    <t xml:space="preserve">Sprinkler Heads </t>
  </si>
  <si>
    <t>Sprinkler Upright type standard response K = 5.6 (Opening Temperature 68ºC)</t>
  </si>
  <si>
    <t>Sprinkler Pendent type concealed with cover plate, quick respose K = 5.6  (Opening Temperature 57ºC)</t>
  </si>
  <si>
    <t>Sprinkler Side wall type quick response K = 5.6  (Opening Temperature 57ºC)</t>
  </si>
  <si>
    <t>Fire extinguishers with fixing accessories.</t>
  </si>
  <si>
    <r>
      <t>Type Class B&amp;C FX-3  (5 Kg. CO</t>
    </r>
    <r>
      <rPr>
        <sz val="8"/>
        <rFont val="Arial"/>
        <family val="2"/>
      </rPr>
      <t>2</t>
    </r>
    <r>
      <rPr>
        <sz val="10"/>
        <rFont val="Arial"/>
        <family val="2"/>
      </rPr>
      <t xml:space="preserve"> Carbon Dioxide Gas)</t>
    </r>
  </si>
  <si>
    <t>Type Class A,B&amp;C  FX-4  (6 Kg. Dry Chemical Powder)</t>
  </si>
  <si>
    <t>Type Class K FX-5  (6 Litre Wet chemical fire extinguisher).</t>
  </si>
  <si>
    <t>Automatic fire extinguisher  (10 Kg. Dry Chemical Powder)</t>
  </si>
  <si>
    <t>100 Litres Capacity (Foam Extinguisher Trolley)</t>
  </si>
  <si>
    <t>30 Kg. Capacity (CO2 Extinguisher Trolley)</t>
  </si>
  <si>
    <t>Zone Control Valve assembly 4" dia complete with following.</t>
  </si>
  <si>
    <t>UL Listed Pressure reducing valve (PRV) 4" dia</t>
  </si>
  <si>
    <t>OS &amp; Y Gate valve 4" size</t>
  </si>
  <si>
    <t>Check valve 4" size</t>
  </si>
  <si>
    <t>Pressure Gauge</t>
  </si>
  <si>
    <t>Water flow switch 4" dia</t>
  </si>
  <si>
    <t>2" dia test valve with sight glass &amp; sectional drain valve.</t>
  </si>
  <si>
    <t>Alarm Check valve assembly with alarm gong and pipe work. with retarding chamber.</t>
  </si>
  <si>
    <t xml:space="preserve">Size. 6" </t>
  </si>
  <si>
    <t>Pressure relief valve size 4" dia</t>
  </si>
  <si>
    <t>Automatic air relief valve, 1" connection</t>
  </si>
  <si>
    <t>Automatic air relief valve, 1" connection with ball valve.</t>
  </si>
  <si>
    <t>Pressure gauge with ball valve.</t>
  </si>
  <si>
    <t>Float Switch for low water level cut off.</t>
  </si>
  <si>
    <t>Anti vortex suction plates for 6" dia. suction pipe</t>
  </si>
  <si>
    <t>Flow meter 6" dia.</t>
  </si>
  <si>
    <t xml:space="preserve">OS &amp; Y Gate valve matching flanges with tempering switch. </t>
  </si>
  <si>
    <t>Size. 3"</t>
  </si>
  <si>
    <t>Size. 4"</t>
  </si>
  <si>
    <t>Size. 6"</t>
  </si>
  <si>
    <t xml:space="preserve">Throttling type butterfly valve with matching flanges. </t>
  </si>
  <si>
    <t xml:space="preserve">C.I body check valve with matching flanges. </t>
  </si>
  <si>
    <t>Fire Pumps Set 500 gpm @ 9.5 bar comprising of 1 No. multistage in line Jockey Pump + 1 No. main horizontal pump with electrical motor + 1 No. Standby horizontal pump with diesel engine, diesel storage tank including pump controllers mounted on common MS skid, inter connecting pipes, wiring, OS&amp;Y valve, check valves and all accessories as per requirement of  NFPA 20, drawings and engineer instruction.</t>
  </si>
  <si>
    <t>Supervisory Fire Control Panel for sensing and monitoring of flow and monitoring OS&amp;Y valves switching with true alarm including batteries and charger.</t>
  </si>
  <si>
    <t>MS insulated 6" dia Diesel Engine Flue pipe with 2" Rockwool insulation up to outside the building as per Consultant's approval.</t>
  </si>
  <si>
    <r>
      <t xml:space="preserve">Allied electrical work including power cables to pumps motors, control cables and wires from sensing monitoring and indicating devices such flow switches and valves to Electrical Control Panel and Fire Control Panel and supervisory switch including GI/PVC conduits and tray, termination, luxes and all accessories complete in all respects.
</t>
    </r>
    <r>
      <rPr>
        <b/>
        <sz val="8"/>
        <rFont val="Arial"/>
        <family val="2"/>
      </rPr>
      <t xml:space="preserve">Note: </t>
    </r>
    <r>
      <rPr>
        <sz val="8"/>
        <rFont val="Arial"/>
        <family val="2"/>
      </rPr>
      <t>Contractor shall perform allied electrical works within the pump room. Power to the pump room shall be provided by the client.</t>
    </r>
  </si>
  <si>
    <t>Supply &amp; installation of fire stop material (for passive fire fighting / smoke barrier) in all MEP openings and penetrations, either in slab or wall,  complete in all respects, ready to operate as per fire stopper recommended material, and as per instruction of Consultant.</t>
  </si>
  <si>
    <t>Making of As-Built &amp; Shop Drawings on AutoCAD 2018 or latest version with sectional details complete in all respects as per instructions of consultant.</t>
  </si>
  <si>
    <t xml:space="preserve">Painting, identification and tagging to the installations and equipments. </t>
  </si>
  <si>
    <t xml:space="preserve">Flushing of entire fire pipe work according to (NFPA-13). </t>
  </si>
  <si>
    <t>Testing, and commissioning of entire fire fighting installation as per Consultant's approval.</t>
  </si>
  <si>
    <t>Total Cost of FSS Works Rs.</t>
  </si>
  <si>
    <t>S.No</t>
  </si>
  <si>
    <t>Activity.</t>
  </si>
  <si>
    <t>AMOUNT</t>
  </si>
  <si>
    <t>C</t>
  </si>
  <si>
    <t>HVAC WORKS</t>
  </si>
  <si>
    <t>PLUMBING WORKS</t>
  </si>
  <si>
    <t>TOTAL RS.</t>
  </si>
  <si>
    <t>SST @ 15%</t>
  </si>
  <si>
    <t>FIRE FIGHTING WORK</t>
  </si>
  <si>
    <t>Total After Discount</t>
  </si>
  <si>
    <t>Discount 11.757%</t>
  </si>
  <si>
    <t>Total Cost of Work</t>
  </si>
  <si>
    <t>IMITAZ SUPERMARKET KORANGI KARACHI</t>
  </si>
  <si>
    <t>BOQ</t>
  </si>
  <si>
    <t>FIRST RUNNING BILL</t>
  </si>
  <si>
    <t>SUMMARY OF RUNNING BILL NO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</si>
</sst>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_(* #,##0.00_);_(* \(#,##0.00\);_(* &quot;-&quot;??_);_(@_)"/>
    <numFmt numFmtId="165" formatCode="General_)"/>
    <numFmt numFmtId="166" formatCode="0.0"/>
    <numFmt numFmtId="167" formatCode="_-* #,##0_-;\-* #,##0_-;_-* &quot;-&quot;??_-;_-@_-"/>
    <numFmt numFmtId="168" formatCode="_(* #,##0_);_(* \(#,##0\);_(* &quot;-&quot;??_);_(@_)"/>
  </numFmts>
  <fonts count="32" x14ac:knownFonts="1">
    <font>
      <sz val="11"/>
      <name val="Arial"/>
    </font>
    <font>
      <sz val="11"/>
      <color theme="1"/>
      <name val="Calibri"/>
      <family val="2"/>
      <scheme val="minor"/>
    </font>
    <font>
      <sz val="10"/>
      <name val="Arial"/>
      <family val="2"/>
    </font>
    <font>
      <sz val="12"/>
      <name val="Arial"/>
      <family val="2"/>
    </font>
    <font>
      <i/>
      <sz val="11"/>
      <name val="Arial"/>
      <family val="2"/>
    </font>
    <font>
      <sz val="11"/>
      <name val="Arial"/>
      <family val="2"/>
    </font>
    <font>
      <b/>
      <sz val="11"/>
      <name val="Arial"/>
      <family val="2"/>
    </font>
    <font>
      <b/>
      <sz val="12"/>
      <name val="Arial"/>
      <family val="2"/>
    </font>
    <font>
      <b/>
      <sz val="10"/>
      <name val="Arial"/>
      <family val="2"/>
    </font>
    <font>
      <i/>
      <sz val="10"/>
      <name val="Arial"/>
      <family val="2"/>
    </font>
    <font>
      <sz val="9"/>
      <name val="Arial"/>
      <family val="2"/>
    </font>
    <font>
      <sz val="11"/>
      <color theme="1"/>
      <name val="Arial"/>
      <family val="2"/>
    </font>
    <font>
      <sz val="10"/>
      <color theme="1"/>
      <name val="Arial"/>
      <family val="2"/>
    </font>
    <font>
      <sz val="9"/>
      <color theme="1"/>
      <name val="Arial"/>
      <family val="2"/>
    </font>
    <font>
      <sz val="10"/>
      <color theme="0"/>
      <name val="Arial"/>
      <family val="2"/>
    </font>
    <font>
      <sz val="12"/>
      <color theme="1"/>
      <name val="Arial"/>
      <family val="2"/>
    </font>
    <font>
      <sz val="12"/>
      <name val="Times New Roman"/>
      <family val="1"/>
    </font>
    <font>
      <b/>
      <sz val="10"/>
      <color theme="1"/>
      <name val="Arial"/>
      <family val="2"/>
    </font>
    <font>
      <sz val="11"/>
      <name val="Arial"/>
      <family val="2"/>
    </font>
    <font>
      <sz val="10"/>
      <name val="Helv"/>
    </font>
    <font>
      <b/>
      <sz val="14"/>
      <name val="Arial"/>
      <family val="2"/>
    </font>
    <font>
      <b/>
      <sz val="16"/>
      <name val="Arial"/>
      <family val="2"/>
    </font>
    <font>
      <sz val="11"/>
      <name val="Helv"/>
    </font>
    <font>
      <b/>
      <u/>
      <sz val="10"/>
      <name val="Arial"/>
      <family val="2"/>
    </font>
    <font>
      <sz val="8"/>
      <name val="Arial"/>
      <family val="2"/>
    </font>
    <font>
      <b/>
      <sz val="8"/>
      <name val="Arial"/>
      <family val="2"/>
    </font>
    <font>
      <b/>
      <sz val="12"/>
      <name val="Century Gothic"/>
      <family val="2"/>
    </font>
    <font>
      <sz val="12"/>
      <name val="Century Gothic"/>
      <family val="2"/>
    </font>
    <font>
      <sz val="12"/>
      <color theme="1"/>
      <name val="Century Gothic"/>
      <family val="2"/>
    </font>
    <font>
      <b/>
      <sz val="12"/>
      <color theme="1"/>
      <name val="Century Gothic"/>
      <family val="2"/>
    </font>
    <font>
      <b/>
      <sz val="11"/>
      <color theme="1"/>
      <name val="Century Gothic"/>
      <family val="2"/>
    </font>
    <font>
      <b/>
      <sz val="14"/>
      <color theme="1"/>
      <name val="Century Gothic"/>
      <family val="2"/>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theme="9" tint="0.79998168889431442"/>
        <bgColor indexed="64"/>
      </patternFill>
    </fill>
    <fill>
      <patternFill patternType="solid">
        <fgColor theme="4" tint="-0.249977111117893"/>
        <bgColor indexed="64"/>
      </patternFill>
    </fill>
    <fill>
      <patternFill patternType="solid">
        <fgColor theme="0" tint="-0.14999847407452621"/>
        <bgColor indexed="64"/>
      </patternFill>
    </fill>
  </fills>
  <borders count="111">
    <border>
      <left/>
      <right/>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top/>
      <bottom/>
      <diagonal/>
    </border>
    <border>
      <left style="thin">
        <color indexed="64"/>
      </left>
      <right/>
      <top/>
      <bottom style="hair">
        <color indexed="64"/>
      </bottom>
      <diagonal/>
    </border>
    <border>
      <left style="thin">
        <color indexed="64"/>
      </left>
      <right/>
      <top style="hair">
        <color indexed="64"/>
      </top>
      <bottom style="hair">
        <color indexed="64"/>
      </bottom>
      <diagonal/>
    </border>
    <border>
      <left style="thin">
        <color indexed="64"/>
      </left>
      <right style="medium">
        <color indexed="64"/>
      </right>
      <top/>
      <bottom/>
      <diagonal/>
    </border>
    <border>
      <left style="thin">
        <color indexed="64"/>
      </left>
      <right/>
      <top style="hair">
        <color indexed="64"/>
      </top>
      <bottom/>
      <diagonal/>
    </border>
    <border>
      <left style="thin">
        <color indexed="64"/>
      </left>
      <right style="medium">
        <color indexed="64"/>
      </right>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style="hair">
        <color indexed="64"/>
      </top>
      <bottom/>
      <diagonal/>
    </border>
    <border>
      <left style="thin">
        <color indexed="64"/>
      </left>
      <right style="thin">
        <color indexed="64"/>
      </right>
      <top style="double">
        <color indexed="64"/>
      </top>
      <bottom style="medium">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top style="medium">
        <color indexed="64"/>
      </top>
      <bottom style="double">
        <color indexed="64"/>
      </bottom>
      <diagonal/>
    </border>
    <border>
      <left style="medium">
        <color indexed="64"/>
      </left>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style="thin">
        <color indexed="64"/>
      </right>
      <top/>
      <bottom/>
      <diagonal/>
    </border>
    <border>
      <left/>
      <right style="thin">
        <color indexed="64"/>
      </right>
      <top style="double">
        <color indexed="64"/>
      </top>
      <bottom style="medium">
        <color indexed="64"/>
      </bottom>
      <diagonal/>
    </border>
    <border>
      <left style="medium">
        <color indexed="64"/>
      </left>
      <right/>
      <top style="medium">
        <color indexed="64"/>
      </top>
      <bottom style="double">
        <color indexed="64"/>
      </bottom>
      <diagonal/>
    </border>
    <border>
      <left/>
      <right style="thin">
        <color indexed="64"/>
      </right>
      <top style="medium">
        <color indexed="64"/>
      </top>
      <bottom style="double">
        <color indexed="64"/>
      </bottom>
      <diagonal/>
    </border>
    <border>
      <left style="medium">
        <color indexed="64"/>
      </left>
      <right/>
      <top/>
      <bottom/>
      <diagonal/>
    </border>
    <border>
      <left style="thin">
        <color auto="1"/>
      </left>
      <right style="medium">
        <color auto="1"/>
      </right>
      <top style="medium">
        <color auto="1"/>
      </top>
      <bottom/>
      <diagonal/>
    </border>
    <border>
      <left style="thin">
        <color indexed="64"/>
      </left>
      <right/>
      <top style="double">
        <color indexed="64"/>
      </top>
      <bottom style="medium">
        <color indexed="64"/>
      </bottom>
      <diagonal/>
    </border>
    <border>
      <left style="thin">
        <color indexed="64"/>
      </left>
      <right style="thin">
        <color indexed="64"/>
      </right>
      <top style="hair">
        <color indexed="64"/>
      </top>
      <bottom style="double">
        <color indexed="64"/>
      </bottom>
      <diagonal/>
    </border>
    <border>
      <left style="thin">
        <color indexed="64"/>
      </left>
      <right/>
      <top style="hair">
        <color indexed="64"/>
      </top>
      <bottom style="double">
        <color indexed="64"/>
      </bottom>
      <diagonal/>
    </border>
    <border>
      <left style="medium">
        <color auto="1"/>
      </left>
      <right style="hair">
        <color auto="1"/>
      </right>
      <top style="medium">
        <color auto="1"/>
      </top>
      <bottom style="medium">
        <color indexed="64"/>
      </bottom>
      <diagonal/>
    </border>
    <border>
      <left style="hair">
        <color auto="1"/>
      </left>
      <right style="thin">
        <color indexed="64"/>
      </right>
      <top style="medium">
        <color auto="1"/>
      </top>
      <bottom style="medium">
        <color indexed="64"/>
      </bottom>
      <diagonal/>
    </border>
    <border>
      <left style="medium">
        <color auto="1"/>
      </left>
      <right style="hair">
        <color auto="1"/>
      </right>
      <top style="medium">
        <color indexed="64"/>
      </top>
      <bottom style="double">
        <color indexed="64"/>
      </bottom>
      <diagonal/>
    </border>
    <border>
      <left style="hair">
        <color auto="1"/>
      </left>
      <right style="thin">
        <color indexed="64"/>
      </right>
      <top style="medium">
        <color indexed="64"/>
      </top>
      <bottom style="double">
        <color indexed="64"/>
      </bottom>
      <diagonal/>
    </border>
    <border>
      <left style="medium">
        <color auto="1"/>
      </left>
      <right style="hair">
        <color auto="1"/>
      </right>
      <top/>
      <bottom/>
      <diagonal/>
    </border>
    <border>
      <left style="hair">
        <color auto="1"/>
      </left>
      <right style="thin">
        <color indexed="64"/>
      </right>
      <top/>
      <bottom/>
      <diagonal/>
    </border>
    <border>
      <left style="medium">
        <color auto="1"/>
      </left>
      <right style="hair">
        <color auto="1"/>
      </right>
      <top/>
      <bottom style="hair">
        <color indexed="64"/>
      </bottom>
      <diagonal/>
    </border>
    <border>
      <left style="hair">
        <color auto="1"/>
      </left>
      <right style="thin">
        <color indexed="64"/>
      </right>
      <top/>
      <bottom style="hair">
        <color indexed="64"/>
      </bottom>
      <diagonal/>
    </border>
    <border>
      <left style="medium">
        <color auto="1"/>
      </left>
      <right style="hair">
        <color auto="1"/>
      </right>
      <top style="hair">
        <color indexed="64"/>
      </top>
      <bottom style="hair">
        <color indexed="64"/>
      </bottom>
      <diagonal/>
    </border>
    <border>
      <left style="hair">
        <color auto="1"/>
      </left>
      <right style="thin">
        <color indexed="64"/>
      </right>
      <top style="hair">
        <color indexed="64"/>
      </top>
      <bottom style="hair">
        <color indexed="64"/>
      </bottom>
      <diagonal/>
    </border>
    <border>
      <left style="medium">
        <color auto="1"/>
      </left>
      <right style="hair">
        <color auto="1"/>
      </right>
      <top style="hair">
        <color indexed="64"/>
      </top>
      <bottom/>
      <diagonal/>
    </border>
    <border>
      <left style="hair">
        <color auto="1"/>
      </left>
      <right style="thin">
        <color indexed="64"/>
      </right>
      <top style="hair">
        <color indexed="64"/>
      </top>
      <bottom/>
      <diagonal/>
    </border>
    <border>
      <left style="medium">
        <color auto="1"/>
      </left>
      <right style="hair">
        <color auto="1"/>
      </right>
      <top style="double">
        <color indexed="64"/>
      </top>
      <bottom style="medium">
        <color indexed="64"/>
      </bottom>
      <diagonal/>
    </border>
    <border>
      <left style="hair">
        <color auto="1"/>
      </left>
      <right style="thin">
        <color indexed="64"/>
      </right>
      <top style="double">
        <color indexed="64"/>
      </top>
      <bottom style="medium">
        <color indexed="64"/>
      </bottom>
      <diagonal/>
    </border>
    <border>
      <left style="hair">
        <color auto="1"/>
      </left>
      <right style="thin">
        <color indexed="64"/>
      </right>
      <top style="medium">
        <color auto="1"/>
      </top>
      <bottom/>
      <diagonal/>
    </border>
    <border>
      <left style="thin">
        <color auto="1"/>
      </left>
      <right style="hair">
        <color auto="1"/>
      </right>
      <top style="medium">
        <color auto="1"/>
      </top>
      <bottom/>
      <diagonal/>
    </border>
    <border>
      <left style="thin">
        <color auto="1"/>
      </left>
      <right style="hair">
        <color auto="1"/>
      </right>
      <top style="medium">
        <color indexed="64"/>
      </top>
      <bottom style="double">
        <color indexed="64"/>
      </bottom>
      <diagonal/>
    </border>
    <border>
      <left style="thin">
        <color auto="1"/>
      </left>
      <right style="hair">
        <color auto="1"/>
      </right>
      <top/>
      <bottom/>
      <diagonal/>
    </border>
    <border>
      <left style="thin">
        <color auto="1"/>
      </left>
      <right style="hair">
        <color auto="1"/>
      </right>
      <top/>
      <bottom style="hair">
        <color indexed="64"/>
      </bottom>
      <diagonal/>
    </border>
    <border>
      <left style="thin">
        <color auto="1"/>
      </left>
      <right style="hair">
        <color auto="1"/>
      </right>
      <top style="hair">
        <color indexed="64"/>
      </top>
      <bottom style="hair">
        <color indexed="64"/>
      </bottom>
      <diagonal/>
    </border>
    <border>
      <left style="thin">
        <color auto="1"/>
      </left>
      <right style="hair">
        <color auto="1"/>
      </right>
      <top style="hair">
        <color indexed="64"/>
      </top>
      <bottom/>
      <diagonal/>
    </border>
    <border>
      <left style="thin">
        <color auto="1"/>
      </left>
      <right style="hair">
        <color auto="1"/>
      </right>
      <top style="double">
        <color indexed="64"/>
      </top>
      <bottom style="medium">
        <color indexed="64"/>
      </bottom>
      <diagonal/>
    </border>
    <border>
      <left style="thin">
        <color indexed="64"/>
      </left>
      <right style="thin">
        <color indexed="64"/>
      </right>
      <top style="hair">
        <color indexed="64"/>
      </top>
      <bottom style="medium">
        <color auto="1"/>
      </bottom>
      <diagonal/>
    </border>
    <border>
      <left style="thin">
        <color indexed="64"/>
      </left>
      <right style="medium">
        <color indexed="64"/>
      </right>
      <top style="hair">
        <color indexed="64"/>
      </top>
      <bottom style="medium">
        <color auto="1"/>
      </bottom>
      <diagonal/>
    </border>
    <border>
      <left/>
      <right/>
      <top style="medium">
        <color auto="1"/>
      </top>
      <bottom/>
      <diagonal/>
    </border>
    <border>
      <left style="medium">
        <color indexed="64"/>
      </left>
      <right/>
      <top/>
      <bottom style="double">
        <color indexed="64"/>
      </bottom>
      <diagonal/>
    </border>
    <border>
      <left/>
      <right style="thin">
        <color indexed="64"/>
      </right>
      <top/>
      <bottom style="double">
        <color indexed="64"/>
      </bottom>
      <diagonal/>
    </border>
    <border>
      <left style="thin">
        <color indexed="64"/>
      </left>
      <right style="thin">
        <color indexed="64"/>
      </right>
      <top style="medium">
        <color auto="1"/>
      </top>
      <bottom style="hair">
        <color indexed="64"/>
      </bottom>
      <diagonal/>
    </border>
    <border>
      <left style="thin">
        <color indexed="64"/>
      </left>
      <right style="thin">
        <color indexed="64"/>
      </right>
      <top/>
      <bottom style="medium">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style="hair">
        <color indexed="64"/>
      </top>
      <bottom style="medium">
        <color indexed="64"/>
      </bottom>
      <diagonal/>
    </border>
    <border>
      <left style="thin">
        <color indexed="64"/>
      </left>
      <right/>
      <top/>
      <bottom style="medium">
        <color indexed="64"/>
      </bottom>
      <diagonal/>
    </border>
    <border>
      <left style="medium">
        <color auto="1"/>
      </left>
      <right style="hair">
        <color auto="1"/>
      </right>
      <top style="hair">
        <color indexed="64"/>
      </top>
      <bottom style="medium">
        <color indexed="64"/>
      </bottom>
      <diagonal/>
    </border>
    <border>
      <left style="hair">
        <color auto="1"/>
      </left>
      <right style="thin">
        <color indexed="64"/>
      </right>
      <top style="hair">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medium">
        <color auto="1"/>
      </left>
      <right style="hair">
        <color auto="1"/>
      </right>
      <top style="medium">
        <color indexed="64"/>
      </top>
      <bottom/>
      <diagonal/>
    </border>
    <border>
      <left style="thin">
        <color indexed="64"/>
      </left>
      <right/>
      <top style="medium">
        <color indexed="64"/>
      </top>
      <bottom style="hair">
        <color indexed="64"/>
      </bottom>
      <diagonal/>
    </border>
    <border>
      <left style="medium">
        <color auto="1"/>
      </left>
      <right style="hair">
        <color auto="1"/>
      </right>
      <top style="medium">
        <color indexed="64"/>
      </top>
      <bottom style="hair">
        <color indexed="64"/>
      </bottom>
      <diagonal/>
    </border>
    <border>
      <left style="hair">
        <color auto="1"/>
      </left>
      <right style="thin">
        <color indexed="64"/>
      </right>
      <top style="medium">
        <color indexed="64"/>
      </top>
      <bottom style="hair">
        <color indexed="64"/>
      </bottom>
      <diagonal/>
    </border>
    <border>
      <left style="thin">
        <color auto="1"/>
      </left>
      <right style="hair">
        <color auto="1"/>
      </right>
      <top style="medium">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top/>
      <bottom style="double">
        <color indexed="64"/>
      </bottom>
      <diagonal/>
    </border>
    <border>
      <left style="thin">
        <color indexed="64"/>
      </left>
      <right style="thin">
        <color indexed="64"/>
      </right>
      <top/>
      <bottom style="double">
        <color indexed="64"/>
      </bottom>
      <diagonal/>
    </border>
    <border>
      <left style="thin">
        <color indexed="64"/>
      </left>
      <right style="medium">
        <color indexed="64"/>
      </right>
      <top/>
      <bottom style="double">
        <color indexed="64"/>
      </bottom>
      <diagonal/>
    </border>
    <border>
      <left style="medium">
        <color indexed="64"/>
      </left>
      <right/>
      <top style="double">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thin">
        <color indexed="64"/>
      </left>
      <right style="medium">
        <color indexed="64"/>
      </right>
      <top style="double">
        <color indexed="64"/>
      </top>
      <bottom/>
      <diagonal/>
    </border>
    <border>
      <left/>
      <right style="medium">
        <color indexed="64"/>
      </right>
      <top/>
      <bottom/>
      <diagonal/>
    </border>
    <border>
      <left/>
      <right/>
      <top/>
      <bottom style="hair">
        <color indexed="64"/>
      </bottom>
      <diagonal/>
    </border>
    <border>
      <left/>
      <right style="medium">
        <color indexed="64"/>
      </right>
      <top style="double">
        <color indexed="64"/>
      </top>
      <bottom style="medium">
        <color indexed="64"/>
      </bottom>
      <diagonal/>
    </border>
    <border>
      <left/>
      <right/>
      <top style="double">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hair">
        <color auto="1"/>
      </right>
      <top style="medium">
        <color auto="1"/>
      </top>
      <bottom style="medium">
        <color indexed="64"/>
      </bottom>
      <diagonal/>
    </border>
    <border>
      <left/>
      <right style="hair">
        <color auto="1"/>
      </right>
      <top style="medium">
        <color indexed="64"/>
      </top>
      <bottom style="double">
        <color indexed="64"/>
      </bottom>
      <diagonal/>
    </border>
    <border>
      <left/>
      <right style="hair">
        <color auto="1"/>
      </right>
      <top/>
      <bottom/>
      <diagonal/>
    </border>
    <border>
      <left/>
      <right style="hair">
        <color auto="1"/>
      </right>
      <top/>
      <bottom style="hair">
        <color indexed="64"/>
      </bottom>
      <diagonal/>
    </border>
    <border>
      <left/>
      <right style="hair">
        <color auto="1"/>
      </right>
      <top style="medium">
        <color indexed="64"/>
      </top>
      <bottom/>
      <diagonal/>
    </border>
    <border>
      <left/>
      <right style="hair">
        <color auto="1"/>
      </right>
      <top style="hair">
        <color indexed="64"/>
      </top>
      <bottom/>
      <diagonal/>
    </border>
    <border>
      <left/>
      <right style="hair">
        <color auto="1"/>
      </right>
      <top style="hair">
        <color indexed="64"/>
      </top>
      <bottom style="hair">
        <color indexed="64"/>
      </bottom>
      <diagonal/>
    </border>
    <border>
      <left/>
      <right style="hair">
        <color auto="1"/>
      </right>
      <top style="hair">
        <color indexed="64"/>
      </top>
      <bottom style="medium">
        <color indexed="64"/>
      </bottom>
      <diagonal/>
    </border>
    <border>
      <left/>
      <right style="hair">
        <color auto="1"/>
      </right>
      <top style="medium">
        <color indexed="64"/>
      </top>
      <bottom style="hair">
        <color indexed="64"/>
      </bottom>
      <diagonal/>
    </border>
    <border>
      <left style="medium">
        <color auto="1"/>
      </left>
      <right style="thin">
        <color auto="1"/>
      </right>
      <top style="medium">
        <color auto="1"/>
      </top>
      <bottom/>
      <diagonal/>
    </border>
    <border>
      <left style="medium">
        <color auto="1"/>
      </left>
      <right style="thin">
        <color auto="1"/>
      </right>
      <top/>
      <bottom style="double">
        <color indexed="64"/>
      </bottom>
      <diagonal/>
    </border>
    <border>
      <left style="medium">
        <color auto="1"/>
      </left>
      <right style="thin">
        <color auto="1"/>
      </right>
      <top/>
      <bottom/>
      <diagonal/>
    </border>
    <border>
      <left style="medium">
        <color auto="1"/>
      </left>
      <right style="thin">
        <color auto="1"/>
      </right>
      <top/>
      <bottom style="hair">
        <color indexed="64"/>
      </bottom>
      <diagonal/>
    </border>
    <border>
      <left style="medium">
        <color auto="1"/>
      </left>
      <right style="thin">
        <color auto="1"/>
      </right>
      <top style="hair">
        <color indexed="64"/>
      </top>
      <bottom/>
      <diagonal/>
    </border>
    <border>
      <left style="medium">
        <color auto="1"/>
      </left>
      <right style="thin">
        <color auto="1"/>
      </right>
      <top style="hair">
        <color indexed="64"/>
      </top>
      <bottom style="hair">
        <color indexed="64"/>
      </bottom>
      <diagonal/>
    </border>
    <border>
      <left style="medium">
        <color auto="1"/>
      </left>
      <right style="thin">
        <color auto="1"/>
      </right>
      <top style="hair">
        <color indexed="64"/>
      </top>
      <bottom style="medium">
        <color auto="1"/>
      </bottom>
      <diagonal/>
    </border>
    <border>
      <left style="medium">
        <color auto="1"/>
      </left>
      <right style="hair">
        <color auto="1"/>
      </right>
      <top/>
      <bottom style="medium">
        <color indexed="64"/>
      </bottom>
      <diagonal/>
    </border>
    <border>
      <left style="hair">
        <color auto="1"/>
      </left>
      <right style="thin">
        <color indexed="64"/>
      </right>
      <top/>
      <bottom style="medium">
        <color indexed="64"/>
      </bottom>
      <diagonal/>
    </border>
    <border>
      <left style="thin">
        <color auto="1"/>
      </left>
      <right style="hair">
        <color auto="1"/>
      </right>
      <top/>
      <bottom style="medium">
        <color indexed="64"/>
      </bottom>
      <diagonal/>
    </border>
    <border>
      <left style="thin">
        <color indexed="64"/>
      </left>
      <right style="medium">
        <color indexed="64"/>
      </right>
      <top/>
      <bottom style="medium">
        <color indexed="64"/>
      </bottom>
      <diagonal/>
    </border>
  </borders>
  <cellStyleXfs count="18">
    <xf numFmtId="0" fontId="0" fillId="0" borderId="0"/>
    <xf numFmtId="164" fontId="5" fillId="0" borderId="0" applyFont="0" applyFill="0" applyBorder="0" applyAlignment="0" applyProtection="0"/>
    <xf numFmtId="164" fontId="5" fillId="0" borderId="0" applyFont="0" applyFill="0" applyBorder="0" applyAlignment="0" applyProtection="0"/>
    <xf numFmtId="0" fontId="5" fillId="0" borderId="0"/>
    <xf numFmtId="0" fontId="2" fillId="0" borderId="0"/>
    <xf numFmtId="9" fontId="5" fillId="0" borderId="0" applyFont="0" applyFill="0" applyBorder="0" applyAlignment="0" applyProtection="0"/>
    <xf numFmtId="0" fontId="5" fillId="0" borderId="0"/>
    <xf numFmtId="0" fontId="2" fillId="0" borderId="0"/>
    <xf numFmtId="0" fontId="2" fillId="0" borderId="0"/>
    <xf numFmtId="0" fontId="3" fillId="0" borderId="0">
      <alignment vertical="center"/>
    </xf>
    <xf numFmtId="164" fontId="16" fillId="0" borderId="0" applyFont="0" applyFill="0" applyBorder="0" applyAlignment="0" applyProtection="0"/>
    <xf numFmtId="43" fontId="18" fillId="0" borderId="0" applyFont="0" applyFill="0" applyBorder="0" applyAlignment="0" applyProtection="0"/>
    <xf numFmtId="0" fontId="19" fillId="0" borderId="0"/>
    <xf numFmtId="164" fontId="2" fillId="0" borderId="0" applyFont="0" applyFill="0" applyBorder="0" applyAlignment="0" applyProtection="0"/>
    <xf numFmtId="0" fontId="5" fillId="0" borderId="0"/>
    <xf numFmtId="164" fontId="2" fillId="0" borderId="0" applyFont="0" applyFill="0" applyBorder="0" applyAlignment="0" applyProtection="0"/>
    <xf numFmtId="0" fontId="1" fillId="0" borderId="0"/>
    <xf numFmtId="164" fontId="1" fillId="0" borderId="0" applyFont="0" applyFill="0" applyBorder="0" applyAlignment="0" applyProtection="0"/>
  </cellStyleXfs>
  <cellXfs count="844">
    <xf numFmtId="0" fontId="0" fillId="0" borderId="0" xfId="0"/>
    <xf numFmtId="0" fontId="2" fillId="0" borderId="0" xfId="3" applyFont="1"/>
    <xf numFmtId="0" fontId="2" fillId="0" borderId="0" xfId="3" applyFont="1" applyAlignment="1">
      <alignment vertical="center"/>
    </xf>
    <xf numFmtId="165" fontId="6" fillId="0" borderId="14" xfId="3" applyNumberFormat="1" applyFont="1" applyBorder="1" applyAlignment="1">
      <alignment horizontal="center" vertical="center"/>
    </xf>
    <xf numFmtId="3" fontId="2" fillId="0" borderId="10" xfId="3" applyNumberFormat="1" applyFont="1" applyBorder="1" applyAlignment="1">
      <alignment vertical="center"/>
    </xf>
    <xf numFmtId="0" fontId="3" fillId="0" borderId="0" xfId="3" applyFont="1" applyAlignment="1">
      <alignment vertical="center"/>
    </xf>
    <xf numFmtId="0" fontId="5" fillId="0" borderId="0" xfId="3" applyAlignment="1">
      <alignment vertical="center"/>
    </xf>
    <xf numFmtId="0" fontId="5" fillId="0" borderId="0" xfId="3"/>
    <xf numFmtId="3" fontId="5" fillId="0" borderId="0" xfId="3" applyNumberFormat="1" applyAlignment="1">
      <alignment horizontal="right" vertical="center"/>
    </xf>
    <xf numFmtId="3" fontId="2" fillId="0" borderId="11" xfId="3" applyNumberFormat="1" applyFont="1" applyBorder="1" applyAlignment="1">
      <alignment vertical="center"/>
    </xf>
    <xf numFmtId="3" fontId="2" fillId="0" borderId="0" xfId="3" applyNumberFormat="1" applyFont="1" applyAlignment="1">
      <alignment vertical="center"/>
    </xf>
    <xf numFmtId="3" fontId="5" fillId="0" borderId="0" xfId="3" applyNumberFormat="1" applyAlignment="1">
      <alignment vertical="center"/>
    </xf>
    <xf numFmtId="165" fontId="7" fillId="0" borderId="0" xfId="3" applyNumberFormat="1" applyFont="1" applyAlignment="1">
      <alignment horizontal="left" vertical="center"/>
    </xf>
    <xf numFmtId="165" fontId="3" fillId="0" borderId="0" xfId="3" applyNumberFormat="1" applyFont="1" applyAlignment="1">
      <alignment horizontal="left" vertical="center"/>
    </xf>
    <xf numFmtId="0" fontId="6" fillId="0" borderId="0" xfId="3" applyFont="1" applyAlignment="1">
      <alignment vertical="center"/>
    </xf>
    <xf numFmtId="0" fontId="5" fillId="0" borderId="0" xfId="3" applyAlignment="1">
      <alignment horizontal="center"/>
    </xf>
    <xf numFmtId="3" fontId="5" fillId="0" borderId="0" xfId="3" applyNumberFormat="1"/>
    <xf numFmtId="165" fontId="6" fillId="0" borderId="1" xfId="3" applyNumberFormat="1" applyFont="1" applyBorder="1" applyAlignment="1">
      <alignment horizontal="center" vertical="center"/>
    </xf>
    <xf numFmtId="0" fontId="2" fillId="0" borderId="52" xfId="3" applyFont="1" applyBorder="1" applyAlignment="1">
      <alignment horizontal="center" vertical="center"/>
    </xf>
    <xf numFmtId="165" fontId="7" fillId="0" borderId="52" xfId="3" applyNumberFormat="1" applyFont="1" applyBorder="1" applyAlignment="1">
      <alignment horizontal="right" vertical="center"/>
    </xf>
    <xf numFmtId="3" fontId="7" fillId="0" borderId="52" xfId="3" applyNumberFormat="1" applyFont="1" applyBorder="1" applyAlignment="1">
      <alignment vertical="center"/>
    </xf>
    <xf numFmtId="165" fontId="15" fillId="0" borderId="0" xfId="3" applyNumberFormat="1" applyFont="1" applyAlignment="1">
      <alignment horizontal="left" vertical="center"/>
    </xf>
    <xf numFmtId="0" fontId="4" fillId="0" borderId="0" xfId="3" applyFont="1" applyAlignment="1">
      <alignment horizontal="center" vertical="center"/>
    </xf>
    <xf numFmtId="3" fontId="4" fillId="0" borderId="0" xfId="3" applyNumberFormat="1" applyFont="1" applyAlignment="1">
      <alignment horizontal="center" vertical="center"/>
    </xf>
    <xf numFmtId="3" fontId="7" fillId="0" borderId="0" xfId="3" applyNumberFormat="1" applyFont="1" applyAlignment="1">
      <alignment vertical="center"/>
    </xf>
    <xf numFmtId="3" fontId="5" fillId="0" borderId="0" xfId="3" applyNumberFormat="1" applyAlignment="1">
      <alignment horizontal="center" vertical="center"/>
    </xf>
    <xf numFmtId="0" fontId="6" fillId="0" borderId="24" xfId="3" applyFont="1" applyBorder="1" applyAlignment="1">
      <alignment horizontal="center" vertical="center"/>
    </xf>
    <xf numFmtId="165" fontId="6" fillId="0" borderId="16" xfId="3" applyNumberFormat="1" applyFont="1" applyBorder="1" applyAlignment="1">
      <alignment horizontal="center" vertical="center"/>
    </xf>
    <xf numFmtId="3" fontId="6" fillId="0" borderId="16" xfId="3" applyNumberFormat="1" applyFont="1" applyBorder="1" applyAlignment="1">
      <alignment horizontal="center" vertical="center"/>
    </xf>
    <xf numFmtId="3" fontId="6" fillId="0" borderId="30" xfId="3" applyNumberFormat="1" applyFont="1" applyBorder="1" applyAlignment="1">
      <alignment horizontal="center" vertical="center"/>
    </xf>
    <xf numFmtId="3" fontId="6" fillId="0" borderId="31" xfId="3" applyNumberFormat="1" applyFont="1" applyBorder="1" applyAlignment="1">
      <alignment horizontal="center" vertical="center"/>
    </xf>
    <xf numFmtId="3" fontId="6" fillId="0" borderId="44" xfId="3" applyNumberFormat="1" applyFont="1" applyBorder="1" applyAlignment="1">
      <alignment horizontal="center" vertical="center"/>
    </xf>
    <xf numFmtId="3" fontId="6" fillId="0" borderId="15" xfId="3" applyNumberFormat="1" applyFont="1" applyBorder="1" applyAlignment="1">
      <alignment horizontal="center" vertical="center"/>
    </xf>
    <xf numFmtId="165" fontId="6" fillId="0" borderId="23" xfId="3" applyNumberFormat="1" applyFont="1" applyBorder="1" applyAlignment="1">
      <alignment horizontal="center" vertical="center"/>
    </xf>
    <xf numFmtId="165" fontId="6" fillId="0" borderId="19" xfId="3" applyNumberFormat="1" applyFont="1" applyBorder="1" applyAlignment="1">
      <alignment horizontal="center" vertical="center"/>
    </xf>
    <xf numFmtId="165" fontId="6" fillId="0" borderId="5" xfId="3" applyNumberFormat="1" applyFont="1" applyBorder="1" applyAlignment="1">
      <alignment horizontal="center" vertical="center"/>
    </xf>
    <xf numFmtId="3" fontId="6" fillId="0" borderId="5" xfId="3" applyNumberFormat="1" applyFont="1" applyBorder="1" applyAlignment="1">
      <alignment horizontal="center" vertical="center"/>
    </xf>
    <xf numFmtId="3" fontId="6" fillId="0" borderId="32" xfId="3" applyNumberFormat="1" applyFont="1" applyBorder="1" applyAlignment="1">
      <alignment horizontal="center" vertical="center"/>
    </xf>
    <xf numFmtId="3" fontId="6" fillId="0" borderId="33" xfId="3" applyNumberFormat="1" applyFont="1" applyBorder="1" applyAlignment="1">
      <alignment horizontal="center" vertical="center"/>
    </xf>
    <xf numFmtId="3" fontId="6" fillId="0" borderId="45" xfId="3" applyNumberFormat="1" applyFont="1" applyBorder="1" applyAlignment="1">
      <alignment horizontal="center" vertical="center"/>
    </xf>
    <xf numFmtId="3" fontId="6" fillId="0" borderId="8" xfId="3" applyNumberFormat="1" applyFont="1" applyBorder="1" applyAlignment="1">
      <alignment horizontal="center" vertical="center"/>
    </xf>
    <xf numFmtId="0" fontId="2" fillId="0" borderId="23" xfId="3" applyFont="1" applyBorder="1" applyAlignment="1">
      <alignment horizontal="center"/>
    </xf>
    <xf numFmtId="0" fontId="12" fillId="0" borderId="19" xfId="3" applyFont="1" applyBorder="1" applyAlignment="1">
      <alignment horizontal="left"/>
    </xf>
    <xf numFmtId="0" fontId="2" fillId="0" borderId="2" xfId="3" applyFont="1" applyBorder="1" applyAlignment="1">
      <alignment horizontal="justify" vertical="top"/>
    </xf>
    <xf numFmtId="0" fontId="2" fillId="0" borderId="1" xfId="3" applyFont="1" applyBorder="1" applyAlignment="1">
      <alignment horizontal="center"/>
    </xf>
    <xf numFmtId="3" fontId="2" fillId="0" borderId="5" xfId="3" applyNumberFormat="1" applyFont="1" applyBorder="1" applyAlignment="1">
      <alignment horizontal="center"/>
    </xf>
    <xf numFmtId="3" fontId="2" fillId="0" borderId="32" xfId="3" applyNumberFormat="1" applyFont="1" applyBorder="1"/>
    <xf numFmtId="3" fontId="2" fillId="0" borderId="33" xfId="3" applyNumberFormat="1" applyFont="1" applyBorder="1"/>
    <xf numFmtId="3" fontId="2" fillId="0" borderId="45" xfId="3" applyNumberFormat="1" applyFont="1" applyBorder="1"/>
    <xf numFmtId="3" fontId="2" fillId="0" borderId="8" xfId="3" applyNumberFormat="1" applyFont="1" applyBorder="1"/>
    <xf numFmtId="0" fontId="2" fillId="0" borderId="23" xfId="3" quotePrefix="1" applyFont="1" applyBorder="1" applyAlignment="1">
      <alignment horizontal="center" vertical="top"/>
    </xf>
    <xf numFmtId="0" fontId="12" fillId="0" borderId="19" xfId="3" quotePrefix="1" applyFont="1" applyBorder="1" applyAlignment="1">
      <alignment horizontal="left" vertical="top"/>
    </xf>
    <xf numFmtId="0" fontId="2" fillId="0" borderId="5" xfId="3" applyFont="1" applyBorder="1" applyAlignment="1">
      <alignment horizontal="justify" vertical="top"/>
    </xf>
    <xf numFmtId="3" fontId="9" fillId="0" borderId="32" xfId="3" applyNumberFormat="1" applyFont="1" applyBorder="1"/>
    <xf numFmtId="3" fontId="9" fillId="0" borderId="33" xfId="3" applyNumberFormat="1" applyFont="1" applyBorder="1"/>
    <xf numFmtId="3" fontId="9" fillId="0" borderId="45" xfId="3" applyNumberFormat="1" applyFont="1" applyBorder="1"/>
    <xf numFmtId="0" fontId="2" fillId="0" borderId="23" xfId="3" applyFont="1" applyBorder="1" applyAlignment="1">
      <alignment horizontal="center" vertical="center"/>
    </xf>
    <xf numFmtId="0" fontId="12" fillId="0" borderId="19" xfId="3" applyFont="1" applyBorder="1" applyAlignment="1">
      <alignment horizontal="left" vertical="center"/>
    </xf>
    <xf numFmtId="0" fontId="2" fillId="0" borderId="6" xfId="3" applyFont="1" applyBorder="1" applyAlignment="1">
      <alignment horizontal="justify" vertical="center"/>
    </xf>
    <xf numFmtId="0" fontId="2" fillId="0" borderId="2" xfId="3" applyFont="1" applyBorder="1" applyAlignment="1">
      <alignment horizontal="center" vertical="center"/>
    </xf>
    <xf numFmtId="3" fontId="2" fillId="0" borderId="6" xfId="3" applyNumberFormat="1" applyFont="1" applyBorder="1" applyAlignment="1">
      <alignment horizontal="center" vertical="center"/>
    </xf>
    <xf numFmtId="3" fontId="2" fillId="0" borderId="34" xfId="3" applyNumberFormat="1" applyFont="1" applyBorder="1" applyAlignment="1">
      <alignment vertical="center"/>
    </xf>
    <xf numFmtId="3" fontId="2" fillId="0" borderId="35" xfId="3" applyNumberFormat="1" applyFont="1" applyBorder="1" applyAlignment="1">
      <alignment vertical="center"/>
    </xf>
    <xf numFmtId="3" fontId="2" fillId="0" borderId="46" xfId="3" applyNumberFormat="1" applyFont="1" applyBorder="1" applyAlignment="1">
      <alignment vertical="center"/>
    </xf>
    <xf numFmtId="0" fontId="2" fillId="0" borderId="7" xfId="3" applyFont="1" applyBorder="1" applyAlignment="1">
      <alignment horizontal="justify" vertical="center"/>
    </xf>
    <xf numFmtId="0" fontId="2" fillId="0" borderId="3" xfId="3" applyFont="1" applyBorder="1" applyAlignment="1">
      <alignment horizontal="center" vertical="center"/>
    </xf>
    <xf numFmtId="3" fontId="2" fillId="0" borderId="7" xfId="3" applyNumberFormat="1" applyFont="1" applyBorder="1" applyAlignment="1">
      <alignment horizontal="center" vertical="center"/>
    </xf>
    <xf numFmtId="3" fontId="2" fillId="0" borderId="36" xfId="3" applyNumberFormat="1" applyFont="1" applyBorder="1" applyAlignment="1">
      <alignment vertical="center"/>
    </xf>
    <xf numFmtId="3" fontId="2" fillId="0" borderId="37" xfId="3" applyNumberFormat="1" applyFont="1" applyBorder="1" applyAlignment="1">
      <alignment vertical="center"/>
    </xf>
    <xf numFmtId="0" fontId="2" fillId="0" borderId="23" xfId="3" applyFont="1" applyBorder="1" applyAlignment="1">
      <alignment horizontal="center" vertical="top"/>
    </xf>
    <xf numFmtId="0" fontId="12" fillId="0" borderId="19" xfId="3" applyFont="1" applyBorder="1" applyAlignment="1">
      <alignment horizontal="left" vertical="top"/>
    </xf>
    <xf numFmtId="0" fontId="2" fillId="0" borderId="5" xfId="3" applyFont="1" applyBorder="1" applyAlignment="1">
      <alignment horizontal="justify" vertical="top" wrapText="1"/>
    </xf>
    <xf numFmtId="0" fontId="2" fillId="0" borderId="1" xfId="3" applyFont="1" applyBorder="1" applyAlignment="1">
      <alignment horizontal="center" vertical="center"/>
    </xf>
    <xf numFmtId="3" fontId="2" fillId="0" borderId="5" xfId="3" applyNumberFormat="1" applyFont="1" applyBorder="1" applyAlignment="1">
      <alignment horizontal="center" vertical="center"/>
    </xf>
    <xf numFmtId="3" fontId="2" fillId="0" borderId="32" xfId="3" applyNumberFormat="1" applyFont="1" applyBorder="1" applyAlignment="1">
      <alignment vertical="center"/>
    </xf>
    <xf numFmtId="3" fontId="2" fillId="0" borderId="33" xfId="3" applyNumberFormat="1" applyFont="1" applyBorder="1" applyAlignment="1">
      <alignment vertical="center"/>
    </xf>
    <xf numFmtId="3" fontId="2" fillId="0" borderId="45" xfId="3" applyNumberFormat="1" applyFont="1" applyBorder="1" applyAlignment="1">
      <alignment vertical="center"/>
    </xf>
    <xf numFmtId="3" fontId="2" fillId="0" borderId="8" xfId="3" applyNumberFormat="1" applyFont="1" applyBorder="1" applyAlignment="1">
      <alignment vertical="center"/>
    </xf>
    <xf numFmtId="166" fontId="14" fillId="0" borderId="23" xfId="3" applyNumberFormat="1" applyFont="1" applyBorder="1" applyAlignment="1">
      <alignment horizontal="center" vertical="center"/>
    </xf>
    <xf numFmtId="0" fontId="2" fillId="0" borderId="6" xfId="3" applyFont="1" applyBorder="1" applyAlignment="1">
      <alignment vertical="center"/>
    </xf>
    <xf numFmtId="3" fontId="2" fillId="0" borderId="47" xfId="3" applyNumberFormat="1" applyFont="1" applyBorder="1" applyAlignment="1">
      <alignment vertical="center"/>
    </xf>
    <xf numFmtId="0" fontId="2" fillId="0" borderId="7" xfId="3" applyFont="1" applyBorder="1" applyAlignment="1">
      <alignment vertical="center"/>
    </xf>
    <xf numFmtId="166" fontId="12" fillId="0" borderId="19" xfId="3" applyNumberFormat="1" applyFont="1" applyBorder="1" applyAlignment="1">
      <alignment horizontal="left" vertical="center"/>
    </xf>
    <xf numFmtId="0" fontId="2" fillId="0" borderId="5" xfId="3" applyFont="1" applyBorder="1" applyAlignment="1">
      <alignment horizontal="justify" vertical="center"/>
    </xf>
    <xf numFmtId="0" fontId="2" fillId="0" borderId="9" xfId="3" applyFont="1" applyBorder="1" applyAlignment="1">
      <alignment horizontal="justify" vertical="center"/>
    </xf>
    <xf numFmtId="0" fontId="2" fillId="0" borderId="4" xfId="3" applyFont="1" applyBorder="1" applyAlignment="1">
      <alignment horizontal="center" vertical="center"/>
    </xf>
    <xf numFmtId="3" fontId="2" fillId="0" borderId="9" xfId="3" applyNumberFormat="1" applyFont="1" applyBorder="1" applyAlignment="1">
      <alignment horizontal="center" vertical="center"/>
    </xf>
    <xf numFmtId="3" fontId="2" fillId="0" borderId="38" xfId="3" applyNumberFormat="1" applyFont="1" applyBorder="1" applyAlignment="1">
      <alignment vertical="center"/>
    </xf>
    <xf numFmtId="3" fontId="2" fillId="0" borderId="39" xfId="3" applyNumberFormat="1" applyFont="1" applyBorder="1" applyAlignment="1">
      <alignment vertical="center"/>
    </xf>
    <xf numFmtId="3" fontId="2" fillId="0" borderId="48" xfId="3" applyNumberFormat="1" applyFont="1" applyBorder="1" applyAlignment="1">
      <alignment vertical="center"/>
    </xf>
    <xf numFmtId="3" fontId="2" fillId="0" borderId="12" xfId="3" applyNumberFormat="1" applyFont="1" applyBorder="1" applyAlignment="1">
      <alignment vertical="center"/>
    </xf>
    <xf numFmtId="166" fontId="12" fillId="0" borderId="19" xfId="3" applyNumberFormat="1" applyFont="1" applyBorder="1" applyAlignment="1">
      <alignment horizontal="left" vertical="top"/>
    </xf>
    <xf numFmtId="0" fontId="2" fillId="0" borderId="7" xfId="3" applyFont="1" applyBorder="1" applyAlignment="1">
      <alignment horizontal="justify" vertical="top" wrapText="1"/>
    </xf>
    <xf numFmtId="0" fontId="2" fillId="0" borderId="3" xfId="3" applyFont="1" applyBorder="1" applyAlignment="1">
      <alignment horizontal="center"/>
    </xf>
    <xf numFmtId="3" fontId="2" fillId="0" borderId="7" xfId="3" applyNumberFormat="1" applyFont="1" applyBorder="1" applyAlignment="1">
      <alignment horizontal="center"/>
    </xf>
    <xf numFmtId="3" fontId="2" fillId="0" borderId="39" xfId="3" applyNumberFormat="1" applyFont="1" applyBorder="1"/>
    <xf numFmtId="3" fontId="2" fillId="0" borderId="12" xfId="3" applyNumberFormat="1" applyFont="1" applyBorder="1"/>
    <xf numFmtId="1" fontId="2" fillId="0" borderId="23" xfId="3" applyNumberFormat="1" applyFont="1" applyBorder="1" applyAlignment="1">
      <alignment horizontal="center" vertical="top"/>
    </xf>
    <xf numFmtId="1" fontId="12" fillId="0" borderId="19" xfId="3" applyNumberFormat="1" applyFont="1" applyBorder="1" applyAlignment="1">
      <alignment horizontal="left" vertical="top"/>
    </xf>
    <xf numFmtId="0" fontId="2" fillId="0" borderId="9" xfId="3" applyFont="1" applyBorder="1" applyAlignment="1">
      <alignment horizontal="justify" vertical="top"/>
    </xf>
    <xf numFmtId="0" fontId="2" fillId="0" borderId="4" xfId="3" applyFont="1" applyBorder="1" applyAlignment="1">
      <alignment horizontal="center"/>
    </xf>
    <xf numFmtId="3" fontId="2" fillId="0" borderId="9" xfId="3" applyNumberFormat="1" applyFont="1" applyBorder="1" applyAlignment="1">
      <alignment horizontal="center"/>
    </xf>
    <xf numFmtId="3" fontId="2" fillId="0" borderId="38" xfId="3" applyNumberFormat="1" applyFont="1" applyBorder="1"/>
    <xf numFmtId="3" fontId="2" fillId="0" borderId="48" xfId="3" applyNumberFormat="1" applyFont="1" applyBorder="1"/>
    <xf numFmtId="1" fontId="2" fillId="0" borderId="23" xfId="3" quotePrefix="1" applyNumberFormat="1" applyFont="1" applyBorder="1" applyAlignment="1">
      <alignment horizontal="center" vertical="top"/>
    </xf>
    <xf numFmtId="0" fontId="17" fillId="0" borderId="19" xfId="3" quotePrefix="1" applyFont="1" applyBorder="1" applyAlignment="1">
      <alignment horizontal="left" vertical="top"/>
    </xf>
    <xf numFmtId="0" fontId="8" fillId="0" borderId="5" xfId="3" applyFont="1" applyBorder="1" applyAlignment="1">
      <alignment horizontal="justify" vertical="top"/>
    </xf>
    <xf numFmtId="0" fontId="10" fillId="0" borderId="23" xfId="3" applyFont="1" applyBorder="1" applyAlignment="1">
      <alignment horizontal="center" vertical="center"/>
    </xf>
    <xf numFmtId="0" fontId="13" fillId="0" borderId="19" xfId="3" applyFont="1" applyBorder="1" applyAlignment="1">
      <alignment horizontal="left" vertical="center"/>
    </xf>
    <xf numFmtId="3" fontId="2" fillId="0" borderId="34" xfId="3" applyNumberFormat="1" applyFont="1" applyBorder="1" applyAlignment="1">
      <alignment horizontal="right" vertical="center"/>
    </xf>
    <xf numFmtId="3" fontId="2" fillId="0" borderId="35" xfId="3" applyNumberFormat="1" applyFont="1" applyBorder="1" applyAlignment="1">
      <alignment horizontal="right" vertical="center"/>
    </xf>
    <xf numFmtId="3" fontId="2" fillId="0" borderId="46" xfId="3" applyNumberFormat="1" applyFont="1" applyBorder="1" applyAlignment="1">
      <alignment horizontal="right" vertical="center"/>
    </xf>
    <xf numFmtId="0" fontId="10" fillId="0" borderId="0" xfId="3" applyFont="1" applyAlignment="1">
      <alignment vertical="center"/>
    </xf>
    <xf numFmtId="3" fontId="2" fillId="0" borderId="37" xfId="3" applyNumberFormat="1" applyFont="1" applyBorder="1" applyAlignment="1">
      <alignment horizontal="right" vertical="center"/>
    </xf>
    <xf numFmtId="3" fontId="2" fillId="0" borderId="47" xfId="3" applyNumberFormat="1" applyFont="1" applyBorder="1" applyAlignment="1">
      <alignment horizontal="right" vertical="center"/>
    </xf>
    <xf numFmtId="166" fontId="13" fillId="0" borderId="19" xfId="3" applyNumberFormat="1" applyFont="1" applyBorder="1" applyAlignment="1">
      <alignment horizontal="left" vertical="center"/>
    </xf>
    <xf numFmtId="3" fontId="2" fillId="0" borderId="36" xfId="3" applyNumberFormat="1" applyFont="1" applyBorder="1" applyAlignment="1">
      <alignment horizontal="right" vertical="center"/>
    </xf>
    <xf numFmtId="2" fontId="13" fillId="0" borderId="19" xfId="3" applyNumberFormat="1" applyFont="1" applyBorder="1" applyAlignment="1">
      <alignment horizontal="left" vertical="center"/>
    </xf>
    <xf numFmtId="0" fontId="2" fillId="0" borderId="2" xfId="3" applyFont="1" applyBorder="1" applyAlignment="1">
      <alignment horizontal="center"/>
    </xf>
    <xf numFmtId="0" fontId="2" fillId="0" borderId="17" xfId="3" applyFont="1" applyBorder="1" applyAlignment="1">
      <alignment horizontal="center" vertical="center"/>
    </xf>
    <xf numFmtId="0" fontId="12" fillId="0" borderId="20" xfId="3" applyFont="1" applyBorder="1" applyAlignment="1">
      <alignment horizontal="left" vertical="center"/>
    </xf>
    <xf numFmtId="165" fontId="8" fillId="0" borderId="13" xfId="3" applyNumberFormat="1" applyFont="1" applyBorder="1" applyAlignment="1">
      <alignment horizontal="right" vertical="center"/>
    </xf>
    <xf numFmtId="0" fontId="2" fillId="0" borderId="13" xfId="3" applyFont="1" applyBorder="1" applyAlignment="1">
      <alignment horizontal="center" vertical="center"/>
    </xf>
    <xf numFmtId="3" fontId="8" fillId="0" borderId="25" xfId="3" applyNumberFormat="1" applyFont="1" applyBorder="1" applyAlignment="1">
      <alignment horizontal="center" vertical="center"/>
    </xf>
    <xf numFmtId="3" fontId="8" fillId="0" borderId="40" xfId="3" applyNumberFormat="1" applyFont="1" applyBorder="1" applyAlignment="1">
      <alignment vertical="center"/>
    </xf>
    <xf numFmtId="3" fontId="8" fillId="0" borderId="41" xfId="3" applyNumberFormat="1" applyFont="1" applyBorder="1" applyAlignment="1">
      <alignment vertical="center"/>
    </xf>
    <xf numFmtId="3" fontId="8" fillId="0" borderId="49" xfId="3" applyNumberFormat="1" applyFont="1" applyBorder="1" applyAlignment="1">
      <alignment vertical="center"/>
    </xf>
    <xf numFmtId="3" fontId="8" fillId="0" borderId="18" xfId="3" applyNumberFormat="1" applyFont="1" applyBorder="1" applyAlignment="1">
      <alignment vertical="center"/>
    </xf>
    <xf numFmtId="0" fontId="12" fillId="0" borderId="52" xfId="3" applyFont="1" applyBorder="1" applyAlignment="1">
      <alignment horizontal="left" vertical="center"/>
    </xf>
    <xf numFmtId="0" fontId="3" fillId="0" borderId="52" xfId="3" applyFont="1" applyBorder="1" applyAlignment="1">
      <alignment horizontal="center" vertical="center"/>
    </xf>
    <xf numFmtId="3" fontId="6" fillId="0" borderId="52" xfId="3" applyNumberFormat="1" applyFont="1" applyBorder="1" applyAlignment="1">
      <alignment horizontal="center" vertical="center"/>
    </xf>
    <xf numFmtId="0" fontId="11" fillId="0" borderId="0" xfId="3" applyFont="1" applyAlignment="1">
      <alignment horizontal="left"/>
    </xf>
    <xf numFmtId="3" fontId="5" fillId="0" borderId="0" xfId="3" applyNumberFormat="1" applyAlignment="1">
      <alignment horizontal="center"/>
    </xf>
    <xf numFmtId="166" fontId="14" fillId="0" borderId="57" xfId="3" applyNumberFormat="1" applyFont="1" applyBorder="1" applyAlignment="1">
      <alignment horizontal="center" vertical="center"/>
    </xf>
    <xf numFmtId="0" fontId="12" fillId="0" borderId="58" xfId="3" applyFont="1" applyBorder="1" applyAlignment="1">
      <alignment horizontal="left" vertical="center"/>
    </xf>
    <xf numFmtId="0" fontId="2" fillId="0" borderId="59" xfId="3" applyFont="1" applyBorder="1" applyAlignment="1">
      <alignment vertical="center"/>
    </xf>
    <xf numFmtId="0" fontId="2" fillId="0" borderId="50" xfId="3" applyFont="1" applyBorder="1" applyAlignment="1">
      <alignment horizontal="center" vertical="center"/>
    </xf>
    <xf numFmtId="3" fontId="2" fillId="0" borderId="59" xfId="3" applyNumberFormat="1" applyFont="1" applyBorder="1" applyAlignment="1">
      <alignment horizontal="center" vertical="center"/>
    </xf>
    <xf numFmtId="0" fontId="2" fillId="0" borderId="66" xfId="3" applyFont="1" applyBorder="1" applyAlignment="1">
      <alignment horizontal="center" vertical="center"/>
    </xf>
    <xf numFmtId="3" fontId="2" fillId="0" borderId="65" xfId="3" applyNumberFormat="1" applyFont="1" applyBorder="1" applyAlignment="1">
      <alignment horizontal="center" vertical="center"/>
    </xf>
    <xf numFmtId="3" fontId="2" fillId="0" borderId="67" xfId="3" applyNumberFormat="1" applyFont="1" applyBorder="1" applyAlignment="1">
      <alignment vertical="center"/>
    </xf>
    <xf numFmtId="3" fontId="2" fillId="0" borderId="42" xfId="3" applyNumberFormat="1" applyFont="1" applyBorder="1" applyAlignment="1">
      <alignment vertical="center"/>
    </xf>
    <xf numFmtId="3" fontId="2" fillId="0" borderId="43" xfId="3" applyNumberFormat="1" applyFont="1" applyBorder="1" applyAlignment="1">
      <alignment vertical="center"/>
    </xf>
    <xf numFmtId="3" fontId="2" fillId="0" borderId="24" xfId="3" applyNumberFormat="1" applyFont="1" applyBorder="1" applyAlignment="1">
      <alignment vertical="center"/>
    </xf>
    <xf numFmtId="0" fontId="2" fillId="0" borderId="57" xfId="3" applyFont="1" applyBorder="1" applyAlignment="1">
      <alignment horizontal="center" vertical="center"/>
    </xf>
    <xf numFmtId="0" fontId="2" fillId="0" borderId="63" xfId="3" applyFont="1" applyBorder="1" applyAlignment="1">
      <alignment horizontal="center" vertical="center"/>
    </xf>
    <xf numFmtId="166" fontId="12" fillId="0" borderId="64" xfId="3" applyNumberFormat="1" applyFont="1" applyBorder="1" applyAlignment="1">
      <alignment horizontal="left" vertical="center"/>
    </xf>
    <xf numFmtId="0" fontId="2" fillId="0" borderId="65" xfId="3" applyFont="1" applyBorder="1" applyAlignment="1">
      <alignment vertical="center"/>
    </xf>
    <xf numFmtId="3" fontId="2" fillId="0" borderId="60" xfId="3" applyNumberFormat="1" applyFont="1" applyBorder="1" applyAlignment="1">
      <alignment horizontal="center" vertical="center"/>
    </xf>
    <xf numFmtId="0" fontId="10" fillId="0" borderId="57" xfId="3" applyFont="1" applyBorder="1" applyAlignment="1">
      <alignment horizontal="center" vertical="center"/>
    </xf>
    <xf numFmtId="0" fontId="13" fillId="0" borderId="58" xfId="3" applyFont="1" applyBorder="1" applyAlignment="1">
      <alignment horizontal="left" vertical="center"/>
    </xf>
    <xf numFmtId="0" fontId="10" fillId="0" borderId="63" xfId="3" applyFont="1" applyBorder="1" applyAlignment="1">
      <alignment horizontal="center" vertical="center"/>
    </xf>
    <xf numFmtId="0" fontId="13" fillId="0" borderId="64" xfId="3" applyFont="1" applyBorder="1" applyAlignment="1">
      <alignment horizontal="left" vertical="center"/>
    </xf>
    <xf numFmtId="0" fontId="2" fillId="0" borderId="68" xfId="3" applyFont="1" applyBorder="1" applyAlignment="1">
      <alignment vertical="center"/>
    </xf>
    <xf numFmtId="0" fontId="2" fillId="0" borderId="55" xfId="3" applyFont="1" applyBorder="1" applyAlignment="1">
      <alignment horizontal="center" vertical="center"/>
    </xf>
    <xf numFmtId="3" fontId="2" fillId="0" borderId="68" xfId="3" applyNumberFormat="1" applyFont="1" applyBorder="1" applyAlignment="1">
      <alignment horizontal="center" vertical="center"/>
    </xf>
    <xf numFmtId="167" fontId="2" fillId="0" borderId="34" xfId="11" applyNumberFormat="1" applyFont="1" applyBorder="1" applyAlignment="1">
      <alignment vertical="center"/>
    </xf>
    <xf numFmtId="167" fontId="2" fillId="0" borderId="35" xfId="11" applyNumberFormat="1" applyFont="1" applyBorder="1" applyAlignment="1">
      <alignment vertical="center"/>
    </xf>
    <xf numFmtId="167" fontId="2" fillId="0" borderId="46" xfId="11" applyNumberFormat="1" applyFont="1" applyBorder="1" applyAlignment="1">
      <alignment vertical="center"/>
    </xf>
    <xf numFmtId="167" fontId="2" fillId="0" borderId="10" xfId="11" applyNumberFormat="1" applyFont="1" applyBorder="1" applyAlignment="1">
      <alignment vertical="center"/>
    </xf>
    <xf numFmtId="165" fontId="7" fillId="0" borderId="0" xfId="3" applyNumberFormat="1" applyFont="1" applyAlignment="1">
      <alignment horizontal="left"/>
    </xf>
    <xf numFmtId="0" fontId="9" fillId="0" borderId="0" xfId="3" applyFont="1" applyAlignment="1">
      <alignment horizontal="center"/>
    </xf>
    <xf numFmtId="3" fontId="2" fillId="0" borderId="0" xfId="3" applyNumberFormat="1" applyFont="1" applyAlignment="1">
      <alignment horizontal="right"/>
    </xf>
    <xf numFmtId="14" fontId="2" fillId="0" borderId="0" xfId="3" applyNumberFormat="1" applyFont="1" applyAlignment="1">
      <alignment horizontal="right"/>
    </xf>
    <xf numFmtId="165" fontId="5" fillId="0" borderId="0" xfId="3" applyNumberFormat="1" applyAlignment="1">
      <alignment horizontal="left"/>
    </xf>
    <xf numFmtId="165" fontId="6" fillId="0" borderId="0" xfId="3" applyNumberFormat="1" applyFont="1" applyAlignment="1">
      <alignment horizontal="left"/>
    </xf>
    <xf numFmtId="165" fontId="7" fillId="0" borderId="0" xfId="3" applyNumberFormat="1" applyFont="1"/>
    <xf numFmtId="0" fontId="2" fillId="0" borderId="0" xfId="3" applyFont="1" applyAlignment="1">
      <alignment horizontal="right"/>
    </xf>
    <xf numFmtId="165" fontId="5" fillId="0" borderId="0" xfId="3" applyNumberFormat="1" applyAlignment="1">
      <alignment horizontal="left" vertical="center"/>
    </xf>
    <xf numFmtId="0" fontId="8" fillId="0" borderId="0" xfId="3" applyFont="1" applyAlignment="1">
      <alignment horizontal="center"/>
    </xf>
    <xf numFmtId="165" fontId="8" fillId="0" borderId="24" xfId="3" applyNumberFormat="1" applyFont="1" applyBorder="1" applyAlignment="1">
      <alignment horizontal="center" vertical="center" wrapText="1"/>
    </xf>
    <xf numFmtId="165" fontId="8" fillId="0" borderId="54" xfId="12" applyNumberFormat="1" applyFont="1" applyBorder="1" applyAlignment="1">
      <alignment horizontal="center" vertical="center"/>
    </xf>
    <xf numFmtId="165" fontId="8" fillId="0" borderId="77" xfId="12" applyNumberFormat="1" applyFont="1" applyBorder="1" applyAlignment="1">
      <alignment horizontal="center" vertical="center"/>
    </xf>
    <xf numFmtId="165" fontId="8" fillId="0" borderId="78" xfId="12" applyNumberFormat="1" applyFont="1" applyBorder="1" applyAlignment="1">
      <alignment horizontal="center" vertical="center"/>
    </xf>
    <xf numFmtId="165" fontId="2" fillId="0" borderId="79" xfId="3" applyNumberFormat="1" applyFont="1" applyBorder="1" applyAlignment="1">
      <alignment horizontal="center"/>
    </xf>
    <xf numFmtId="165" fontId="2" fillId="0" borderId="80" xfId="3" applyNumberFormat="1" applyFont="1" applyBorder="1" applyAlignment="1">
      <alignment horizontal="center"/>
    </xf>
    <xf numFmtId="165" fontId="8" fillId="0" borderId="1" xfId="3" applyNumberFormat="1" applyFont="1" applyBorder="1" applyAlignment="1">
      <alignment horizontal="justify" vertical="center" wrapText="1"/>
    </xf>
    <xf numFmtId="165" fontId="2" fillId="0" borderId="1" xfId="3" applyNumberFormat="1" applyFont="1" applyBorder="1" applyAlignment="1">
      <alignment horizontal="center"/>
    </xf>
    <xf numFmtId="0" fontId="2" fillId="0" borderId="81" xfId="3" applyFont="1" applyBorder="1"/>
    <xf numFmtId="0" fontId="2" fillId="0" borderId="82" xfId="3" applyFont="1" applyBorder="1"/>
    <xf numFmtId="0" fontId="2" fillId="0" borderId="83" xfId="3" applyFont="1" applyBorder="1"/>
    <xf numFmtId="0" fontId="2" fillId="0" borderId="19" xfId="3" applyFont="1" applyBorder="1" applyAlignment="1">
      <alignment horizontal="center" vertical="top"/>
    </xf>
    <xf numFmtId="0" fontId="2" fillId="0" borderId="1" xfId="3" applyFont="1" applyBorder="1" applyAlignment="1">
      <alignment horizontal="left" vertical="top"/>
    </xf>
    <xf numFmtId="0" fontId="2" fillId="0" borderId="5" xfId="3" applyFont="1" applyBorder="1" applyAlignment="1">
      <alignment horizontal="left" vertical="top"/>
    </xf>
    <xf numFmtId="0" fontId="2" fillId="0" borderId="8" xfId="3" applyFont="1" applyBorder="1" applyAlignment="1">
      <alignment horizontal="left" vertical="top"/>
    </xf>
    <xf numFmtId="0" fontId="2" fillId="0" borderId="0" xfId="3" applyFont="1" applyAlignment="1">
      <alignment horizontal="left" vertical="top"/>
    </xf>
    <xf numFmtId="166" fontId="2" fillId="0" borderId="23" xfId="3" applyNumberFormat="1" applyFont="1" applyBorder="1" applyAlignment="1">
      <alignment horizontal="center" vertical="top"/>
    </xf>
    <xf numFmtId="0" fontId="2" fillId="0" borderId="19" xfId="3" applyFont="1" applyBorder="1" applyAlignment="1">
      <alignment horizontal="right" vertical="top"/>
    </xf>
    <xf numFmtId="0" fontId="2" fillId="0" borderId="1" xfId="3" applyFont="1" applyBorder="1" applyAlignment="1">
      <alignment horizontal="justify" vertical="top"/>
    </xf>
    <xf numFmtId="0" fontId="2" fillId="0" borderId="2" xfId="3" applyFont="1" applyBorder="1" applyAlignment="1">
      <alignment horizontal="justify" vertical="center"/>
    </xf>
    <xf numFmtId="168" fontId="2" fillId="0" borderId="2" xfId="13" applyNumberFormat="1" applyFont="1" applyBorder="1" applyAlignment="1">
      <alignment horizontal="center"/>
    </xf>
    <xf numFmtId="0" fontId="2" fillId="0" borderId="2" xfId="13" applyNumberFormat="1" applyFont="1" applyBorder="1" applyAlignment="1">
      <alignment horizontal="center"/>
    </xf>
    <xf numFmtId="168" fontId="2" fillId="0" borderId="2" xfId="13" applyNumberFormat="1" applyFont="1" applyBorder="1"/>
    <xf numFmtId="168" fontId="2" fillId="0" borderId="6" xfId="13" applyNumberFormat="1" applyFont="1" applyBorder="1"/>
    <xf numFmtId="168" fontId="2" fillId="0" borderId="10" xfId="13" applyNumberFormat="1" applyFont="1" applyBorder="1"/>
    <xf numFmtId="0" fontId="2" fillId="0" borderId="1" xfId="3" applyFont="1" applyBorder="1" applyAlignment="1">
      <alignment horizontal="justify" vertical="top" wrapText="1"/>
    </xf>
    <xf numFmtId="168" fontId="2" fillId="0" borderId="1" xfId="13" applyNumberFormat="1" applyFont="1" applyFill="1" applyBorder="1" applyAlignment="1">
      <alignment horizontal="center"/>
    </xf>
    <xf numFmtId="0" fontId="2" fillId="0" borderId="1" xfId="13" applyNumberFormat="1" applyFont="1" applyFill="1" applyBorder="1" applyAlignment="1">
      <alignment horizontal="center"/>
    </xf>
    <xf numFmtId="168" fontId="2" fillId="0" borderId="5" xfId="13" applyNumberFormat="1" applyFont="1" applyFill="1" applyBorder="1" applyAlignment="1">
      <alignment horizontal="center"/>
    </xf>
    <xf numFmtId="168" fontId="2" fillId="0" borderId="84" xfId="13" applyNumberFormat="1" applyFont="1" applyFill="1" applyBorder="1" applyAlignment="1">
      <alignment horizontal="center"/>
    </xf>
    <xf numFmtId="0" fontId="2" fillId="0" borderId="19" xfId="3" applyFont="1" applyBorder="1" applyAlignment="1">
      <alignment horizontal="right" vertical="center"/>
    </xf>
    <xf numFmtId="168" fontId="2" fillId="0" borderId="2" xfId="13" applyNumberFormat="1" applyFont="1" applyFill="1" applyBorder="1" applyAlignment="1">
      <alignment horizontal="center"/>
    </xf>
    <xf numFmtId="0" fontId="2" fillId="0" borderId="2" xfId="13" applyNumberFormat="1" applyFont="1" applyFill="1" applyBorder="1" applyAlignment="1">
      <alignment horizontal="center"/>
    </xf>
    <xf numFmtId="166" fontId="2" fillId="0" borderId="19" xfId="3" quotePrefix="1" applyNumberFormat="1" applyFont="1" applyBorder="1" applyAlignment="1">
      <alignment horizontal="right" vertical="top"/>
    </xf>
    <xf numFmtId="168" fontId="2" fillId="0" borderId="1" xfId="13" applyNumberFormat="1" applyFont="1" applyBorder="1" applyAlignment="1">
      <alignment horizontal="center"/>
    </xf>
    <xf numFmtId="0" fontId="2" fillId="0" borderId="1" xfId="13" applyNumberFormat="1" applyFont="1" applyBorder="1" applyAlignment="1">
      <alignment horizontal="center"/>
    </xf>
    <xf numFmtId="168" fontId="2" fillId="0" borderId="1" xfId="13" applyNumberFormat="1" applyFont="1" applyBorder="1" applyAlignment="1">
      <alignment horizontal="left" vertical="top"/>
    </xf>
    <xf numFmtId="168" fontId="2" fillId="0" borderId="5" xfId="13" applyNumberFormat="1" applyFont="1" applyBorder="1" applyAlignment="1">
      <alignment horizontal="left" vertical="top"/>
    </xf>
    <xf numFmtId="168" fontId="2" fillId="0" borderId="8" xfId="13" applyNumberFormat="1" applyFont="1" applyBorder="1" applyAlignment="1">
      <alignment horizontal="left" vertical="top"/>
    </xf>
    <xf numFmtId="2" fontId="2" fillId="0" borderId="23" xfId="3" applyNumberFormat="1" applyFont="1" applyBorder="1" applyAlignment="1">
      <alignment horizontal="center" vertical="top"/>
    </xf>
    <xf numFmtId="0" fontId="2" fillId="0" borderId="2" xfId="3" applyFont="1" applyBorder="1" applyAlignment="1">
      <alignment horizontal="left" vertical="top"/>
    </xf>
    <xf numFmtId="166" fontId="2" fillId="0" borderId="19" xfId="3" applyNumberFormat="1" applyFont="1" applyBorder="1" applyAlignment="1">
      <alignment horizontal="right" vertical="center"/>
    </xf>
    <xf numFmtId="166" fontId="2" fillId="0" borderId="23" xfId="3" quotePrefix="1" applyNumberFormat="1" applyFont="1" applyBorder="1" applyAlignment="1">
      <alignment horizontal="center" vertical="top"/>
    </xf>
    <xf numFmtId="0" fontId="2" fillId="0" borderId="4" xfId="3" applyFont="1" applyBorder="1" applyAlignment="1">
      <alignment horizontal="justify" vertical="top"/>
    </xf>
    <xf numFmtId="168" fontId="2" fillId="0" borderId="4" xfId="13" applyNumberFormat="1" applyFont="1" applyBorder="1" applyAlignment="1">
      <alignment horizontal="center"/>
    </xf>
    <xf numFmtId="0" fontId="2" fillId="0" borderId="4" xfId="13" applyNumberFormat="1" applyFont="1" applyBorder="1" applyAlignment="1">
      <alignment horizontal="center"/>
    </xf>
    <xf numFmtId="168" fontId="2" fillId="0" borderId="4" xfId="13" applyNumberFormat="1" applyFont="1" applyBorder="1" applyAlignment="1">
      <alignment horizontal="left" vertical="top"/>
    </xf>
    <xf numFmtId="168" fontId="2" fillId="0" borderId="9" xfId="13" applyNumberFormat="1" applyFont="1" applyBorder="1" applyAlignment="1">
      <alignment horizontal="left" vertical="top"/>
    </xf>
    <xf numFmtId="168" fontId="2" fillId="0" borderId="12" xfId="13" applyNumberFormat="1" applyFont="1" applyBorder="1" applyAlignment="1">
      <alignment horizontal="left" vertical="top"/>
    </xf>
    <xf numFmtId="166" fontId="2" fillId="0" borderId="19" xfId="3" applyNumberFormat="1" applyFont="1" applyBorder="1" applyAlignment="1">
      <alignment horizontal="right" vertical="top"/>
    </xf>
    <xf numFmtId="0" fontId="2" fillId="0" borderId="57" xfId="3" applyFont="1" applyBorder="1" applyAlignment="1">
      <alignment horizontal="center" vertical="top"/>
    </xf>
    <xf numFmtId="166" fontId="2" fillId="0" borderId="58" xfId="3" applyNumberFormat="1" applyFont="1" applyBorder="1" applyAlignment="1">
      <alignment horizontal="right" vertical="top"/>
    </xf>
    <xf numFmtId="0" fontId="2" fillId="0" borderId="56" xfId="3" applyFont="1" applyBorder="1" applyAlignment="1">
      <alignment horizontal="justify" vertical="top"/>
    </xf>
    <xf numFmtId="168" fontId="2" fillId="0" borderId="56" xfId="13" applyNumberFormat="1" applyFont="1" applyBorder="1" applyAlignment="1">
      <alignment horizontal="center"/>
    </xf>
    <xf numFmtId="0" fontId="2" fillId="0" borderId="56" xfId="13" applyNumberFormat="1" applyFont="1" applyBorder="1" applyAlignment="1">
      <alignment horizontal="center"/>
    </xf>
    <xf numFmtId="2" fontId="2" fillId="0" borderId="23" xfId="3" quotePrefix="1" applyNumberFormat="1" applyFont="1" applyBorder="1" applyAlignment="1">
      <alignment horizontal="center" vertical="top"/>
    </xf>
    <xf numFmtId="166" fontId="2" fillId="0" borderId="19" xfId="3" quotePrefix="1" applyNumberFormat="1" applyFont="1" applyBorder="1" applyAlignment="1">
      <alignment horizontal="right" vertical="center"/>
    </xf>
    <xf numFmtId="0" fontId="2" fillId="0" borderId="3" xfId="3" applyFont="1" applyBorder="1" applyAlignment="1">
      <alignment horizontal="justify" vertical="center"/>
    </xf>
    <xf numFmtId="168" fontId="2" fillId="0" borderId="3" xfId="13" applyNumberFormat="1" applyFont="1" applyBorder="1" applyAlignment="1">
      <alignment horizontal="center"/>
    </xf>
    <xf numFmtId="0" fontId="2" fillId="0" borderId="3" xfId="13" applyNumberFormat="1" applyFont="1" applyBorder="1" applyAlignment="1">
      <alignment horizontal="center"/>
    </xf>
    <xf numFmtId="0" fontId="2" fillId="0" borderId="2" xfId="3" applyFont="1" applyBorder="1" applyAlignment="1">
      <alignment vertical="center"/>
    </xf>
    <xf numFmtId="0" fontId="2" fillId="0" borderId="19" xfId="3" applyFont="1" applyBorder="1" applyAlignment="1">
      <alignment horizontal="right"/>
    </xf>
    <xf numFmtId="3" fontId="2" fillId="2" borderId="2" xfId="3" applyNumberFormat="1" applyFont="1" applyFill="1" applyBorder="1" applyAlignment="1">
      <alignment horizontal="justify" vertical="center"/>
    </xf>
    <xf numFmtId="0" fontId="2" fillId="0" borderId="85" xfId="13" applyNumberFormat="1" applyFont="1" applyBorder="1" applyAlignment="1">
      <alignment horizontal="center"/>
    </xf>
    <xf numFmtId="2" fontId="2" fillId="0" borderId="19" xfId="3" applyNumberFormat="1" applyFont="1" applyBorder="1" applyAlignment="1">
      <alignment horizontal="right" vertical="center"/>
    </xf>
    <xf numFmtId="0" fontId="2" fillId="0" borderId="2" xfId="3" applyFont="1" applyBorder="1" applyAlignment="1">
      <alignment horizontal="left" vertical="center"/>
    </xf>
    <xf numFmtId="0" fontId="2" fillId="0" borderId="3" xfId="3" applyFont="1" applyBorder="1" applyAlignment="1">
      <alignment horizontal="left" vertical="center"/>
    </xf>
    <xf numFmtId="2" fontId="2" fillId="0" borderId="53" xfId="3" applyNumberFormat="1" applyFont="1" applyBorder="1" applyAlignment="1">
      <alignment horizontal="center" vertical="top"/>
    </xf>
    <xf numFmtId="2" fontId="2" fillId="0" borderId="54" xfId="3" applyNumberFormat="1" applyFont="1" applyBorder="1" applyAlignment="1">
      <alignment horizontal="right" vertical="center"/>
    </xf>
    <xf numFmtId="0" fontId="2" fillId="0" borderId="26" xfId="3" applyFont="1" applyBorder="1" applyAlignment="1">
      <alignment horizontal="left" vertical="center"/>
    </xf>
    <xf numFmtId="168" fontId="2" fillId="0" borderId="26" xfId="13" applyNumberFormat="1" applyFont="1" applyBorder="1" applyAlignment="1">
      <alignment horizontal="center"/>
    </xf>
    <xf numFmtId="0" fontId="2" fillId="0" borderId="26" xfId="13" applyNumberFormat="1" applyFont="1" applyBorder="1" applyAlignment="1">
      <alignment horizontal="center"/>
    </xf>
    <xf numFmtId="0" fontId="8" fillId="0" borderId="17" xfId="3" applyFont="1" applyBorder="1" applyAlignment="1">
      <alignment horizontal="center"/>
    </xf>
    <xf numFmtId="0" fontId="8" fillId="0" borderId="20" xfId="3" applyFont="1" applyBorder="1" applyAlignment="1">
      <alignment horizontal="center"/>
    </xf>
    <xf numFmtId="168" fontId="8" fillId="0" borderId="13" xfId="13" applyNumberFormat="1" applyFont="1" applyBorder="1" applyAlignment="1">
      <alignment horizontal="right"/>
    </xf>
    <xf numFmtId="168" fontId="8" fillId="0" borderId="13" xfId="13" applyNumberFormat="1" applyFont="1" applyBorder="1" applyAlignment="1">
      <alignment horizontal="center"/>
    </xf>
    <xf numFmtId="168" fontId="8" fillId="0" borderId="13" xfId="13" quotePrefix="1" applyNumberFormat="1" applyFont="1" applyBorder="1" applyAlignment="1">
      <alignment horizontal="center"/>
    </xf>
    <xf numFmtId="168" fontId="8" fillId="0" borderId="13" xfId="13" applyNumberFormat="1" applyFont="1" applyBorder="1"/>
    <xf numFmtId="168" fontId="8" fillId="0" borderId="18" xfId="13" applyNumberFormat="1" applyFont="1" applyBorder="1"/>
    <xf numFmtId="0" fontId="8" fillId="0" borderId="23" xfId="3" quotePrefix="1" applyFont="1" applyBorder="1" applyAlignment="1">
      <alignment horizontal="center"/>
    </xf>
    <xf numFmtId="0" fontId="8" fillId="0" borderId="19" xfId="3" quotePrefix="1" applyFont="1" applyBorder="1" applyAlignment="1">
      <alignment horizontal="center"/>
    </xf>
    <xf numFmtId="0" fontId="8" fillId="0" borderId="66" xfId="3" applyFont="1" applyBorder="1" applyAlignment="1">
      <alignment horizontal="left" vertical="center"/>
    </xf>
    <xf numFmtId="168" fontId="2" fillId="0" borderId="66" xfId="13" applyNumberFormat="1" applyFont="1" applyBorder="1" applyAlignment="1">
      <alignment horizontal="center"/>
    </xf>
    <xf numFmtId="168" fontId="2" fillId="0" borderId="66" xfId="13" applyNumberFormat="1" applyFont="1" applyBorder="1"/>
    <xf numFmtId="168" fontId="2" fillId="0" borderId="65" xfId="13" applyNumberFormat="1" applyFont="1" applyBorder="1"/>
    <xf numFmtId="168" fontId="2" fillId="0" borderId="24" xfId="13" applyNumberFormat="1" applyFont="1" applyBorder="1"/>
    <xf numFmtId="0" fontId="2" fillId="0" borderId="19" xfId="3" applyFont="1" applyBorder="1" applyAlignment="1">
      <alignment horizontal="center"/>
    </xf>
    <xf numFmtId="168" fontId="2" fillId="0" borderId="1" xfId="13" applyNumberFormat="1" applyFont="1" applyBorder="1"/>
    <xf numFmtId="168" fontId="2" fillId="0" borderId="5" xfId="13" applyNumberFormat="1" applyFont="1" applyBorder="1"/>
    <xf numFmtId="168" fontId="2" fillId="0" borderId="8" xfId="13" applyNumberFormat="1" applyFont="1" applyBorder="1"/>
    <xf numFmtId="2" fontId="2" fillId="0" borderId="58" xfId="3" applyNumberFormat="1" applyFont="1" applyBorder="1" applyAlignment="1">
      <alignment horizontal="right" vertical="top"/>
    </xf>
    <xf numFmtId="0" fontId="2" fillId="0" borderId="56" xfId="3" applyFont="1" applyBorder="1" applyAlignment="1">
      <alignment horizontal="left" vertical="center"/>
    </xf>
    <xf numFmtId="2" fontId="2" fillId="0" borderId="19" xfId="3" applyNumberFormat="1" applyFont="1" applyBorder="1" applyAlignment="1">
      <alignment horizontal="right" vertical="top"/>
    </xf>
    <xf numFmtId="1" fontId="2" fillId="0" borderId="1" xfId="3" applyNumberFormat="1" applyFont="1" applyBorder="1" applyAlignment="1">
      <alignment horizontal="center" vertical="center"/>
    </xf>
    <xf numFmtId="168" fontId="2" fillId="0" borderId="19" xfId="13" applyNumberFormat="1" applyFont="1" applyFill="1" applyBorder="1" applyAlignment="1">
      <alignment horizontal="right" vertical="center"/>
    </xf>
    <xf numFmtId="168" fontId="2" fillId="0" borderId="8" xfId="3" applyNumberFormat="1" applyFont="1" applyBorder="1" applyAlignment="1">
      <alignment horizontal="right"/>
    </xf>
    <xf numFmtId="0" fontId="2" fillId="0" borderId="23" xfId="3" applyFont="1" applyBorder="1" applyAlignment="1">
      <alignment horizontal="right" vertical="center"/>
    </xf>
    <xf numFmtId="0" fontId="2" fillId="0" borderId="0" xfId="3" applyFont="1" applyAlignment="1">
      <alignment horizontal="right" vertical="center"/>
    </xf>
    <xf numFmtId="1" fontId="2" fillId="0" borderId="2" xfId="3" applyNumberFormat="1" applyFont="1" applyBorder="1" applyAlignment="1">
      <alignment horizontal="center"/>
    </xf>
    <xf numFmtId="166" fontId="2" fillId="0" borderId="19" xfId="3" applyNumberFormat="1" applyFont="1" applyBorder="1" applyAlignment="1">
      <alignment horizontal="center" vertical="top"/>
    </xf>
    <xf numFmtId="0" fontId="2" fillId="0" borderId="1" xfId="3" applyFont="1" applyBorder="1" applyAlignment="1">
      <alignment horizontal="justify" vertical="center"/>
    </xf>
    <xf numFmtId="2" fontId="2" fillId="0" borderId="19" xfId="3" applyNumberFormat="1" applyFont="1" applyBorder="1" applyAlignment="1">
      <alignment horizontal="center" vertical="top"/>
    </xf>
    <xf numFmtId="0" fontId="2" fillId="0" borderId="4" xfId="14" applyFont="1" applyBorder="1" applyAlignment="1">
      <alignment horizontal="justify" vertical="top"/>
    </xf>
    <xf numFmtId="168" fontId="2" fillId="0" borderId="4" xfId="15" applyNumberFormat="1" applyFont="1" applyBorder="1" applyAlignment="1">
      <alignment horizontal="center"/>
    </xf>
    <xf numFmtId="0" fontId="2" fillId="0" borderId="4" xfId="15" applyNumberFormat="1" applyFont="1" applyBorder="1" applyAlignment="1">
      <alignment horizontal="center"/>
    </xf>
    <xf numFmtId="168" fontId="2" fillId="0" borderId="4" xfId="15" applyNumberFormat="1" applyFont="1" applyBorder="1"/>
    <xf numFmtId="168" fontId="2" fillId="0" borderId="9" xfId="15" applyNumberFormat="1" applyFont="1" applyBorder="1"/>
    <xf numFmtId="168" fontId="2" fillId="0" borderId="12" xfId="15" applyNumberFormat="1" applyFont="1" applyBorder="1"/>
    <xf numFmtId="168" fontId="2" fillId="0" borderId="2" xfId="15" applyNumberFormat="1" applyFont="1" applyBorder="1" applyAlignment="1">
      <alignment horizontal="center"/>
    </xf>
    <xf numFmtId="0" fontId="2" fillId="0" borderId="2" xfId="15" applyNumberFormat="1" applyFont="1" applyBorder="1" applyAlignment="1">
      <alignment horizontal="center"/>
    </xf>
    <xf numFmtId="168" fontId="2" fillId="0" borderId="3" xfId="15" applyNumberFormat="1" applyFont="1" applyBorder="1" applyAlignment="1">
      <alignment horizontal="center"/>
    </xf>
    <xf numFmtId="0" fontId="2" fillId="0" borderId="3" xfId="15" applyNumberFormat="1" applyFont="1" applyBorder="1" applyAlignment="1">
      <alignment horizontal="center"/>
    </xf>
    <xf numFmtId="0" fontId="2" fillId="0" borderId="1" xfId="3" applyFont="1" applyBorder="1" applyAlignment="1">
      <alignment horizontal="left"/>
    </xf>
    <xf numFmtId="2" fontId="2" fillId="0" borderId="58" xfId="3" applyNumberFormat="1" applyFont="1" applyBorder="1" applyAlignment="1">
      <alignment horizontal="right" vertical="center"/>
    </xf>
    <xf numFmtId="0" fontId="2" fillId="0" borderId="50" xfId="3" applyFont="1" applyBorder="1" applyAlignment="1">
      <alignment horizontal="left" vertical="center"/>
    </xf>
    <xf numFmtId="168" fontId="2" fillId="0" borderId="50" xfId="13" applyNumberFormat="1" applyFont="1" applyBorder="1" applyAlignment="1">
      <alignment horizontal="center"/>
    </xf>
    <xf numFmtId="0" fontId="2" fillId="0" borderId="50" xfId="13" applyNumberFormat="1" applyFont="1" applyBorder="1" applyAlignment="1">
      <alignment horizontal="center"/>
    </xf>
    <xf numFmtId="168" fontId="2" fillId="0" borderId="5" xfId="13" applyNumberFormat="1" applyFont="1" applyBorder="1" applyAlignment="1">
      <alignment horizontal="center"/>
    </xf>
    <xf numFmtId="168" fontId="2" fillId="0" borderId="84" xfId="13" applyNumberFormat="1" applyFont="1" applyBorder="1" applyAlignment="1">
      <alignment horizontal="center"/>
    </xf>
    <xf numFmtId="0" fontId="2" fillId="2" borderId="2" xfId="3" applyFont="1" applyFill="1" applyBorder="1" applyAlignment="1">
      <alignment horizontal="justify" vertical="top"/>
    </xf>
    <xf numFmtId="168" fontId="2" fillId="0" borderId="1" xfId="13" applyNumberFormat="1" applyFont="1" applyFill="1" applyBorder="1"/>
    <xf numFmtId="168" fontId="2" fillId="0" borderId="5" xfId="13" applyNumberFormat="1" applyFont="1" applyFill="1" applyBorder="1"/>
    <xf numFmtId="168" fontId="2" fillId="0" borderId="8" xfId="13" applyNumberFormat="1" applyFont="1" applyFill="1" applyBorder="1"/>
    <xf numFmtId="0" fontId="2" fillId="2" borderId="56" xfId="3" applyFont="1" applyFill="1" applyBorder="1" applyAlignment="1">
      <alignment horizontal="justify" vertical="top"/>
    </xf>
    <xf numFmtId="168" fontId="2" fillId="0" borderId="56" xfId="13" applyNumberFormat="1" applyFont="1" applyFill="1" applyBorder="1" applyAlignment="1">
      <alignment horizontal="center"/>
    </xf>
    <xf numFmtId="0" fontId="2" fillId="0" borderId="56" xfId="13" applyNumberFormat="1" applyFont="1" applyFill="1" applyBorder="1" applyAlignment="1">
      <alignment horizontal="center"/>
    </xf>
    <xf numFmtId="0" fontId="2" fillId="0" borderId="2" xfId="14" applyFont="1" applyBorder="1" applyAlignment="1">
      <alignment horizontal="justify" vertical="top"/>
    </xf>
    <xf numFmtId="168" fontId="8" fillId="0" borderId="13" xfId="13" applyNumberFormat="1" applyFont="1" applyBorder="1" applyAlignment="1"/>
    <xf numFmtId="168" fontId="8" fillId="0" borderId="13" xfId="13" quotePrefix="1" applyNumberFormat="1" applyFont="1" applyBorder="1" applyAlignment="1"/>
    <xf numFmtId="168" fontId="8" fillId="0" borderId="18" xfId="13" quotePrefix="1" applyNumberFormat="1" applyFont="1" applyBorder="1" applyAlignment="1">
      <alignment horizontal="center"/>
    </xf>
    <xf numFmtId="0" fontId="8" fillId="0" borderId="1" xfId="3" applyFont="1" applyBorder="1" applyAlignment="1">
      <alignment horizontal="justify" vertical="top" wrapText="1"/>
    </xf>
    <xf numFmtId="0" fontId="2" fillId="0" borderId="2" xfId="3" applyFont="1" applyBorder="1" applyAlignment="1">
      <alignment horizontal="justify" vertical="top" wrapText="1"/>
    </xf>
    <xf numFmtId="0" fontId="2" fillId="0" borderId="1" xfId="3" quotePrefix="1" applyFont="1" applyBorder="1" applyAlignment="1">
      <alignment horizontal="justify" vertical="top" wrapText="1"/>
    </xf>
    <xf numFmtId="168" fontId="2" fillId="0" borderId="1" xfId="13" applyNumberFormat="1" applyFont="1" applyBorder="1" applyAlignment="1"/>
    <xf numFmtId="168" fontId="2" fillId="0" borderId="5" xfId="13" applyNumberFormat="1" applyFont="1" applyBorder="1" applyAlignment="1"/>
    <xf numFmtId="0" fontId="2" fillId="2" borderId="56" xfId="3" applyFont="1" applyFill="1" applyBorder="1" applyAlignment="1">
      <alignment horizontal="left"/>
    </xf>
    <xf numFmtId="0" fontId="2" fillId="0" borderId="1" xfId="3" quotePrefix="1" applyFont="1" applyBorder="1" applyAlignment="1">
      <alignment horizontal="left"/>
    </xf>
    <xf numFmtId="0" fontId="2" fillId="0" borderId="2" xfId="3" applyFont="1" applyBorder="1" applyAlignment="1">
      <alignment horizontal="left"/>
    </xf>
    <xf numFmtId="0" fontId="2" fillId="0" borderId="53" xfId="3" applyFont="1" applyBorder="1" applyAlignment="1">
      <alignment horizontal="center" vertical="center"/>
    </xf>
    <xf numFmtId="0" fontId="2" fillId="0" borderId="58" xfId="3" applyFont="1" applyBorder="1" applyAlignment="1">
      <alignment horizontal="center" vertical="top"/>
    </xf>
    <xf numFmtId="168" fontId="8" fillId="0" borderId="25" xfId="13" applyNumberFormat="1" applyFont="1" applyBorder="1" applyAlignment="1">
      <alignment horizontal="right"/>
    </xf>
    <xf numFmtId="168" fontId="8" fillId="0" borderId="25" xfId="13" applyNumberFormat="1" applyFont="1" applyBorder="1" applyAlignment="1"/>
    <xf numFmtId="168" fontId="8" fillId="0" borderId="20" xfId="13" applyNumberFormat="1" applyFont="1" applyBorder="1" applyAlignment="1">
      <alignment horizontal="center"/>
    </xf>
    <xf numFmtId="168" fontId="2" fillId="0" borderId="13" xfId="13" applyNumberFormat="1" applyFont="1" applyBorder="1"/>
    <xf numFmtId="168" fontId="8" fillId="0" borderId="86" xfId="13" applyNumberFormat="1" applyFont="1" applyBorder="1" applyAlignment="1">
      <alignment horizontal="center"/>
    </xf>
    <xf numFmtId="0" fontId="8" fillId="0" borderId="23" xfId="3" applyFont="1" applyBorder="1" applyAlignment="1">
      <alignment horizontal="center" vertical="top"/>
    </xf>
    <xf numFmtId="0" fontId="8" fillId="0" borderId="19" xfId="3" applyFont="1" applyBorder="1" applyAlignment="1">
      <alignment horizontal="center" vertical="top"/>
    </xf>
    <xf numFmtId="0" fontId="8" fillId="0" borderId="66" xfId="3" applyFont="1" applyBorder="1" applyAlignment="1">
      <alignment horizontal="justify" vertical="center"/>
    </xf>
    <xf numFmtId="168" fontId="8" fillId="0" borderId="5" xfId="13" applyNumberFormat="1" applyFont="1" applyBorder="1" applyAlignment="1"/>
    <xf numFmtId="168" fontId="8" fillId="0" borderId="1" xfId="13" applyNumberFormat="1" applyFont="1" applyBorder="1" applyAlignment="1"/>
    <xf numFmtId="168" fontId="8" fillId="0" borderId="19" xfId="13" applyNumberFormat="1" applyFont="1" applyBorder="1" applyAlignment="1">
      <alignment horizontal="center"/>
    </xf>
    <xf numFmtId="168" fontId="8" fillId="0" borderId="0" xfId="13" applyNumberFormat="1" applyFont="1" applyBorder="1" applyAlignment="1">
      <alignment horizontal="center"/>
    </xf>
    <xf numFmtId="168" fontId="8" fillId="0" borderId="1" xfId="13" applyNumberFormat="1" applyFont="1" applyBorder="1" applyAlignment="1">
      <alignment horizontal="center"/>
    </xf>
    <xf numFmtId="168" fontId="8" fillId="0" borderId="84" xfId="13" applyNumberFormat="1" applyFont="1" applyBorder="1" applyAlignment="1">
      <alignment horizontal="center"/>
    </xf>
    <xf numFmtId="0" fontId="2" fillId="0" borderId="58" xfId="3" applyFont="1" applyBorder="1" applyAlignment="1">
      <alignment horizontal="right" vertical="top"/>
    </xf>
    <xf numFmtId="0" fontId="2" fillId="0" borderId="1" xfId="3" applyFont="1" applyBorder="1" applyAlignment="1">
      <alignment horizontal="justify" vertical="center" wrapText="1"/>
    </xf>
    <xf numFmtId="0" fontId="2" fillId="0" borderId="2" xfId="3" applyFont="1" applyBorder="1" applyAlignment="1">
      <alignment horizontal="justify"/>
    </xf>
    <xf numFmtId="0" fontId="2" fillId="0" borderId="1" xfId="3" applyFont="1" applyBorder="1"/>
    <xf numFmtId="168" fontId="2" fillId="0" borderId="0" xfId="13" applyNumberFormat="1" applyFont="1" applyBorder="1"/>
    <xf numFmtId="3" fontId="2" fillId="0" borderId="2" xfId="3" applyNumberFormat="1" applyFont="1" applyBorder="1" applyAlignment="1">
      <alignment horizontal="justify" vertical="center"/>
    </xf>
    <xf numFmtId="0" fontId="2" fillId="0" borderId="17" xfId="3" applyFont="1" applyBorder="1" applyAlignment="1">
      <alignment horizontal="center" vertical="top"/>
    </xf>
    <xf numFmtId="0" fontId="2" fillId="0" borderId="20" xfId="3" applyFont="1" applyBorder="1" applyAlignment="1">
      <alignment horizontal="center" vertical="top"/>
    </xf>
    <xf numFmtId="168" fontId="8" fillId="0" borderId="18" xfId="13" applyNumberFormat="1" applyFont="1" applyBorder="1" applyAlignment="1">
      <alignment horizontal="center"/>
    </xf>
    <xf numFmtId="0" fontId="8" fillId="0" borderId="66" xfId="3" applyFont="1" applyBorder="1" applyAlignment="1">
      <alignment horizontal="justify"/>
    </xf>
    <xf numFmtId="165" fontId="2" fillId="0" borderId="2" xfId="3" applyNumberFormat="1" applyFont="1" applyBorder="1" applyAlignment="1">
      <alignment horizontal="justify" vertical="top"/>
    </xf>
    <xf numFmtId="168" fontId="8" fillId="0" borderId="25" xfId="13" applyNumberFormat="1" applyFont="1" applyBorder="1"/>
    <xf numFmtId="0" fontId="2" fillId="0" borderId="23" xfId="3" applyFont="1" applyBorder="1" applyAlignment="1">
      <alignment horizontal="left"/>
    </xf>
    <xf numFmtId="0" fontId="2" fillId="0" borderId="0" xfId="3" applyFont="1" applyAlignment="1">
      <alignment horizontal="left"/>
    </xf>
    <xf numFmtId="0" fontId="2" fillId="0" borderId="0" xfId="3" applyFont="1" applyAlignment="1">
      <alignment horizontal="center"/>
    </xf>
    <xf numFmtId="0" fontId="2" fillId="0" borderId="84" xfId="3" applyFont="1" applyBorder="1"/>
    <xf numFmtId="0" fontId="2" fillId="0" borderId="17" xfId="3" applyFont="1" applyBorder="1" applyAlignment="1">
      <alignment horizontal="center"/>
    </xf>
    <xf numFmtId="0" fontId="2" fillId="0" borderId="87" xfId="3" applyFont="1" applyBorder="1" applyAlignment="1">
      <alignment horizontal="center"/>
    </xf>
    <xf numFmtId="0" fontId="8" fillId="0" borderId="87" xfId="3" quotePrefix="1" applyFont="1" applyBorder="1" applyAlignment="1">
      <alignment horizontal="right" vertical="center"/>
    </xf>
    <xf numFmtId="0" fontId="8" fillId="0" borderId="13" xfId="3" quotePrefix="1" applyFont="1" applyBorder="1" applyAlignment="1">
      <alignment horizontal="right" vertical="center"/>
    </xf>
    <xf numFmtId="0" fontId="2" fillId="0" borderId="87" xfId="3" quotePrefix="1" applyFont="1" applyBorder="1" applyAlignment="1">
      <alignment vertical="center"/>
    </xf>
    <xf numFmtId="168" fontId="2" fillId="0" borderId="13" xfId="13" quotePrefix="1" applyNumberFormat="1" applyFont="1" applyBorder="1" applyAlignment="1">
      <alignment vertical="center"/>
    </xf>
    <xf numFmtId="168" fontId="8" fillId="0" borderId="20" xfId="13" quotePrefix="1" applyNumberFormat="1" applyFont="1" applyBorder="1" applyAlignment="1">
      <alignment vertical="center"/>
    </xf>
    <xf numFmtId="168" fontId="2" fillId="0" borderId="20" xfId="13" quotePrefix="1" applyNumberFormat="1" applyFont="1" applyBorder="1" applyAlignment="1">
      <alignment vertical="center"/>
    </xf>
    <xf numFmtId="168" fontId="8" fillId="0" borderId="18" xfId="13" quotePrefix="1" applyNumberFormat="1" applyFont="1" applyBorder="1" applyAlignment="1">
      <alignment vertical="center"/>
    </xf>
    <xf numFmtId="165" fontId="7" fillId="0" borderId="0" xfId="14" applyNumberFormat="1" applyFont="1"/>
    <xf numFmtId="165" fontId="20" fillId="0" borderId="0" xfId="14" applyNumberFormat="1" applyFont="1"/>
    <xf numFmtId="0" fontId="21" fillId="0" borderId="0" xfId="14" applyFont="1" applyAlignment="1">
      <alignment horizontal="left"/>
    </xf>
    <xf numFmtId="0" fontId="4" fillId="0" borderId="0" xfId="14" applyFont="1" applyAlignment="1">
      <alignment horizontal="center"/>
    </xf>
    <xf numFmtId="0" fontId="2" fillId="2" borderId="0" xfId="14" applyFont="1" applyFill="1"/>
    <xf numFmtId="165" fontId="5" fillId="0" borderId="0" xfId="14" applyNumberFormat="1"/>
    <xf numFmtId="165" fontId="2" fillId="0" borderId="0" xfId="14" applyNumberFormat="1" applyFont="1"/>
    <xf numFmtId="0" fontId="3" fillId="0" borderId="0" xfId="14" applyFont="1" applyAlignment="1">
      <alignment horizontal="left" vertical="center"/>
    </xf>
    <xf numFmtId="0" fontId="20" fillId="0" borderId="0" xfId="14" applyFont="1"/>
    <xf numFmtId="0" fontId="5" fillId="0" borderId="0" xfId="14"/>
    <xf numFmtId="0" fontId="5" fillId="0" borderId="0" xfId="14" applyAlignment="1">
      <alignment horizontal="center"/>
    </xf>
    <xf numFmtId="0" fontId="2" fillId="0" borderId="0" xfId="14" applyFont="1" applyAlignment="1">
      <alignment horizontal="right"/>
    </xf>
    <xf numFmtId="0" fontId="5" fillId="2" borderId="0" xfId="14" applyFill="1"/>
    <xf numFmtId="165" fontId="5" fillId="0" borderId="0" xfId="14" applyNumberFormat="1" applyAlignment="1">
      <alignment horizontal="left"/>
    </xf>
    <xf numFmtId="165" fontId="7" fillId="0" borderId="0" xfId="14" applyNumberFormat="1" applyFont="1" applyAlignment="1">
      <alignment horizontal="left"/>
    </xf>
    <xf numFmtId="0" fontId="6" fillId="0" borderId="0" xfId="14" applyFont="1" applyAlignment="1">
      <alignment horizontal="center" vertical="center"/>
    </xf>
    <xf numFmtId="3" fontId="2" fillId="0" borderId="0" xfId="14" applyNumberFormat="1" applyFont="1" applyAlignment="1">
      <alignment horizontal="right"/>
    </xf>
    <xf numFmtId="165" fontId="8" fillId="0" borderId="24" xfId="14" applyNumberFormat="1" applyFont="1" applyBorder="1" applyAlignment="1">
      <alignment horizontal="center" vertical="center" wrapText="1"/>
    </xf>
    <xf numFmtId="165" fontId="22" fillId="2" borderId="0" xfId="12" applyNumberFormat="1" applyFont="1" applyFill="1"/>
    <xf numFmtId="0" fontId="8" fillId="0" borderId="23" xfId="14" quotePrefix="1" applyFont="1" applyBorder="1" applyAlignment="1">
      <alignment horizontal="left"/>
    </xf>
    <xf numFmtId="0" fontId="8" fillId="0" borderId="19" xfId="14" quotePrefix="1" applyFont="1" applyBorder="1" applyAlignment="1">
      <alignment horizontal="left"/>
    </xf>
    <xf numFmtId="165" fontId="8" fillId="0" borderId="1" xfId="14" applyNumberFormat="1" applyFont="1" applyBorder="1" applyAlignment="1">
      <alignment horizontal="left" vertical="center" wrapText="1"/>
    </xf>
    <xf numFmtId="165" fontId="23" fillId="0" borderId="1" xfId="14" applyNumberFormat="1" applyFont="1" applyBorder="1" applyAlignment="1">
      <alignment horizontal="left" vertical="center"/>
    </xf>
    <xf numFmtId="3" fontId="2" fillId="0" borderId="1" xfId="14" applyNumberFormat="1" applyFont="1" applyBorder="1" applyAlignment="1">
      <alignment horizontal="center" vertical="center"/>
    </xf>
    <xf numFmtId="3" fontId="2" fillId="0" borderId="83" xfId="14" applyNumberFormat="1" applyFont="1" applyBorder="1" applyAlignment="1">
      <alignment horizontal="center" vertical="center"/>
    </xf>
    <xf numFmtId="165" fontId="2" fillId="0" borderId="23" xfId="14" applyNumberFormat="1" applyFont="1" applyBorder="1" applyAlignment="1">
      <alignment horizontal="center" vertical="top"/>
    </xf>
    <xf numFmtId="165" fontId="2" fillId="0" borderId="19" xfId="14" applyNumberFormat="1" applyFont="1" applyBorder="1" applyAlignment="1">
      <alignment horizontal="center" vertical="top"/>
    </xf>
    <xf numFmtId="165" fontId="2" fillId="0" borderId="2" xfId="14" applyNumberFormat="1" applyFont="1" applyBorder="1" applyAlignment="1">
      <alignment horizontal="justify" vertical="top" wrapText="1"/>
    </xf>
    <xf numFmtId="165" fontId="2" fillId="0" borderId="1" xfId="14" applyNumberFormat="1" applyFont="1" applyBorder="1" applyAlignment="1">
      <alignment horizontal="center" vertical="center"/>
    </xf>
    <xf numFmtId="3" fontId="2" fillId="0" borderId="8" xfId="14" applyNumberFormat="1" applyFont="1" applyBorder="1" applyAlignment="1">
      <alignment horizontal="center" vertical="center"/>
    </xf>
    <xf numFmtId="0" fontId="2" fillId="0" borderId="23" xfId="14" applyFont="1" applyBorder="1" applyAlignment="1">
      <alignment horizontal="center" vertical="top"/>
    </xf>
    <xf numFmtId="0" fontId="2" fillId="0" borderId="19" xfId="14" applyFont="1" applyBorder="1" applyAlignment="1">
      <alignment horizontal="center" vertical="top"/>
    </xf>
    <xf numFmtId="0" fontId="2" fillId="0" borderId="1" xfId="14" applyFont="1" applyBorder="1" applyAlignment="1">
      <alignment horizontal="justify" vertical="top" wrapText="1"/>
    </xf>
    <xf numFmtId="0" fontId="2" fillId="0" borderId="1" xfId="14" applyFont="1" applyBorder="1" applyAlignment="1">
      <alignment horizontal="center" vertical="center"/>
    </xf>
    <xf numFmtId="0" fontId="2" fillId="0" borderId="19" xfId="14" applyFont="1" applyBorder="1" applyAlignment="1">
      <alignment horizontal="right"/>
    </xf>
    <xf numFmtId="0" fontId="2" fillId="0" borderId="2" xfId="14" applyFont="1" applyBorder="1" applyAlignment="1">
      <alignment horizontal="justify" vertical="center" wrapText="1"/>
    </xf>
    <xf numFmtId="168" fontId="2" fillId="0" borderId="2" xfId="14" applyNumberFormat="1" applyFont="1" applyBorder="1" applyAlignment="1">
      <alignment horizontal="center"/>
    </xf>
    <xf numFmtId="3" fontId="2" fillId="0" borderId="2" xfId="14" applyNumberFormat="1" applyFont="1" applyBorder="1" applyAlignment="1">
      <alignment horizontal="center"/>
    </xf>
    <xf numFmtId="168" fontId="2" fillId="0" borderId="2" xfId="15" applyNumberFormat="1" applyFont="1" applyFill="1" applyBorder="1" applyAlignment="1">
      <alignment horizontal="right"/>
    </xf>
    <xf numFmtId="168" fontId="2" fillId="0" borderId="6" xfId="15" applyNumberFormat="1" applyFont="1" applyFill="1" applyBorder="1" applyAlignment="1">
      <alignment horizontal="right"/>
    </xf>
    <xf numFmtId="168" fontId="2" fillId="0" borderId="10" xfId="15" applyNumberFormat="1" applyFont="1" applyFill="1" applyBorder="1" applyAlignment="1">
      <alignment horizontal="right"/>
    </xf>
    <xf numFmtId="0" fontId="2" fillId="0" borderId="19" xfId="14" applyFont="1" applyBorder="1" applyAlignment="1">
      <alignment horizontal="center"/>
    </xf>
    <xf numFmtId="0" fontId="2" fillId="0" borderId="4" xfId="14" applyFont="1" applyBorder="1" applyAlignment="1">
      <alignment horizontal="justify" vertical="top" wrapText="1"/>
    </xf>
    <xf numFmtId="168" fontId="2" fillId="0" borderId="4" xfId="14" applyNumberFormat="1" applyFont="1" applyBorder="1" applyAlignment="1">
      <alignment horizontal="center"/>
    </xf>
    <xf numFmtId="3" fontId="2" fillId="0" borderId="4" xfId="14" applyNumberFormat="1" applyFont="1" applyBorder="1" applyAlignment="1">
      <alignment horizontal="center"/>
    </xf>
    <xf numFmtId="168" fontId="2" fillId="0" borderId="4" xfId="15" applyNumberFormat="1" applyFont="1" applyFill="1" applyBorder="1" applyAlignment="1">
      <alignment horizontal="right"/>
    </xf>
    <xf numFmtId="168" fontId="2" fillId="0" borderId="9" xfId="15" applyNumberFormat="1" applyFont="1" applyFill="1" applyBorder="1" applyAlignment="1">
      <alignment horizontal="right"/>
    </xf>
    <xf numFmtId="168" fontId="2" fillId="0" borderId="12" xfId="15" applyNumberFormat="1" applyFont="1" applyFill="1" applyBorder="1" applyAlignment="1">
      <alignment horizontal="right"/>
    </xf>
    <xf numFmtId="0" fontId="2" fillId="0" borderId="2" xfId="14" applyFont="1" applyBorder="1" applyAlignment="1">
      <alignment horizontal="justify" wrapText="1"/>
    </xf>
    <xf numFmtId="0" fontId="2" fillId="0" borderId="3" xfId="14" applyFont="1" applyBorder="1" applyAlignment="1">
      <alignment horizontal="justify" vertical="top" wrapText="1"/>
    </xf>
    <xf numFmtId="168" fontId="2" fillId="0" borderId="3" xfId="14" applyNumberFormat="1" applyFont="1" applyBorder="1" applyAlignment="1">
      <alignment horizontal="center"/>
    </xf>
    <xf numFmtId="3" fontId="2" fillId="0" borderId="3" xfId="14" applyNumberFormat="1" applyFont="1" applyBorder="1" applyAlignment="1">
      <alignment horizontal="center"/>
    </xf>
    <xf numFmtId="0" fontId="2" fillId="0" borderId="23" xfId="14" applyFont="1" applyBorder="1" applyAlignment="1">
      <alignment horizontal="center" vertical="center"/>
    </xf>
    <xf numFmtId="0" fontId="2" fillId="0" borderId="19" xfId="14" applyFont="1" applyBorder="1" applyAlignment="1">
      <alignment horizontal="center" vertical="center"/>
    </xf>
    <xf numFmtId="168" fontId="2" fillId="0" borderId="9" xfId="14" applyNumberFormat="1" applyFont="1" applyBorder="1"/>
    <xf numFmtId="168" fontId="2" fillId="0" borderId="12" xfId="14" applyNumberFormat="1" applyFont="1" applyBorder="1"/>
    <xf numFmtId="0" fontId="2" fillId="0" borderId="57" xfId="14" applyFont="1" applyBorder="1" applyAlignment="1">
      <alignment horizontal="center" vertical="top"/>
    </xf>
    <xf numFmtId="0" fontId="10" fillId="0" borderId="58" xfId="14" applyFont="1" applyBorder="1" applyAlignment="1">
      <alignment horizontal="right" vertical="center"/>
    </xf>
    <xf numFmtId="0" fontId="2" fillId="0" borderId="56" xfId="14" applyFont="1" applyBorder="1" applyAlignment="1">
      <alignment horizontal="justify" vertical="center" wrapText="1"/>
    </xf>
    <xf numFmtId="168" fontId="2" fillId="0" borderId="56" xfId="14" applyNumberFormat="1" applyFont="1" applyBorder="1" applyAlignment="1">
      <alignment horizontal="center"/>
    </xf>
    <xf numFmtId="3" fontId="2" fillId="0" borderId="56" xfId="14" applyNumberFormat="1" applyFont="1" applyBorder="1" applyAlignment="1">
      <alignment horizontal="center"/>
    </xf>
    <xf numFmtId="0" fontId="10" fillId="0" borderId="19" xfId="14" applyFont="1" applyBorder="1" applyAlignment="1">
      <alignment horizontal="right" vertical="center"/>
    </xf>
    <xf numFmtId="0" fontId="2" fillId="0" borderId="3" xfId="14" applyFont="1" applyBorder="1" applyAlignment="1">
      <alignment horizontal="justify" vertical="center" wrapText="1"/>
    </xf>
    <xf numFmtId="0" fontId="5" fillId="3" borderId="0" xfId="14" applyFill="1"/>
    <xf numFmtId="0" fontId="8" fillId="0" borderId="1" xfId="14" applyFont="1" applyBorder="1" applyAlignment="1">
      <alignment horizontal="justify" vertical="center" wrapText="1"/>
    </xf>
    <xf numFmtId="168" fontId="2" fillId="0" borderId="1" xfId="14" applyNumberFormat="1" applyFont="1" applyBorder="1" applyAlignment="1">
      <alignment horizontal="center"/>
    </xf>
    <xf numFmtId="3" fontId="2" fillId="0" borderId="1" xfId="14" applyNumberFormat="1" applyFont="1" applyBorder="1" applyAlignment="1">
      <alignment horizontal="center"/>
    </xf>
    <xf numFmtId="168" fontId="2" fillId="0" borderId="1" xfId="15" applyNumberFormat="1" applyFont="1" applyFill="1" applyBorder="1" applyAlignment="1">
      <alignment horizontal="right"/>
    </xf>
    <xf numFmtId="168" fontId="2" fillId="0" borderId="5" xfId="15" applyNumberFormat="1" applyFont="1" applyFill="1" applyBorder="1" applyAlignment="1">
      <alignment horizontal="right"/>
    </xf>
    <xf numFmtId="168" fontId="2" fillId="0" borderId="8" xfId="15" applyNumberFormat="1" applyFont="1" applyFill="1" applyBorder="1" applyAlignment="1">
      <alignment horizontal="right"/>
    </xf>
    <xf numFmtId="0" fontId="5" fillId="2" borderId="0" xfId="14" applyFill="1" applyAlignment="1">
      <alignment vertical="center"/>
    </xf>
    <xf numFmtId="0" fontId="2" fillId="0" borderId="19" xfId="14" applyFont="1" applyBorder="1" applyAlignment="1">
      <alignment horizontal="right" vertical="top"/>
    </xf>
    <xf numFmtId="0" fontId="5" fillId="3" borderId="0" xfId="14" applyFill="1" applyAlignment="1">
      <alignment vertical="center"/>
    </xf>
    <xf numFmtId="1" fontId="2" fillId="0" borderId="19" xfId="14" applyNumberFormat="1" applyFont="1" applyBorder="1" applyAlignment="1">
      <alignment horizontal="center" vertical="center"/>
    </xf>
    <xf numFmtId="168" fontId="2" fillId="0" borderId="1" xfId="14" applyNumberFormat="1" applyFont="1" applyBorder="1" applyAlignment="1">
      <alignment horizontal="center" vertical="center"/>
    </xf>
    <xf numFmtId="168" fontId="2" fillId="0" borderId="1" xfId="15" applyNumberFormat="1" applyFont="1" applyFill="1" applyBorder="1" applyAlignment="1">
      <alignment horizontal="right" vertical="center"/>
    </xf>
    <xf numFmtId="1" fontId="2" fillId="0" borderId="23" xfId="14" applyNumberFormat="1" applyFont="1" applyBorder="1" applyAlignment="1">
      <alignment horizontal="center"/>
    </xf>
    <xf numFmtId="0" fontId="2" fillId="0" borderId="2" xfId="14" applyFont="1" applyBorder="1" applyAlignment="1">
      <alignment horizontal="center"/>
    </xf>
    <xf numFmtId="0" fontId="2" fillId="0" borderId="3" xfId="14" applyFont="1" applyBorder="1" applyAlignment="1">
      <alignment horizontal="justify" wrapText="1"/>
    </xf>
    <xf numFmtId="0" fontId="2" fillId="0" borderId="3" xfId="14" applyFont="1" applyBorder="1" applyAlignment="1">
      <alignment horizontal="center"/>
    </xf>
    <xf numFmtId="1" fontId="2" fillId="0" borderId="57" xfId="14" applyNumberFormat="1" applyFont="1" applyBorder="1" applyAlignment="1">
      <alignment horizontal="center"/>
    </xf>
    <xf numFmtId="0" fontId="2" fillId="0" borderId="56" xfId="14" applyFont="1" applyBorder="1" applyAlignment="1">
      <alignment horizontal="center"/>
    </xf>
    <xf numFmtId="0" fontId="5" fillId="4" borderId="0" xfId="14" applyFill="1"/>
    <xf numFmtId="0" fontId="2" fillId="0" borderId="1" xfId="14" applyFont="1" applyBorder="1" applyAlignment="1">
      <alignment horizontal="justify" vertical="center" wrapText="1"/>
    </xf>
    <xf numFmtId="0" fontId="2" fillId="0" borderId="4" xfId="14" applyFont="1" applyBorder="1" applyAlignment="1">
      <alignment horizontal="justify" vertical="center" wrapText="1"/>
    </xf>
    <xf numFmtId="168" fontId="2" fillId="0" borderId="9" xfId="14" applyNumberFormat="1" applyFont="1" applyBorder="1" applyAlignment="1">
      <alignment horizontal="right"/>
    </xf>
    <xf numFmtId="168" fontId="2" fillId="0" borderId="12" xfId="14" applyNumberFormat="1" applyFont="1" applyBorder="1" applyAlignment="1">
      <alignment horizontal="right"/>
    </xf>
    <xf numFmtId="0" fontId="2" fillId="0" borderId="2" xfId="14" applyFont="1" applyBorder="1" applyAlignment="1">
      <alignment horizontal="left" vertical="center" wrapText="1"/>
    </xf>
    <xf numFmtId="0" fontId="2" fillId="2" borderId="4" xfId="14" applyFont="1" applyFill="1" applyBorder="1" applyAlignment="1">
      <alignment horizontal="justify" vertical="center" wrapText="1"/>
    </xf>
    <xf numFmtId="168" fontId="2" fillId="0" borderId="5" xfId="14" applyNumberFormat="1" applyFont="1" applyBorder="1" applyAlignment="1">
      <alignment horizontal="right"/>
    </xf>
    <xf numFmtId="168" fontId="2" fillId="0" borderId="8" xfId="14" applyNumberFormat="1" applyFont="1" applyBorder="1" applyAlignment="1">
      <alignment horizontal="right"/>
    </xf>
    <xf numFmtId="0" fontId="2" fillId="0" borderId="58" xfId="14" applyFont="1" applyBorder="1" applyAlignment="1">
      <alignment horizontal="right"/>
    </xf>
    <xf numFmtId="0" fontId="2" fillId="0" borderId="56" xfId="14" applyFont="1" applyBorder="1" applyAlignment="1">
      <alignment horizontal="left" wrapText="1"/>
    </xf>
    <xf numFmtId="0" fontId="2" fillId="0" borderId="19" xfId="14" applyFont="1" applyBorder="1" applyAlignment="1">
      <alignment horizontal="right" vertical="center"/>
    </xf>
    <xf numFmtId="0" fontId="2" fillId="0" borderId="2" xfId="14" applyFont="1" applyBorder="1" applyAlignment="1">
      <alignment horizontal="left" wrapText="1"/>
    </xf>
    <xf numFmtId="1" fontId="2" fillId="0" borderId="19" xfId="14" applyNumberFormat="1" applyFont="1" applyBorder="1" applyAlignment="1">
      <alignment horizontal="center" vertical="top"/>
    </xf>
    <xf numFmtId="0" fontId="5" fillId="5" borderId="0" xfId="14" applyFill="1"/>
    <xf numFmtId="1" fontId="2" fillId="0" borderId="23" xfId="14" applyNumberFormat="1" applyFont="1" applyBorder="1" applyAlignment="1">
      <alignment horizontal="center" vertical="top"/>
    </xf>
    <xf numFmtId="0" fontId="2" fillId="0" borderId="58" xfId="14" applyFont="1" applyBorder="1" applyAlignment="1">
      <alignment horizontal="center" vertical="top"/>
    </xf>
    <xf numFmtId="165" fontId="2" fillId="0" borderId="2" xfId="14" applyNumberFormat="1" applyFont="1" applyBorder="1" applyAlignment="1">
      <alignment horizontal="justify" vertical="top"/>
    </xf>
    <xf numFmtId="0" fontId="2" fillId="0" borderId="2" xfId="14" applyFont="1" applyBorder="1" applyAlignment="1">
      <alignment horizontal="justify" vertical="top" wrapText="1"/>
    </xf>
    <xf numFmtId="0" fontId="2" fillId="0" borderId="17" xfId="14" applyFont="1" applyBorder="1" applyAlignment="1">
      <alignment horizontal="center" vertical="top"/>
    </xf>
    <xf numFmtId="0" fontId="2" fillId="0" borderId="20" xfId="14" applyFont="1" applyBorder="1" applyAlignment="1">
      <alignment horizontal="center" vertical="top"/>
    </xf>
    <xf numFmtId="0" fontId="6" fillId="0" borderId="25" xfId="14" applyFont="1" applyBorder="1" applyAlignment="1">
      <alignment horizontal="right" vertical="center"/>
    </xf>
    <xf numFmtId="0" fontId="6" fillId="0" borderId="13" xfId="14" applyFont="1" applyBorder="1" applyAlignment="1">
      <alignment horizontal="center" vertical="center"/>
    </xf>
    <xf numFmtId="0" fontId="6" fillId="0" borderId="87" xfId="14" applyFont="1" applyBorder="1" applyAlignment="1">
      <alignment horizontal="center" vertical="center"/>
    </xf>
    <xf numFmtId="168" fontId="6" fillId="0" borderId="13" xfId="14" applyNumberFormat="1" applyFont="1" applyBorder="1" applyAlignment="1">
      <alignment vertical="center"/>
    </xf>
    <xf numFmtId="168" fontId="6" fillId="0" borderId="18" xfId="14" applyNumberFormat="1" applyFont="1" applyBorder="1" applyAlignment="1">
      <alignment vertical="center"/>
    </xf>
    <xf numFmtId="0" fontId="0" fillId="0" borderId="0" xfId="3" applyFont="1" applyAlignment="1">
      <alignment horizontal="center" vertical="top"/>
    </xf>
    <xf numFmtId="0" fontId="5" fillId="0" borderId="0" xfId="3" applyAlignment="1">
      <alignment vertical="top" wrapText="1"/>
    </xf>
    <xf numFmtId="0" fontId="5" fillId="6" borderId="0" xfId="14" applyFill="1" applyAlignment="1">
      <alignment horizontal="center"/>
    </xf>
    <xf numFmtId="0" fontId="5" fillId="6" borderId="0" xfId="14" applyFill="1"/>
    <xf numFmtId="0" fontId="28" fillId="0" borderId="0" xfId="16" applyFont="1"/>
    <xf numFmtId="0" fontId="26" fillId="0" borderId="0" xfId="16" applyFont="1" applyAlignment="1">
      <alignment horizontal="right"/>
    </xf>
    <xf numFmtId="0" fontId="29" fillId="0" borderId="0" xfId="16" applyFont="1" applyAlignment="1">
      <alignment horizontal="right"/>
    </xf>
    <xf numFmtId="0" fontId="29" fillId="0" borderId="0" xfId="16" applyFont="1" applyAlignment="1">
      <alignment horizontal="center"/>
    </xf>
    <xf numFmtId="0" fontId="26" fillId="7" borderId="72" xfId="16" applyFont="1" applyFill="1" applyBorder="1" applyAlignment="1">
      <alignment horizontal="center" vertical="center"/>
    </xf>
    <xf numFmtId="0" fontId="27" fillId="0" borderId="72" xfId="16" applyFont="1" applyBorder="1" applyAlignment="1">
      <alignment horizontal="center" vertical="center"/>
    </xf>
    <xf numFmtId="0" fontId="28" fillId="0" borderId="72" xfId="16" applyFont="1" applyBorder="1" applyAlignment="1">
      <alignment horizontal="center" vertical="center"/>
    </xf>
    <xf numFmtId="0" fontId="28" fillId="0" borderId="0" xfId="16" applyFont="1" applyAlignment="1">
      <alignment horizontal="center" vertical="center"/>
    </xf>
    <xf numFmtId="43" fontId="28" fillId="0" borderId="0" xfId="16" applyNumberFormat="1" applyFont="1" applyAlignment="1">
      <alignment horizontal="center" vertical="center"/>
    </xf>
    <xf numFmtId="0" fontId="27" fillId="0" borderId="72" xfId="16" applyFont="1" applyBorder="1" applyAlignment="1">
      <alignment horizontal="center" vertical="center" wrapText="1"/>
    </xf>
    <xf numFmtId="164" fontId="27" fillId="0" borderId="72" xfId="17" applyFont="1" applyBorder="1" applyAlignment="1">
      <alignment horizontal="center" vertical="center"/>
    </xf>
    <xf numFmtId="0" fontId="26" fillId="0" borderId="72" xfId="16" applyFont="1" applyBorder="1" applyAlignment="1">
      <alignment horizontal="right" vertical="center" wrapText="1"/>
    </xf>
    <xf numFmtId="0" fontId="27" fillId="0" borderId="0" xfId="16" applyFont="1"/>
    <xf numFmtId="164" fontId="28" fillId="0" borderId="0" xfId="17" applyFont="1"/>
    <xf numFmtId="0" fontId="27" fillId="0" borderId="0" xfId="16" applyFont="1" applyAlignment="1">
      <alignment horizontal="left"/>
    </xf>
    <xf numFmtId="43" fontId="28" fillId="0" borderId="0" xfId="16" applyNumberFormat="1" applyFont="1"/>
    <xf numFmtId="0" fontId="27" fillId="0" borderId="0" xfId="16" applyFont="1" applyAlignment="1">
      <alignment horizontal="right"/>
    </xf>
    <xf numFmtId="0" fontId="27" fillId="0" borderId="0" xfId="16" applyFont="1" applyAlignment="1">
      <alignment horizontal="right" wrapText="1"/>
    </xf>
    <xf numFmtId="0" fontId="27" fillId="0" borderId="0" xfId="16" applyFont="1" applyAlignment="1">
      <alignment horizontal="center"/>
    </xf>
    <xf numFmtId="0" fontId="27" fillId="0" borderId="0" xfId="16" applyFont="1" applyAlignment="1">
      <alignment wrapText="1"/>
    </xf>
    <xf numFmtId="0" fontId="26" fillId="0" borderId="0" xfId="16" applyFont="1" applyAlignment="1">
      <alignment horizontal="right" wrapText="1"/>
    </xf>
    <xf numFmtId="167" fontId="27" fillId="0" borderId="72" xfId="11" applyNumberFormat="1" applyFont="1" applyBorder="1" applyAlignment="1">
      <alignment horizontal="center" vertical="center"/>
    </xf>
    <xf numFmtId="167" fontId="26" fillId="0" borderId="72" xfId="11" applyNumberFormat="1" applyFont="1" applyBorder="1" applyAlignment="1">
      <alignment vertical="center"/>
    </xf>
    <xf numFmtId="0" fontId="28" fillId="0" borderId="0" xfId="16" applyFont="1" applyAlignment="1">
      <alignment vertical="center"/>
    </xf>
    <xf numFmtId="164" fontId="26" fillId="0" borderId="72" xfId="17" applyFont="1" applyBorder="1" applyAlignment="1">
      <alignment vertical="center"/>
    </xf>
    <xf numFmtId="0" fontId="27" fillId="0" borderId="0" xfId="16" applyFont="1" applyAlignment="1">
      <alignment vertical="center"/>
    </xf>
    <xf numFmtId="167" fontId="26" fillId="7" borderId="72" xfId="11" applyNumberFormat="1" applyFont="1" applyFill="1" applyBorder="1" applyAlignment="1">
      <alignment vertical="center"/>
    </xf>
    <xf numFmtId="0" fontId="0" fillId="0" borderId="0" xfId="3" applyFont="1" applyAlignment="1">
      <alignment horizontal="left" vertical="top" wrapText="1"/>
    </xf>
    <xf numFmtId="3" fontId="8" fillId="0" borderId="87" xfId="3" applyNumberFormat="1" applyFont="1" applyBorder="1" applyAlignment="1">
      <alignment vertical="center"/>
    </xf>
    <xf numFmtId="3" fontId="7" fillId="0" borderId="0" xfId="3" applyNumberFormat="1" applyFont="1" applyBorder="1" applyAlignment="1">
      <alignment vertical="center"/>
    </xf>
    <xf numFmtId="3" fontId="6" fillId="0" borderId="92" xfId="3" applyNumberFormat="1" applyFont="1" applyBorder="1" applyAlignment="1">
      <alignment horizontal="center" vertical="center"/>
    </xf>
    <xf numFmtId="3" fontId="6" fillId="0" borderId="93" xfId="3" applyNumberFormat="1" applyFont="1" applyBorder="1" applyAlignment="1">
      <alignment horizontal="center" vertical="center"/>
    </xf>
    <xf numFmtId="3" fontId="2" fillId="0" borderId="93" xfId="3" applyNumberFormat="1" applyFont="1" applyBorder="1"/>
    <xf numFmtId="3" fontId="9" fillId="0" borderId="93" xfId="3" applyNumberFormat="1" applyFont="1" applyBorder="1"/>
    <xf numFmtId="167" fontId="2" fillId="0" borderId="94" xfId="11" applyNumberFormat="1" applyFont="1" applyBorder="1" applyAlignment="1">
      <alignment vertical="center"/>
    </xf>
    <xf numFmtId="3" fontId="2" fillId="0" borderId="93" xfId="3" applyNumberFormat="1" applyFont="1" applyBorder="1" applyAlignment="1">
      <alignment vertical="center"/>
    </xf>
    <xf numFmtId="3" fontId="2" fillId="0" borderId="95" xfId="3" applyNumberFormat="1" applyFont="1" applyBorder="1" applyAlignment="1">
      <alignment vertical="center"/>
    </xf>
    <xf numFmtId="3" fontId="2" fillId="0" borderId="96" xfId="3" applyNumberFormat="1" applyFont="1" applyBorder="1" applyAlignment="1">
      <alignment vertical="center"/>
    </xf>
    <xf numFmtId="3" fontId="2" fillId="0" borderId="96" xfId="3" applyNumberFormat="1" applyFont="1" applyBorder="1"/>
    <xf numFmtId="3" fontId="2" fillId="0" borderId="94" xfId="3" applyNumberFormat="1" applyFont="1" applyBorder="1" applyAlignment="1">
      <alignment vertical="center"/>
    </xf>
    <xf numFmtId="3" fontId="2" fillId="0" borderId="97" xfId="3" applyNumberFormat="1" applyFont="1" applyBorder="1" applyAlignment="1">
      <alignment vertical="center"/>
    </xf>
    <xf numFmtId="3" fontId="2" fillId="0" borderId="94" xfId="3" applyNumberFormat="1" applyFont="1" applyBorder="1" applyAlignment="1">
      <alignment horizontal="right" vertical="center"/>
    </xf>
    <xf numFmtId="3" fontId="2" fillId="0" borderId="97" xfId="3" applyNumberFormat="1" applyFont="1" applyBorder="1" applyAlignment="1">
      <alignment horizontal="right" vertical="center"/>
    </xf>
    <xf numFmtId="3" fontId="6" fillId="0" borderId="102" xfId="3" applyNumberFormat="1" applyFont="1" applyBorder="1" applyAlignment="1">
      <alignment horizontal="center" vertical="center"/>
    </xf>
    <xf numFmtId="3" fontId="2" fillId="0" borderId="102" xfId="3" applyNumberFormat="1" applyFont="1" applyBorder="1"/>
    <xf numFmtId="167" fontId="2" fillId="0" borderId="103" xfId="11" applyNumberFormat="1" applyFont="1" applyBorder="1" applyAlignment="1">
      <alignment vertical="center"/>
    </xf>
    <xf numFmtId="3" fontId="2" fillId="0" borderId="102" xfId="3" applyNumberFormat="1" applyFont="1" applyBorder="1" applyAlignment="1">
      <alignment vertical="center"/>
    </xf>
    <xf numFmtId="3" fontId="2" fillId="0" borderId="100" xfId="3" applyNumberFormat="1" applyFont="1" applyBorder="1" applyAlignment="1">
      <alignment vertical="center"/>
    </xf>
    <xf numFmtId="3" fontId="2" fillId="0" borderId="104" xfId="3" applyNumberFormat="1" applyFont="1" applyBorder="1" applyAlignment="1">
      <alignment vertical="center"/>
    </xf>
    <xf numFmtId="3" fontId="2" fillId="0" borderId="103" xfId="3" applyNumberFormat="1" applyFont="1" applyBorder="1" applyAlignment="1">
      <alignment vertical="center"/>
    </xf>
    <xf numFmtId="3" fontId="2" fillId="0" borderId="105" xfId="3" applyNumberFormat="1" applyFont="1" applyBorder="1" applyAlignment="1">
      <alignment vertical="center"/>
    </xf>
    <xf numFmtId="3" fontId="2" fillId="0" borderId="104" xfId="3" applyNumberFormat="1" applyFont="1" applyBorder="1"/>
    <xf numFmtId="3" fontId="8" fillId="0" borderId="107" xfId="3" applyNumberFormat="1" applyFont="1" applyBorder="1" applyAlignment="1">
      <alignment vertical="center"/>
    </xf>
    <xf numFmtId="3" fontId="8" fillId="0" borderId="108" xfId="3" applyNumberFormat="1" applyFont="1" applyBorder="1" applyAlignment="1">
      <alignment vertical="center"/>
    </xf>
    <xf numFmtId="3" fontId="8" fillId="0" borderId="109" xfId="3" applyNumberFormat="1" applyFont="1" applyBorder="1" applyAlignment="1">
      <alignment vertical="center"/>
    </xf>
    <xf numFmtId="3" fontId="8" fillId="0" borderId="110" xfId="3" applyNumberFormat="1" applyFont="1" applyBorder="1" applyAlignment="1">
      <alignment vertical="center"/>
    </xf>
    <xf numFmtId="3" fontId="2" fillId="0" borderId="5" xfId="14" applyNumberFormat="1" applyFont="1" applyBorder="1" applyAlignment="1">
      <alignment horizontal="center" vertical="center"/>
    </xf>
    <xf numFmtId="168" fontId="6" fillId="0" borderId="87" xfId="14" applyNumberFormat="1" applyFont="1" applyBorder="1" applyAlignment="1">
      <alignment vertical="center"/>
    </xf>
    <xf numFmtId="0" fontId="2" fillId="2" borderId="63" xfId="3" applyFont="1" applyFill="1" applyBorder="1" applyAlignment="1">
      <alignment horizontal="center" vertical="top"/>
    </xf>
    <xf numFmtId="0" fontId="12" fillId="2" borderId="64" xfId="3" applyFont="1" applyFill="1" applyBorder="1" applyAlignment="1">
      <alignment horizontal="left" vertical="top"/>
    </xf>
    <xf numFmtId="0" fontId="2" fillId="2" borderId="65" xfId="3" applyFont="1" applyFill="1" applyBorder="1" applyAlignment="1">
      <alignment horizontal="justify" vertical="top"/>
    </xf>
    <xf numFmtId="0" fontId="2" fillId="2" borderId="66" xfId="3" applyFont="1" applyFill="1" applyBorder="1" applyAlignment="1">
      <alignment horizontal="center" vertical="center"/>
    </xf>
    <xf numFmtId="3" fontId="2" fillId="2" borderId="65" xfId="3" applyNumberFormat="1" applyFont="1" applyFill="1" applyBorder="1" applyAlignment="1">
      <alignment horizontal="center" vertical="center"/>
    </xf>
    <xf numFmtId="3" fontId="2" fillId="2" borderId="67" xfId="3" applyNumberFormat="1" applyFont="1" applyFill="1" applyBorder="1" applyAlignment="1">
      <alignment vertical="center"/>
    </xf>
    <xf numFmtId="3" fontId="2" fillId="2" borderId="42" xfId="3" applyNumberFormat="1" applyFont="1" applyFill="1" applyBorder="1" applyAlignment="1">
      <alignment vertical="center"/>
    </xf>
    <xf numFmtId="3" fontId="2" fillId="2" borderId="43" xfId="3" applyNumberFormat="1" applyFont="1" applyFill="1" applyBorder="1" applyAlignment="1">
      <alignment vertical="center"/>
    </xf>
    <xf numFmtId="3" fontId="2" fillId="2" borderId="24" xfId="3" applyNumberFormat="1" applyFont="1" applyFill="1" applyBorder="1" applyAlignment="1">
      <alignment vertical="center"/>
    </xf>
    <xf numFmtId="3" fontId="2" fillId="2" borderId="100" xfId="3" applyNumberFormat="1" applyFont="1" applyFill="1" applyBorder="1" applyAlignment="1">
      <alignment vertical="center"/>
    </xf>
    <xf numFmtId="3" fontId="2" fillId="2" borderId="95" xfId="3" applyNumberFormat="1" applyFont="1" applyFill="1" applyBorder="1" applyAlignment="1">
      <alignment vertical="center"/>
    </xf>
    <xf numFmtId="166" fontId="14" fillId="2" borderId="23" xfId="3" applyNumberFormat="1" applyFont="1" applyFill="1" applyBorder="1" applyAlignment="1">
      <alignment horizontal="center" vertical="center"/>
    </xf>
    <xf numFmtId="0" fontId="12" fillId="2" borderId="19" xfId="3" applyFont="1" applyFill="1" applyBorder="1" applyAlignment="1">
      <alignment horizontal="left" vertical="center"/>
    </xf>
    <xf numFmtId="0" fontId="2" fillId="2" borderId="6" xfId="3" applyFont="1" applyFill="1" applyBorder="1" applyAlignment="1">
      <alignment vertical="center"/>
    </xf>
    <xf numFmtId="0" fontId="2" fillId="2" borderId="2" xfId="3" applyFont="1" applyFill="1" applyBorder="1" applyAlignment="1">
      <alignment horizontal="center" vertical="center"/>
    </xf>
    <xf numFmtId="3" fontId="2" fillId="2" borderId="6" xfId="3" applyNumberFormat="1" applyFont="1" applyFill="1" applyBorder="1" applyAlignment="1">
      <alignment horizontal="center" vertical="center"/>
    </xf>
    <xf numFmtId="167" fontId="2" fillId="2" borderId="34" xfId="11" applyNumberFormat="1" applyFont="1" applyFill="1" applyBorder="1" applyAlignment="1">
      <alignment vertical="center"/>
    </xf>
    <xf numFmtId="167" fontId="2" fillId="2" borderId="35" xfId="11" applyNumberFormat="1" applyFont="1" applyFill="1" applyBorder="1" applyAlignment="1">
      <alignment vertical="center"/>
    </xf>
    <xf numFmtId="167" fontId="2" fillId="2" borderId="46" xfId="11" applyNumberFormat="1" applyFont="1" applyFill="1" applyBorder="1" applyAlignment="1">
      <alignment vertical="center"/>
    </xf>
    <xf numFmtId="167" fontId="2" fillId="2" borderId="10" xfId="11" applyNumberFormat="1" applyFont="1" applyFill="1" applyBorder="1" applyAlignment="1">
      <alignment vertical="center"/>
    </xf>
    <xf numFmtId="167" fontId="2" fillId="2" borderId="103" xfId="11" applyNumberFormat="1" applyFont="1" applyFill="1" applyBorder="1" applyAlignment="1">
      <alignment vertical="center"/>
    </xf>
    <xf numFmtId="167" fontId="2" fillId="2" borderId="94" xfId="11" applyNumberFormat="1" applyFont="1" applyFill="1" applyBorder="1" applyAlignment="1">
      <alignment vertical="center"/>
    </xf>
    <xf numFmtId="0" fontId="2" fillId="2" borderId="3" xfId="3" applyFont="1" applyFill="1" applyBorder="1" applyAlignment="1">
      <alignment horizontal="center" vertical="center"/>
    </xf>
    <xf numFmtId="3" fontId="2" fillId="2" borderId="7" xfId="3" applyNumberFormat="1" applyFont="1" applyFill="1" applyBorder="1" applyAlignment="1">
      <alignment horizontal="center" vertical="center"/>
    </xf>
    <xf numFmtId="1" fontId="2" fillId="2" borderId="63" xfId="3" applyNumberFormat="1" applyFont="1" applyFill="1" applyBorder="1" applyAlignment="1">
      <alignment horizontal="center" vertical="top"/>
    </xf>
    <xf numFmtId="0" fontId="2" fillId="2" borderId="66" xfId="3" applyFont="1" applyFill="1" applyBorder="1" applyAlignment="1">
      <alignment horizontal="center"/>
    </xf>
    <xf numFmtId="3" fontId="2" fillId="2" borderId="65" xfId="3" applyNumberFormat="1" applyFont="1" applyFill="1" applyBorder="1" applyAlignment="1">
      <alignment horizontal="center"/>
    </xf>
    <xf numFmtId="3" fontId="2" fillId="2" borderId="67" xfId="3" applyNumberFormat="1" applyFont="1" applyFill="1" applyBorder="1"/>
    <xf numFmtId="3" fontId="2" fillId="2" borderId="42" xfId="3" applyNumberFormat="1" applyFont="1" applyFill="1" applyBorder="1"/>
    <xf numFmtId="3" fontId="2" fillId="2" borderId="43" xfId="3" applyNumberFormat="1" applyFont="1" applyFill="1" applyBorder="1"/>
    <xf numFmtId="3" fontId="2" fillId="2" borderId="24" xfId="3" applyNumberFormat="1" applyFont="1" applyFill="1" applyBorder="1"/>
    <xf numFmtId="3" fontId="2" fillId="2" borderId="100" xfId="3" applyNumberFormat="1" applyFont="1" applyFill="1" applyBorder="1"/>
    <xf numFmtId="3" fontId="2" fillId="2" borderId="95" xfId="3" applyNumberFormat="1" applyFont="1" applyFill="1" applyBorder="1"/>
    <xf numFmtId="0" fontId="2" fillId="2" borderId="23" xfId="3" applyFont="1" applyFill="1" applyBorder="1" applyAlignment="1">
      <alignment horizontal="center" vertical="center"/>
    </xf>
    <xf numFmtId="0" fontId="2" fillId="2" borderId="5" xfId="3" applyFont="1" applyFill="1" applyBorder="1" applyAlignment="1">
      <alignment vertical="center"/>
    </xf>
    <xf numFmtId="0" fontId="2" fillId="2" borderId="1" xfId="3" applyFont="1" applyFill="1" applyBorder="1" applyAlignment="1">
      <alignment horizontal="center" vertical="center"/>
    </xf>
    <xf numFmtId="3" fontId="2" fillId="2" borderId="8" xfId="3" applyNumberFormat="1" applyFont="1" applyFill="1" applyBorder="1" applyAlignment="1">
      <alignment horizontal="center" vertical="center"/>
    </xf>
    <xf numFmtId="3" fontId="2" fillId="2" borderId="32" xfId="3" applyNumberFormat="1" applyFont="1" applyFill="1" applyBorder="1" applyAlignment="1">
      <alignment vertical="center"/>
    </xf>
    <xf numFmtId="3" fontId="2" fillId="2" borderId="33" xfId="3" applyNumberFormat="1" applyFont="1" applyFill="1" applyBorder="1" applyAlignment="1">
      <alignment vertical="center"/>
    </xf>
    <xf numFmtId="3" fontId="2" fillId="2" borderId="45" xfId="3" applyNumberFormat="1" applyFont="1" applyFill="1" applyBorder="1" applyAlignment="1">
      <alignment vertical="center"/>
    </xf>
    <xf numFmtId="3" fontId="2" fillId="2" borderId="8" xfId="3" applyNumberFormat="1" applyFont="1" applyFill="1" applyBorder="1" applyAlignment="1">
      <alignment vertical="center"/>
    </xf>
    <xf numFmtId="3" fontId="2" fillId="2" borderId="102" xfId="3" applyNumberFormat="1" applyFont="1" applyFill="1" applyBorder="1" applyAlignment="1">
      <alignment vertical="center"/>
    </xf>
    <xf numFmtId="3" fontId="2" fillId="2" borderId="93" xfId="3" applyNumberFormat="1" applyFont="1" applyFill="1" applyBorder="1" applyAlignment="1">
      <alignment vertical="center"/>
    </xf>
    <xf numFmtId="0" fontId="2" fillId="2" borderId="7" xfId="3" applyFont="1" applyFill="1" applyBorder="1" applyAlignment="1">
      <alignment vertical="center"/>
    </xf>
    <xf numFmtId="3" fontId="2" fillId="2" borderId="34" xfId="3" applyNumberFormat="1" applyFont="1" applyFill="1" applyBorder="1" applyAlignment="1">
      <alignment vertical="center"/>
    </xf>
    <xf numFmtId="3" fontId="2" fillId="2" borderId="37" xfId="3" applyNumberFormat="1" applyFont="1" applyFill="1" applyBorder="1" applyAlignment="1">
      <alignment vertical="center"/>
    </xf>
    <xf numFmtId="3" fontId="2" fillId="2" borderId="47" xfId="3" applyNumberFormat="1" applyFont="1" applyFill="1" applyBorder="1" applyAlignment="1">
      <alignment vertical="center"/>
    </xf>
    <xf numFmtId="3" fontId="2" fillId="2" borderId="11" xfId="3" applyNumberFormat="1" applyFont="1" applyFill="1" applyBorder="1" applyAlignment="1">
      <alignment vertical="center"/>
    </xf>
    <xf numFmtId="3" fontId="2" fillId="2" borderId="103" xfId="3" applyNumberFormat="1" applyFont="1" applyFill="1" applyBorder="1" applyAlignment="1">
      <alignment vertical="center"/>
    </xf>
    <xf numFmtId="3" fontId="2" fillId="2" borderId="94" xfId="3" applyNumberFormat="1" applyFont="1" applyFill="1" applyBorder="1" applyAlignment="1">
      <alignment vertical="center"/>
    </xf>
    <xf numFmtId="0" fontId="2" fillId="2" borderId="9" xfId="3" applyFont="1" applyFill="1" applyBorder="1" applyAlignment="1">
      <alignment vertical="center"/>
    </xf>
    <xf numFmtId="0" fontId="2" fillId="2" borderId="4" xfId="3" applyFont="1" applyFill="1" applyBorder="1" applyAlignment="1">
      <alignment horizontal="center" vertical="center"/>
    </xf>
    <xf numFmtId="3" fontId="2" fillId="2" borderId="9" xfId="3" applyNumberFormat="1" applyFont="1" applyFill="1" applyBorder="1" applyAlignment="1">
      <alignment horizontal="center" vertical="center"/>
    </xf>
    <xf numFmtId="3" fontId="2" fillId="2" borderId="38" xfId="3" applyNumberFormat="1" applyFont="1" applyFill="1" applyBorder="1" applyAlignment="1">
      <alignment vertical="center"/>
    </xf>
    <xf numFmtId="3" fontId="2" fillId="2" borderId="39" xfId="3" applyNumberFormat="1" applyFont="1" applyFill="1" applyBorder="1" applyAlignment="1">
      <alignment vertical="center"/>
    </xf>
    <xf numFmtId="3" fontId="2" fillId="2" borderId="48" xfId="3" applyNumberFormat="1" applyFont="1" applyFill="1" applyBorder="1" applyAlignment="1">
      <alignment vertical="center"/>
    </xf>
    <xf numFmtId="3" fontId="2" fillId="2" borderId="12" xfId="3" applyNumberFormat="1" applyFont="1" applyFill="1" applyBorder="1" applyAlignment="1">
      <alignment vertical="center"/>
    </xf>
    <xf numFmtId="3" fontId="2" fillId="2" borderId="104" xfId="3" applyNumberFormat="1" applyFont="1" applyFill="1" applyBorder="1" applyAlignment="1">
      <alignment vertical="center"/>
    </xf>
    <xf numFmtId="3" fontId="2" fillId="2" borderId="96" xfId="3" applyNumberFormat="1" applyFont="1" applyFill="1" applyBorder="1" applyAlignment="1">
      <alignment vertical="center"/>
    </xf>
    <xf numFmtId="3" fontId="2" fillId="2" borderId="35" xfId="3" applyNumberFormat="1" applyFont="1" applyFill="1" applyBorder="1" applyAlignment="1">
      <alignment vertical="center"/>
    </xf>
    <xf numFmtId="3" fontId="2" fillId="2" borderId="46" xfId="3" applyNumberFormat="1" applyFont="1" applyFill="1" applyBorder="1" applyAlignment="1">
      <alignment vertical="center"/>
    </xf>
    <xf numFmtId="3" fontId="2" fillId="2" borderId="10" xfId="3" applyNumberFormat="1" applyFont="1" applyFill="1" applyBorder="1" applyAlignment="1">
      <alignment vertical="center"/>
    </xf>
    <xf numFmtId="3" fontId="2" fillId="2" borderId="5" xfId="3" applyNumberFormat="1" applyFont="1" applyFill="1" applyBorder="1" applyAlignment="1">
      <alignment horizontal="center" vertical="center"/>
    </xf>
    <xf numFmtId="0" fontId="2" fillId="2" borderId="6" xfId="3" applyFont="1" applyFill="1" applyBorder="1" applyAlignment="1">
      <alignment horizontal="justify" vertical="center"/>
    </xf>
    <xf numFmtId="0" fontId="12" fillId="2" borderId="19" xfId="3" applyFont="1" applyFill="1" applyBorder="1" applyAlignment="1">
      <alignment horizontal="left" vertical="top"/>
    </xf>
    <xf numFmtId="0" fontId="2" fillId="2" borderId="7" xfId="3" applyFont="1" applyFill="1" applyBorder="1" applyAlignment="1">
      <alignment horizontal="justify" vertical="top" wrapText="1"/>
    </xf>
    <xf numFmtId="0" fontId="2" fillId="2" borderId="3" xfId="3" applyFont="1" applyFill="1" applyBorder="1" applyAlignment="1">
      <alignment horizontal="center"/>
    </xf>
    <xf numFmtId="3" fontId="2" fillId="2" borderId="7" xfId="3" applyNumberFormat="1" applyFont="1" applyFill="1" applyBorder="1" applyAlignment="1">
      <alignment horizontal="center"/>
    </xf>
    <xf numFmtId="0" fontId="8" fillId="2" borderId="23" xfId="3" applyFont="1" applyFill="1" applyBorder="1" applyAlignment="1">
      <alignment horizontal="center" vertical="center"/>
    </xf>
    <xf numFmtId="0" fontId="8" fillId="2" borderId="4" xfId="3" applyFont="1" applyFill="1" applyBorder="1" applyAlignment="1">
      <alignment horizontal="center" vertical="center"/>
    </xf>
    <xf numFmtId="165" fontId="2" fillId="2" borderId="7" xfId="3" applyNumberFormat="1" applyFont="1" applyFill="1" applyBorder="1" applyAlignment="1">
      <alignment horizontal="justify" vertical="center"/>
    </xf>
    <xf numFmtId="2" fontId="12" fillId="2" borderId="19" xfId="3" applyNumberFormat="1" applyFont="1" applyFill="1" applyBorder="1" applyAlignment="1">
      <alignment horizontal="left" vertical="center"/>
    </xf>
    <xf numFmtId="0" fontId="8" fillId="2" borderId="57" xfId="3" applyFont="1" applyFill="1" applyBorder="1" applyAlignment="1">
      <alignment horizontal="center" vertical="center"/>
    </xf>
    <xf numFmtId="2" fontId="12" fillId="2" borderId="58" xfId="3" applyNumberFormat="1" applyFont="1" applyFill="1" applyBorder="1" applyAlignment="1">
      <alignment horizontal="left" vertical="top"/>
    </xf>
    <xf numFmtId="0" fontId="2" fillId="2" borderId="59" xfId="3" applyFont="1" applyFill="1" applyBorder="1" applyAlignment="1">
      <alignment horizontal="left" vertical="center" wrapText="1"/>
    </xf>
    <xf numFmtId="0" fontId="2" fillId="2" borderId="50" xfId="3" applyFont="1" applyFill="1" applyBorder="1" applyAlignment="1">
      <alignment horizontal="center"/>
    </xf>
    <xf numFmtId="3" fontId="2" fillId="2" borderId="59" xfId="3" applyNumberFormat="1" applyFont="1" applyFill="1" applyBorder="1" applyAlignment="1">
      <alignment horizontal="center"/>
    </xf>
    <xf numFmtId="3" fontId="2" fillId="2" borderId="36" xfId="3" applyNumberFormat="1" applyFont="1" applyFill="1" applyBorder="1" applyAlignment="1">
      <alignment vertical="center"/>
    </xf>
    <xf numFmtId="3" fontId="2" fillId="2" borderId="105" xfId="3" applyNumberFormat="1" applyFont="1" applyFill="1" applyBorder="1" applyAlignment="1">
      <alignment vertical="center"/>
    </xf>
    <xf numFmtId="3" fontId="2" fillId="2" borderId="97" xfId="3" applyNumberFormat="1" applyFont="1" applyFill="1" applyBorder="1" applyAlignment="1">
      <alignment vertical="center"/>
    </xf>
    <xf numFmtId="0" fontId="2" fillId="2" borderId="7" xfId="3" applyFont="1" applyFill="1" applyBorder="1" applyAlignment="1">
      <alignment horizontal="justify" vertical="center"/>
    </xf>
    <xf numFmtId="3" fontId="2" fillId="2" borderId="11" xfId="3" applyNumberFormat="1" applyFont="1" applyFill="1" applyBorder="1" applyAlignment="1">
      <alignment horizontal="center"/>
    </xf>
    <xf numFmtId="3" fontId="2" fillId="2" borderId="36" xfId="3" applyNumberFormat="1" applyFont="1" applyFill="1" applyBorder="1"/>
    <xf numFmtId="3" fontId="2" fillId="2" borderId="37" xfId="3" applyNumberFormat="1" applyFont="1" applyFill="1" applyBorder="1"/>
    <xf numFmtId="3" fontId="2" fillId="2" borderId="47" xfId="3" applyNumberFormat="1" applyFont="1" applyFill="1" applyBorder="1"/>
    <xf numFmtId="3" fontId="2" fillId="2" borderId="11" xfId="3" applyNumberFormat="1" applyFont="1" applyFill="1" applyBorder="1"/>
    <xf numFmtId="3" fontId="2" fillId="2" borderId="105" xfId="3" applyNumberFormat="1" applyFont="1" applyFill="1" applyBorder="1"/>
    <xf numFmtId="3" fontId="2" fillId="2" borderId="97" xfId="3" applyNumberFormat="1" applyFont="1" applyFill="1" applyBorder="1"/>
    <xf numFmtId="0" fontId="2" fillId="2" borderId="4" xfId="3" applyFont="1" applyFill="1" applyBorder="1" applyAlignment="1">
      <alignment vertical="center"/>
    </xf>
    <xf numFmtId="0" fontId="8" fillId="2" borderId="1" xfId="3" applyFont="1" applyFill="1" applyBorder="1" applyAlignment="1">
      <alignment horizontal="center" vertical="center"/>
    </xf>
    <xf numFmtId="165" fontId="2" fillId="2" borderId="6" xfId="3" applyNumberFormat="1" applyFont="1" applyFill="1" applyBorder="1" applyAlignment="1">
      <alignment horizontal="justify" vertical="center"/>
    </xf>
    <xf numFmtId="166" fontId="12" fillId="2" borderId="19" xfId="3" applyNumberFormat="1" applyFont="1" applyFill="1" applyBorder="1" applyAlignment="1">
      <alignment horizontal="left" vertical="top"/>
    </xf>
    <xf numFmtId="0" fontId="2" fillId="2" borderId="7" xfId="3" applyFont="1" applyFill="1" applyBorder="1" applyAlignment="1">
      <alignment horizontal="left" vertical="center" wrapText="1"/>
    </xf>
    <xf numFmtId="0" fontId="2" fillId="2" borderId="23" xfId="3" applyFont="1" applyFill="1" applyBorder="1" applyAlignment="1">
      <alignment horizontal="center" vertical="top"/>
    </xf>
    <xf numFmtId="0" fontId="2" fillId="2" borderId="5" xfId="3" applyFont="1" applyFill="1" applyBorder="1" applyAlignment="1">
      <alignment horizontal="justify" vertical="top"/>
    </xf>
    <xf numFmtId="0" fontId="2" fillId="2" borderId="1" xfId="3" applyFont="1" applyFill="1" applyBorder="1" applyAlignment="1">
      <alignment horizontal="center"/>
    </xf>
    <xf numFmtId="3" fontId="2" fillId="2" borderId="5" xfId="3" applyNumberFormat="1" applyFont="1" applyFill="1" applyBorder="1" applyAlignment="1">
      <alignment horizontal="center"/>
    </xf>
    <xf numFmtId="3" fontId="2" fillId="2" borderId="32" xfId="3" applyNumberFormat="1" applyFont="1" applyFill="1" applyBorder="1"/>
    <xf numFmtId="3" fontId="2" fillId="2" borderId="33" xfId="3" applyNumberFormat="1" applyFont="1" applyFill="1" applyBorder="1"/>
    <xf numFmtId="3" fontId="2" fillId="2" borderId="45" xfId="3" applyNumberFormat="1" applyFont="1" applyFill="1" applyBorder="1"/>
    <xf numFmtId="3" fontId="2" fillId="2" borderId="93" xfId="3" applyNumberFormat="1" applyFont="1" applyFill="1" applyBorder="1"/>
    <xf numFmtId="0" fontId="2" fillId="2" borderId="5" xfId="3" applyFont="1" applyFill="1" applyBorder="1" applyAlignment="1">
      <alignment horizontal="justify" vertical="center"/>
    </xf>
    <xf numFmtId="0" fontId="2" fillId="2" borderId="57" xfId="3" applyFont="1" applyFill="1" applyBorder="1" applyAlignment="1">
      <alignment horizontal="center" vertical="center"/>
    </xf>
    <xf numFmtId="0" fontId="12" fillId="2" borderId="58" xfId="3" applyFont="1" applyFill="1" applyBorder="1" applyAlignment="1">
      <alignment horizontal="left" vertical="center"/>
    </xf>
    <xf numFmtId="0" fontId="2" fillId="2" borderId="60" xfId="3" applyFont="1" applyFill="1" applyBorder="1" applyAlignment="1">
      <alignment vertical="center"/>
    </xf>
    <xf numFmtId="0" fontId="2" fillId="2" borderId="56" xfId="3" applyFont="1" applyFill="1" applyBorder="1" applyAlignment="1">
      <alignment horizontal="center" vertical="center"/>
    </xf>
    <xf numFmtId="3" fontId="2" fillId="2" borderId="60" xfId="3" applyNumberFormat="1" applyFont="1" applyFill="1" applyBorder="1" applyAlignment="1">
      <alignment horizontal="center" vertical="center"/>
    </xf>
    <xf numFmtId="0" fontId="2" fillId="2" borderId="63" xfId="3" applyFont="1" applyFill="1" applyBorder="1" applyAlignment="1">
      <alignment horizontal="center" vertical="center"/>
    </xf>
    <xf numFmtId="0" fontId="12" fillId="2" borderId="64" xfId="3" applyFont="1" applyFill="1" applyBorder="1" applyAlignment="1">
      <alignment horizontal="left" vertical="center"/>
    </xf>
    <xf numFmtId="0" fontId="2" fillId="2" borderId="65" xfId="3" applyFont="1" applyFill="1" applyBorder="1" applyAlignment="1">
      <alignment horizontal="justify" vertical="center"/>
    </xf>
    <xf numFmtId="1" fontId="2" fillId="2" borderId="23" xfId="3" quotePrefix="1" applyNumberFormat="1" applyFont="1" applyFill="1" applyBorder="1" applyAlignment="1">
      <alignment horizontal="center" vertical="top"/>
    </xf>
    <xf numFmtId="0" fontId="12" fillId="2" borderId="19" xfId="3" quotePrefix="1" applyFont="1" applyFill="1" applyBorder="1" applyAlignment="1">
      <alignment horizontal="left" vertical="top"/>
    </xf>
    <xf numFmtId="3" fontId="2" fillId="2" borderId="8" xfId="3" applyNumberFormat="1" applyFont="1" applyFill="1" applyBorder="1"/>
    <xf numFmtId="3" fontId="2" fillId="2" borderId="102" xfId="3" applyNumberFormat="1" applyFont="1" applyFill="1" applyBorder="1"/>
    <xf numFmtId="166" fontId="12" fillId="2" borderId="19" xfId="3" applyNumberFormat="1" applyFont="1" applyFill="1" applyBorder="1" applyAlignment="1">
      <alignment horizontal="left" vertical="center"/>
    </xf>
    <xf numFmtId="0" fontId="2" fillId="2" borderId="59" xfId="3" applyFont="1" applyFill="1" applyBorder="1" applyAlignment="1">
      <alignment vertical="center"/>
    </xf>
    <xf numFmtId="0" fontId="2" fillId="2" borderId="50" xfId="3" applyFont="1" applyFill="1" applyBorder="1" applyAlignment="1">
      <alignment horizontal="center" vertical="center"/>
    </xf>
    <xf numFmtId="3" fontId="2" fillId="2" borderId="59" xfId="3" applyNumberFormat="1" applyFont="1" applyFill="1" applyBorder="1" applyAlignment="1">
      <alignment horizontal="center" vertical="center"/>
    </xf>
    <xf numFmtId="0" fontId="2" fillId="2" borderId="9" xfId="3" applyFont="1" applyFill="1" applyBorder="1" applyAlignment="1">
      <alignment horizontal="justify" vertical="center"/>
    </xf>
    <xf numFmtId="0" fontId="2" fillId="2" borderId="9" xfId="3" applyFont="1" applyFill="1" applyBorder="1" applyAlignment="1">
      <alignment horizontal="justify" vertical="center" wrapText="1"/>
    </xf>
    <xf numFmtId="0" fontId="2" fillId="2" borderId="9" xfId="3" applyFont="1" applyFill="1" applyBorder="1" applyAlignment="1">
      <alignment horizontal="justify" vertical="top"/>
    </xf>
    <xf numFmtId="0" fontId="9" fillId="2" borderId="57" xfId="3" applyFont="1" applyFill="1" applyBorder="1" applyAlignment="1">
      <alignment horizontal="center" vertical="center"/>
    </xf>
    <xf numFmtId="0" fontId="2" fillId="2" borderId="60" xfId="3" applyFont="1" applyFill="1" applyBorder="1" applyAlignment="1">
      <alignment horizontal="justify" vertical="center"/>
    </xf>
    <xf numFmtId="1" fontId="2" fillId="2" borderId="63" xfId="3" quotePrefix="1" applyNumberFormat="1" applyFont="1" applyFill="1" applyBorder="1" applyAlignment="1">
      <alignment horizontal="center" vertical="top"/>
    </xf>
    <xf numFmtId="0" fontId="12" fillId="2" borderId="64" xfId="3" quotePrefix="1" applyFont="1" applyFill="1" applyBorder="1" applyAlignment="1">
      <alignment horizontal="left" vertical="top"/>
    </xf>
    <xf numFmtId="0" fontId="2" fillId="2" borderId="23" xfId="3" quotePrefix="1" applyFont="1" applyFill="1" applyBorder="1" applyAlignment="1">
      <alignment horizontal="center" vertical="top"/>
    </xf>
    <xf numFmtId="0" fontId="17" fillId="2" borderId="19" xfId="3" quotePrefix="1" applyFont="1" applyFill="1" applyBorder="1" applyAlignment="1">
      <alignment horizontal="left" vertical="top"/>
    </xf>
    <xf numFmtId="0" fontId="8" fillId="2" borderId="5" xfId="3" applyFont="1" applyFill="1" applyBorder="1" applyAlignment="1">
      <alignment horizontal="justify" vertical="top"/>
    </xf>
    <xf numFmtId="0" fontId="10" fillId="2" borderId="23" xfId="3" applyFont="1" applyFill="1" applyBorder="1" applyAlignment="1">
      <alignment horizontal="center" vertical="center"/>
    </xf>
    <xf numFmtId="0" fontId="13" fillId="2" borderId="19" xfId="3" applyFont="1" applyFill="1" applyBorder="1" applyAlignment="1">
      <alignment horizontal="left" vertical="center"/>
    </xf>
    <xf numFmtId="3" fontId="2" fillId="2" borderId="34" xfId="3" applyNumberFormat="1" applyFont="1" applyFill="1" applyBorder="1" applyAlignment="1">
      <alignment horizontal="right" vertical="center"/>
    </xf>
    <xf numFmtId="3" fontId="2" fillId="2" borderId="35" xfId="3" applyNumberFormat="1" applyFont="1" applyFill="1" applyBorder="1" applyAlignment="1">
      <alignment horizontal="right" vertical="center"/>
    </xf>
    <xf numFmtId="3" fontId="2" fillId="2" borderId="46" xfId="3" applyNumberFormat="1" applyFont="1" applyFill="1" applyBorder="1" applyAlignment="1">
      <alignment horizontal="right" vertical="center"/>
    </xf>
    <xf numFmtId="3" fontId="2" fillId="2" borderId="94" xfId="3" applyNumberFormat="1" applyFont="1" applyFill="1" applyBorder="1" applyAlignment="1">
      <alignment horizontal="right" vertical="center"/>
    </xf>
    <xf numFmtId="3" fontId="2" fillId="2" borderId="37" xfId="3" applyNumberFormat="1" applyFont="1" applyFill="1" applyBorder="1" applyAlignment="1">
      <alignment horizontal="right" vertical="center"/>
    </xf>
    <xf numFmtId="3" fontId="2" fillId="2" borderId="47" xfId="3" applyNumberFormat="1" applyFont="1" applyFill="1" applyBorder="1" applyAlignment="1">
      <alignment horizontal="right" vertical="center"/>
    </xf>
    <xf numFmtId="166" fontId="13" fillId="2" borderId="19" xfId="3" applyNumberFormat="1" applyFont="1" applyFill="1" applyBorder="1" applyAlignment="1">
      <alignment horizontal="left" vertical="center"/>
    </xf>
    <xf numFmtId="2" fontId="13" fillId="2" borderId="19" xfId="3" applyNumberFormat="1" applyFont="1" applyFill="1" applyBorder="1" applyAlignment="1">
      <alignment horizontal="left" vertical="center"/>
    </xf>
    <xf numFmtId="0" fontId="10" fillId="2" borderId="57" xfId="3" applyFont="1" applyFill="1" applyBorder="1" applyAlignment="1">
      <alignment horizontal="center" vertical="center"/>
    </xf>
    <xf numFmtId="2" fontId="13" fillId="2" borderId="58" xfId="3" applyNumberFormat="1" applyFont="1" applyFill="1" applyBorder="1" applyAlignment="1">
      <alignment horizontal="left" vertical="center"/>
    </xf>
    <xf numFmtId="3" fontId="2" fillId="2" borderId="61" xfId="3" applyNumberFormat="1" applyFont="1" applyFill="1" applyBorder="1" applyAlignment="1">
      <alignment horizontal="right" vertical="center"/>
    </xf>
    <xf numFmtId="3" fontId="2" fillId="2" borderId="62" xfId="3" applyNumberFormat="1" applyFont="1" applyFill="1" applyBorder="1" applyAlignment="1">
      <alignment horizontal="right" vertical="center"/>
    </xf>
    <xf numFmtId="3" fontId="2" fillId="2" borderId="51" xfId="3" applyNumberFormat="1" applyFont="1" applyFill="1" applyBorder="1" applyAlignment="1">
      <alignment vertical="center"/>
    </xf>
    <xf numFmtId="3" fontId="2" fillId="2" borderId="106" xfId="3" applyNumberFormat="1" applyFont="1" applyFill="1" applyBorder="1" applyAlignment="1">
      <alignment vertical="center"/>
    </xf>
    <xf numFmtId="3" fontId="2" fillId="2" borderId="98" xfId="3" applyNumberFormat="1" applyFont="1" applyFill="1" applyBorder="1" applyAlignment="1">
      <alignment horizontal="right" vertical="center"/>
    </xf>
    <xf numFmtId="0" fontId="2" fillId="2" borderId="5" xfId="3" quotePrefix="1" applyFont="1" applyFill="1" applyBorder="1" applyAlignment="1">
      <alignment horizontal="justify" vertical="top"/>
    </xf>
    <xf numFmtId="3" fontId="2" fillId="2" borderId="32" xfId="3" applyNumberFormat="1" applyFont="1" applyFill="1" applyBorder="1" applyAlignment="1">
      <alignment horizontal="right"/>
    </xf>
    <xf numFmtId="3" fontId="2" fillId="2" borderId="33" xfId="3" applyNumberFormat="1" applyFont="1" applyFill="1" applyBorder="1" applyAlignment="1">
      <alignment horizontal="right"/>
    </xf>
    <xf numFmtId="3" fontId="2" fillId="2" borderId="45" xfId="3" applyNumberFormat="1" applyFont="1" applyFill="1" applyBorder="1" applyAlignment="1">
      <alignment horizontal="right"/>
    </xf>
    <xf numFmtId="3" fontId="2" fillId="2" borderId="93" xfId="3" applyNumberFormat="1" applyFont="1" applyFill="1" applyBorder="1" applyAlignment="1">
      <alignment horizontal="right"/>
    </xf>
    <xf numFmtId="0" fontId="2" fillId="2" borderId="23" xfId="3" quotePrefix="1" applyFont="1" applyFill="1" applyBorder="1" applyAlignment="1">
      <alignment horizontal="center" vertical="center"/>
    </xf>
    <xf numFmtId="0" fontId="12" fillId="2" borderId="19" xfId="3" quotePrefix="1" applyFont="1" applyFill="1" applyBorder="1" applyAlignment="1">
      <alignment horizontal="left" vertical="center"/>
    </xf>
    <xf numFmtId="0" fontId="2" fillId="2" borderId="6" xfId="3" applyFont="1" applyFill="1" applyBorder="1" applyAlignment="1">
      <alignment horizontal="left" vertical="center"/>
    </xf>
    <xf numFmtId="0" fontId="2" fillId="2" borderId="57" xfId="3" quotePrefix="1" applyFont="1" applyFill="1" applyBorder="1" applyAlignment="1">
      <alignment horizontal="center" vertical="center"/>
    </xf>
    <xf numFmtId="0" fontId="12" fillId="2" borderId="58" xfId="3" quotePrefix="1" applyFont="1" applyFill="1" applyBorder="1" applyAlignment="1">
      <alignment horizontal="left" vertical="center"/>
    </xf>
    <xf numFmtId="0" fontId="2" fillId="2" borderId="60" xfId="3" applyFont="1" applyFill="1" applyBorder="1" applyAlignment="1">
      <alignment horizontal="left" vertical="center"/>
    </xf>
    <xf numFmtId="0" fontId="2" fillId="2" borderId="63" xfId="3" quotePrefix="1" applyFont="1" applyFill="1" applyBorder="1" applyAlignment="1">
      <alignment horizontal="center" vertical="top"/>
    </xf>
    <xf numFmtId="0" fontId="2" fillId="2" borderId="65" xfId="3" quotePrefix="1" applyFont="1" applyFill="1" applyBorder="1" applyAlignment="1">
      <alignment horizontal="justify" vertical="top"/>
    </xf>
    <xf numFmtId="3" fontId="2" fillId="2" borderId="67" xfId="3" applyNumberFormat="1" applyFont="1" applyFill="1" applyBorder="1" applyAlignment="1">
      <alignment horizontal="right"/>
    </xf>
    <xf numFmtId="3" fontId="2" fillId="2" borderId="42" xfId="3" applyNumberFormat="1" applyFont="1" applyFill="1" applyBorder="1" applyAlignment="1">
      <alignment horizontal="right"/>
    </xf>
    <xf numFmtId="3" fontId="2" fillId="2" borderId="43" xfId="3" applyNumberFormat="1" applyFont="1" applyFill="1" applyBorder="1" applyAlignment="1">
      <alignment horizontal="right"/>
    </xf>
    <xf numFmtId="3" fontId="2" fillId="2" borderId="95" xfId="3" applyNumberFormat="1" applyFont="1" applyFill="1" applyBorder="1" applyAlignment="1">
      <alignment horizontal="right"/>
    </xf>
    <xf numFmtId="165" fontId="2" fillId="2" borderId="23" xfId="3" applyNumberFormat="1" applyFont="1" applyFill="1" applyBorder="1" applyAlignment="1">
      <alignment horizontal="center" vertical="top"/>
    </xf>
    <xf numFmtId="165" fontId="12" fillId="2" borderId="19" xfId="3" applyNumberFormat="1" applyFont="1" applyFill="1" applyBorder="1" applyAlignment="1">
      <alignment horizontal="left" vertical="top"/>
    </xf>
    <xf numFmtId="165" fontId="2" fillId="2" borderId="7" xfId="3" applyNumberFormat="1" applyFont="1" applyFill="1" applyBorder="1" applyAlignment="1">
      <alignment horizontal="justify" vertical="top"/>
    </xf>
    <xf numFmtId="167" fontId="2" fillId="2" borderId="46" xfId="11" applyNumberFormat="1" applyFont="1" applyFill="1" applyBorder="1" applyAlignment="1"/>
    <xf numFmtId="167" fontId="2" fillId="2" borderId="35" xfId="11" applyNumberFormat="1" applyFont="1" applyFill="1" applyBorder="1" applyAlignment="1"/>
    <xf numFmtId="167" fontId="2" fillId="2" borderId="10" xfId="11" applyNumberFormat="1" applyFont="1" applyFill="1" applyBorder="1" applyAlignment="1"/>
    <xf numFmtId="167" fontId="2" fillId="2" borderId="103" xfId="11" applyNumberFormat="1" applyFont="1" applyFill="1" applyBorder="1" applyAlignment="1"/>
    <xf numFmtId="167" fontId="2" fillId="2" borderId="94" xfId="11" applyNumberFormat="1" applyFont="1" applyFill="1" applyBorder="1" applyAlignment="1"/>
    <xf numFmtId="165" fontId="2" fillId="2" borderId="23" xfId="3" quotePrefix="1" applyNumberFormat="1" applyFont="1" applyFill="1" applyBorder="1" applyAlignment="1">
      <alignment horizontal="center" vertical="top"/>
    </xf>
    <xf numFmtId="0" fontId="2" fillId="2" borderId="9" xfId="3" quotePrefix="1" applyFont="1" applyFill="1" applyBorder="1" applyAlignment="1">
      <alignment horizontal="justify" vertical="top"/>
    </xf>
    <xf numFmtId="0" fontId="2" fillId="2" borderId="4" xfId="3" applyFont="1" applyFill="1" applyBorder="1" applyAlignment="1">
      <alignment horizontal="center"/>
    </xf>
    <xf numFmtId="3" fontId="2" fillId="2" borderId="9" xfId="3" applyNumberFormat="1" applyFont="1" applyFill="1" applyBorder="1" applyAlignment="1">
      <alignment horizontal="center"/>
    </xf>
    <xf numFmtId="3" fontId="2" fillId="2" borderId="38" xfId="3" applyNumberFormat="1" applyFont="1" applyFill="1" applyBorder="1"/>
    <xf numFmtId="3" fontId="2" fillId="2" borderId="39" xfId="3" applyNumberFormat="1" applyFont="1" applyFill="1" applyBorder="1"/>
    <xf numFmtId="3" fontId="2" fillId="2" borderId="48" xfId="3" applyNumberFormat="1" applyFont="1" applyFill="1" applyBorder="1"/>
    <xf numFmtId="3" fontId="2" fillId="2" borderId="12" xfId="3" applyNumberFormat="1" applyFont="1" applyFill="1" applyBorder="1"/>
    <xf numFmtId="3" fontId="2" fillId="2" borderId="104" xfId="3" applyNumberFormat="1" applyFont="1" applyFill="1" applyBorder="1"/>
    <xf numFmtId="3" fontId="2" fillId="2" borderId="96" xfId="3" applyNumberFormat="1" applyFont="1" applyFill="1" applyBorder="1"/>
    <xf numFmtId="0" fontId="2" fillId="2" borderId="63" xfId="3" quotePrefix="1" applyFont="1" applyFill="1" applyBorder="1" applyAlignment="1">
      <alignment horizontal="center" vertical="center"/>
    </xf>
    <xf numFmtId="0" fontId="13" fillId="2" borderId="64" xfId="3" applyFont="1" applyFill="1" applyBorder="1" applyAlignment="1">
      <alignment horizontal="left" vertical="center"/>
    </xf>
    <xf numFmtId="0" fontId="2" fillId="2" borderId="68" xfId="3" applyFont="1" applyFill="1" applyBorder="1" applyAlignment="1">
      <alignment vertical="center"/>
    </xf>
    <xf numFmtId="0" fontId="2" fillId="2" borderId="55" xfId="3" applyFont="1" applyFill="1" applyBorder="1" applyAlignment="1">
      <alignment horizontal="center" vertical="center"/>
    </xf>
    <xf numFmtId="3" fontId="2" fillId="2" borderId="68" xfId="3" applyNumberFormat="1" applyFont="1" applyFill="1" applyBorder="1" applyAlignment="1">
      <alignment horizontal="center" vertical="center"/>
    </xf>
    <xf numFmtId="167" fontId="2" fillId="2" borderId="46" xfId="11" applyNumberFormat="1" applyFont="1" applyFill="1" applyBorder="1" applyAlignment="1">
      <alignment horizontal="right"/>
    </xf>
    <xf numFmtId="167" fontId="2" fillId="2" borderId="35" xfId="11" applyNumberFormat="1" applyFont="1" applyFill="1" applyBorder="1" applyAlignment="1">
      <alignment horizontal="right"/>
    </xf>
    <xf numFmtId="167" fontId="2" fillId="2" borderId="10" xfId="11" applyNumberFormat="1" applyFont="1" applyFill="1" applyBorder="1" applyAlignment="1">
      <alignment horizontal="right"/>
    </xf>
    <xf numFmtId="167" fontId="2" fillId="2" borderId="103" xfId="11" applyNumberFormat="1" applyFont="1" applyFill="1" applyBorder="1" applyAlignment="1">
      <alignment horizontal="right"/>
    </xf>
    <xf numFmtId="167" fontId="2" fillId="2" borderId="94" xfId="11" applyNumberFormat="1" applyFont="1" applyFill="1" applyBorder="1" applyAlignment="1">
      <alignment horizontal="right"/>
    </xf>
    <xf numFmtId="165" fontId="2" fillId="2" borderId="6" xfId="3" applyNumberFormat="1" applyFont="1" applyFill="1" applyBorder="1" applyAlignment="1">
      <alignment horizontal="justify" vertical="top"/>
    </xf>
    <xf numFmtId="0" fontId="2" fillId="2" borderId="2" xfId="3" applyFont="1" applyFill="1" applyBorder="1" applyAlignment="1">
      <alignment horizontal="center"/>
    </xf>
    <xf numFmtId="3" fontId="2" fillId="2" borderId="6" xfId="3" applyNumberFormat="1" applyFont="1" applyFill="1" applyBorder="1" applyAlignment="1">
      <alignment horizontal="center"/>
    </xf>
    <xf numFmtId="165" fontId="2" fillId="2" borderId="57" xfId="3" applyNumberFormat="1" applyFont="1" applyFill="1" applyBorder="1" applyAlignment="1">
      <alignment horizontal="center" vertical="top"/>
    </xf>
    <xf numFmtId="165" fontId="12" fillId="2" borderId="58" xfId="3" applyNumberFormat="1" applyFont="1" applyFill="1" applyBorder="1" applyAlignment="1">
      <alignment horizontal="left" vertical="top"/>
    </xf>
    <xf numFmtId="165" fontId="2" fillId="2" borderId="60" xfId="3" applyNumberFormat="1" applyFont="1" applyFill="1" applyBorder="1" applyAlignment="1">
      <alignment horizontal="justify" vertical="top"/>
    </xf>
    <xf numFmtId="0" fontId="2" fillId="2" borderId="56" xfId="3" applyFont="1" applyFill="1" applyBorder="1" applyAlignment="1">
      <alignment horizontal="center"/>
    </xf>
    <xf numFmtId="3" fontId="2" fillId="2" borderId="60" xfId="3" applyNumberFormat="1" applyFont="1" applyFill="1" applyBorder="1" applyAlignment="1">
      <alignment horizontal="center"/>
    </xf>
    <xf numFmtId="165" fontId="2" fillId="2" borderId="63" xfId="3" applyNumberFormat="1" applyFont="1" applyFill="1" applyBorder="1" applyAlignment="1">
      <alignment horizontal="center" vertical="top"/>
    </xf>
    <xf numFmtId="165" fontId="12" fillId="2" borderId="64" xfId="3" applyNumberFormat="1" applyFont="1" applyFill="1" applyBorder="1" applyAlignment="1">
      <alignment horizontal="left" vertical="top"/>
    </xf>
    <xf numFmtId="165" fontId="2" fillId="2" borderId="68" xfId="3" applyNumberFormat="1" applyFont="1" applyFill="1" applyBorder="1" applyAlignment="1">
      <alignment horizontal="justify" vertical="top"/>
    </xf>
    <xf numFmtId="0" fontId="2" fillId="2" borderId="55" xfId="3" applyFont="1" applyFill="1" applyBorder="1" applyAlignment="1">
      <alignment horizontal="center"/>
    </xf>
    <xf numFmtId="3" fontId="2" fillId="2" borderId="68" xfId="3" applyNumberFormat="1" applyFont="1" applyFill="1" applyBorder="1" applyAlignment="1">
      <alignment horizontal="center"/>
    </xf>
    <xf numFmtId="3" fontId="2" fillId="2" borderId="36" xfId="3" applyNumberFormat="1" applyFont="1" applyFill="1" applyBorder="1" applyAlignment="1">
      <alignment horizontal="right"/>
    </xf>
    <xf numFmtId="3" fontId="2" fillId="2" borderId="37" xfId="3" applyNumberFormat="1" applyFont="1" applyFill="1" applyBorder="1" applyAlignment="1">
      <alignment horizontal="right"/>
    </xf>
    <xf numFmtId="3" fontId="2" fillId="2" borderId="47" xfId="3" applyNumberFormat="1" applyFont="1" applyFill="1" applyBorder="1" applyAlignment="1">
      <alignment horizontal="right"/>
    </xf>
    <xf numFmtId="3" fontId="2" fillId="2" borderId="11" xfId="3" applyNumberFormat="1" applyFont="1" applyFill="1" applyBorder="1" applyAlignment="1">
      <alignment horizontal="right"/>
    </xf>
    <xf numFmtId="3" fontId="2" fillId="2" borderId="105" xfId="3" applyNumberFormat="1" applyFont="1" applyFill="1" applyBorder="1" applyAlignment="1">
      <alignment horizontal="right"/>
    </xf>
    <xf numFmtId="3" fontId="2" fillId="2" borderId="97" xfId="3" applyNumberFormat="1" applyFont="1" applyFill="1" applyBorder="1" applyAlignment="1">
      <alignment horizontal="right"/>
    </xf>
    <xf numFmtId="165" fontId="2" fillId="2" borderId="7" xfId="3" quotePrefix="1" applyNumberFormat="1" applyFont="1" applyFill="1" applyBorder="1" applyAlignment="1">
      <alignment horizontal="justify" vertical="top"/>
    </xf>
    <xf numFmtId="0" fontId="2" fillId="2" borderId="7" xfId="3" applyFont="1" applyFill="1" applyBorder="1" applyAlignment="1">
      <alignment horizontal="justify" vertical="top"/>
    </xf>
    <xf numFmtId="165" fontId="2" fillId="2" borderId="3" xfId="3" applyNumberFormat="1" applyFont="1" applyFill="1" applyBorder="1" applyAlignment="1">
      <alignment horizontal="center"/>
    </xf>
    <xf numFmtId="165" fontId="12" fillId="2" borderId="19" xfId="3" quotePrefix="1" applyNumberFormat="1" applyFont="1" applyFill="1" applyBorder="1" applyAlignment="1">
      <alignment horizontal="left" vertical="top"/>
    </xf>
    <xf numFmtId="165" fontId="2" fillId="2" borderId="5" xfId="3" quotePrefix="1" applyNumberFormat="1" applyFont="1" applyFill="1" applyBorder="1" applyAlignment="1">
      <alignment horizontal="justify" vertical="top"/>
    </xf>
    <xf numFmtId="165" fontId="12" fillId="2" borderId="19" xfId="3" applyNumberFormat="1" applyFont="1" applyFill="1" applyBorder="1" applyAlignment="1">
      <alignment horizontal="left" vertical="center"/>
    </xf>
    <xf numFmtId="165" fontId="2" fillId="2" borderId="6" xfId="3" applyNumberFormat="1" applyFont="1" applyFill="1" applyBorder="1" applyAlignment="1">
      <alignment horizontal="left" vertical="center"/>
    </xf>
    <xf numFmtId="165" fontId="2" fillId="2" borderId="2" xfId="3" applyNumberFormat="1" applyFont="1" applyFill="1" applyBorder="1" applyAlignment="1">
      <alignment horizontal="center" vertical="center"/>
    </xf>
    <xf numFmtId="165" fontId="12" fillId="2" borderId="58" xfId="3" applyNumberFormat="1" applyFont="1" applyFill="1" applyBorder="1" applyAlignment="1">
      <alignment horizontal="left" vertical="center"/>
    </xf>
    <xf numFmtId="165" fontId="2" fillId="2" borderId="60" xfId="3" applyNumberFormat="1" applyFont="1" applyFill="1" applyBorder="1" applyAlignment="1">
      <alignment horizontal="left" vertical="center"/>
    </xf>
    <xf numFmtId="165" fontId="2" fillId="2" borderId="56" xfId="3" applyNumberFormat="1" applyFont="1" applyFill="1" applyBorder="1" applyAlignment="1">
      <alignment horizontal="center" vertical="center"/>
    </xf>
    <xf numFmtId="165" fontId="12" fillId="2" borderId="64" xfId="3" applyNumberFormat="1" applyFont="1" applyFill="1" applyBorder="1" applyAlignment="1">
      <alignment horizontal="left" vertical="center"/>
    </xf>
    <xf numFmtId="165" fontId="2" fillId="2" borderId="68" xfId="3" applyNumberFormat="1" applyFont="1" applyFill="1" applyBorder="1" applyAlignment="1">
      <alignment horizontal="left" vertical="center"/>
    </xf>
    <xf numFmtId="165" fontId="2" fillId="2" borderId="55" xfId="3" applyNumberFormat="1" applyFont="1" applyFill="1" applyBorder="1" applyAlignment="1">
      <alignment horizontal="center" vertical="center"/>
    </xf>
    <xf numFmtId="3" fontId="2" fillId="2" borderId="69" xfId="3" applyNumberFormat="1" applyFont="1" applyFill="1" applyBorder="1" applyAlignment="1">
      <alignment horizontal="right" vertical="center"/>
    </xf>
    <xf numFmtId="3" fontId="2" fillId="2" borderId="70" xfId="3" applyNumberFormat="1" applyFont="1" applyFill="1" applyBorder="1" applyAlignment="1">
      <alignment horizontal="right" vertical="center"/>
    </xf>
    <xf numFmtId="3" fontId="2" fillId="2" borderId="71" xfId="3" applyNumberFormat="1" applyFont="1" applyFill="1" applyBorder="1" applyAlignment="1">
      <alignment horizontal="right" vertical="center"/>
    </xf>
    <xf numFmtId="3" fontId="2" fillId="2" borderId="99" xfId="3" applyNumberFormat="1" applyFont="1" applyFill="1" applyBorder="1" applyAlignment="1">
      <alignment horizontal="right" vertical="center"/>
    </xf>
    <xf numFmtId="165" fontId="2" fillId="2" borderId="5" xfId="3" applyNumberFormat="1" applyFont="1" applyFill="1" applyBorder="1" applyAlignment="1">
      <alignment horizontal="left" vertical="center"/>
    </xf>
    <xf numFmtId="165" fontId="2" fillId="2" borderId="1" xfId="3" applyNumberFormat="1" applyFont="1" applyFill="1" applyBorder="1" applyAlignment="1">
      <alignment horizontal="center" vertical="center"/>
    </xf>
    <xf numFmtId="3" fontId="2" fillId="2" borderId="45" xfId="3" applyNumberFormat="1" applyFont="1" applyFill="1" applyBorder="1" applyAlignment="1"/>
    <xf numFmtId="3" fontId="2" fillId="2" borderId="33" xfId="3" applyNumberFormat="1" applyFont="1" applyFill="1" applyBorder="1" applyAlignment="1"/>
    <xf numFmtId="3" fontId="2" fillId="2" borderId="8" xfId="3" applyNumberFormat="1" applyFont="1" applyFill="1" applyBorder="1" applyAlignment="1"/>
    <xf numFmtId="3" fontId="2" fillId="2" borderId="102" xfId="3" applyNumberFormat="1" applyFont="1" applyFill="1" applyBorder="1" applyAlignment="1"/>
    <xf numFmtId="3" fontId="2" fillId="2" borderId="93" xfId="3" applyNumberFormat="1" applyFont="1" applyFill="1" applyBorder="1" applyAlignment="1"/>
    <xf numFmtId="165" fontId="12" fillId="2" borderId="19" xfId="3" quotePrefix="1" applyNumberFormat="1" applyFont="1" applyFill="1" applyBorder="1" applyAlignment="1">
      <alignment horizontal="left" vertical="center"/>
    </xf>
    <xf numFmtId="0" fontId="2" fillId="2" borderId="6" xfId="3" applyFont="1" applyFill="1" applyBorder="1" applyAlignment="1">
      <alignment horizontal="justify" vertical="top"/>
    </xf>
    <xf numFmtId="165" fontId="2" fillId="2" borderId="2" xfId="3" applyNumberFormat="1" applyFont="1" applyFill="1" applyBorder="1" applyAlignment="1">
      <alignment horizontal="center"/>
    </xf>
    <xf numFmtId="0" fontId="2" fillId="2" borderId="68" xfId="3" applyFont="1" applyFill="1" applyBorder="1" applyAlignment="1">
      <alignment horizontal="justify" vertical="top"/>
    </xf>
    <xf numFmtId="165" fontId="2" fillId="2" borderId="55" xfId="3" applyNumberFormat="1" applyFont="1" applyFill="1" applyBorder="1" applyAlignment="1">
      <alignment horizontal="center"/>
    </xf>
    <xf numFmtId="165" fontId="2" fillId="2" borderId="9" xfId="3" applyNumberFormat="1" applyFont="1" applyFill="1" applyBorder="1" applyAlignment="1">
      <alignment horizontal="left" vertical="center"/>
    </xf>
    <xf numFmtId="165" fontId="2" fillId="2" borderId="4" xfId="3" applyNumberFormat="1" applyFont="1" applyFill="1" applyBorder="1" applyAlignment="1">
      <alignment horizontal="center" vertical="center"/>
    </xf>
    <xf numFmtId="0" fontId="2" fillId="2" borderId="57" xfId="3" quotePrefix="1" applyFont="1" applyFill="1" applyBorder="1" applyAlignment="1">
      <alignment horizontal="center" vertical="top"/>
    </xf>
    <xf numFmtId="0" fontId="12" fillId="2" borderId="58" xfId="3" quotePrefix="1" applyFont="1" applyFill="1" applyBorder="1" applyAlignment="1">
      <alignment horizontal="left" vertical="top"/>
    </xf>
    <xf numFmtId="0" fontId="2" fillId="2" borderId="59" xfId="3" applyFont="1" applyFill="1" applyBorder="1" applyAlignment="1">
      <alignment horizontal="justify" vertical="top"/>
    </xf>
    <xf numFmtId="0" fontId="2" fillId="2" borderId="4" xfId="3" applyFont="1" applyFill="1" applyBorder="1" applyAlignment="1">
      <alignment horizontal="justify" vertical="top" wrapText="1"/>
    </xf>
    <xf numFmtId="165" fontId="2" fillId="2" borderId="4" xfId="3" applyNumberFormat="1" applyFont="1" applyFill="1" applyBorder="1" applyAlignment="1">
      <alignment horizontal="center"/>
    </xf>
    <xf numFmtId="165" fontId="2" fillId="2" borderId="23" xfId="3" applyNumberFormat="1" applyFont="1" applyFill="1" applyBorder="1" applyAlignment="1">
      <alignment horizontal="center" vertical="center"/>
    </xf>
    <xf numFmtId="0" fontId="2" fillId="2" borderId="2" xfId="3" applyFont="1" applyFill="1" applyBorder="1" applyAlignment="1">
      <alignment horizontal="justify" vertical="center" wrapText="1"/>
    </xf>
    <xf numFmtId="0" fontId="2" fillId="2" borderId="3" xfId="3" applyFont="1" applyFill="1" applyBorder="1" applyAlignment="1">
      <alignment horizontal="justify" vertical="top" wrapText="1"/>
    </xf>
    <xf numFmtId="3" fontId="2" fillId="2" borderId="47" xfId="3" applyNumberFormat="1" applyFont="1" applyFill="1" applyBorder="1" applyAlignment="1"/>
    <xf numFmtId="3" fontId="2" fillId="2" borderId="37" xfId="3" applyNumberFormat="1" applyFont="1" applyFill="1" applyBorder="1" applyAlignment="1"/>
    <xf numFmtId="3" fontId="2" fillId="2" borderId="97" xfId="3" applyNumberFormat="1" applyFont="1" applyFill="1" applyBorder="1" applyAlignment="1"/>
    <xf numFmtId="3" fontId="2" fillId="2" borderId="11" xfId="3" applyNumberFormat="1" applyFont="1" applyFill="1" applyBorder="1" applyAlignment="1"/>
    <xf numFmtId="3" fontId="2" fillId="2" borderId="105" xfId="3" applyNumberFormat="1" applyFont="1" applyFill="1" applyBorder="1" applyAlignment="1"/>
    <xf numFmtId="0" fontId="2" fillId="2" borderId="56" xfId="3" applyFont="1" applyFill="1" applyBorder="1" applyAlignment="1">
      <alignment horizontal="justify" vertical="center" wrapText="1"/>
    </xf>
    <xf numFmtId="165" fontId="2" fillId="2" borderId="56" xfId="3" applyNumberFormat="1" applyFont="1" applyFill="1" applyBorder="1" applyAlignment="1">
      <alignment horizontal="center"/>
    </xf>
    <xf numFmtId="0" fontId="2" fillId="2" borderId="55" xfId="3" applyFont="1" applyFill="1" applyBorder="1" applyAlignment="1">
      <alignment horizontal="justify" vertical="top" wrapText="1"/>
    </xf>
    <xf numFmtId="165" fontId="2" fillId="2" borderId="53" xfId="3" quotePrefix="1" applyNumberFormat="1" applyFont="1" applyFill="1" applyBorder="1" applyAlignment="1">
      <alignment horizontal="center" vertical="top"/>
    </xf>
    <xf numFmtId="165" fontId="12" fillId="2" borderId="54" xfId="3" quotePrefix="1" applyNumberFormat="1" applyFont="1" applyFill="1" applyBorder="1" applyAlignment="1">
      <alignment horizontal="left" vertical="top"/>
    </xf>
    <xf numFmtId="165" fontId="2" fillId="2" borderId="27" xfId="3" applyNumberFormat="1" applyFont="1" applyFill="1" applyBorder="1" applyAlignment="1">
      <alignment horizontal="justify" vertical="top"/>
    </xf>
    <xf numFmtId="165" fontId="2" fillId="2" borderId="26" xfId="3" applyNumberFormat="1" applyFont="1" applyFill="1" applyBorder="1" applyAlignment="1">
      <alignment horizontal="center"/>
    </xf>
    <xf numFmtId="3" fontId="2" fillId="2" borderId="27" xfId="3" applyNumberFormat="1" applyFont="1" applyFill="1" applyBorder="1" applyAlignment="1">
      <alignment horizontal="center"/>
    </xf>
    <xf numFmtId="167" fontId="2" fillId="2" borderId="107" xfId="11" applyNumberFormat="1" applyFont="1" applyFill="1" applyBorder="1" applyAlignment="1">
      <alignment vertical="center"/>
    </xf>
    <xf numFmtId="167" fontId="2" fillId="2" borderId="108" xfId="11" applyNumberFormat="1" applyFont="1" applyFill="1" applyBorder="1" applyAlignment="1">
      <alignment vertical="center"/>
    </xf>
    <xf numFmtId="167" fontId="2" fillId="2" borderId="109" xfId="11" applyNumberFormat="1" applyFont="1" applyFill="1" applyBorder="1" applyAlignment="1"/>
    <xf numFmtId="167" fontId="2" fillId="2" borderId="108" xfId="11" applyNumberFormat="1" applyFont="1" applyFill="1" applyBorder="1" applyAlignment="1"/>
    <xf numFmtId="167" fontId="2" fillId="2" borderId="110" xfId="11" applyNumberFormat="1" applyFont="1" applyFill="1" applyBorder="1" applyAlignment="1"/>
    <xf numFmtId="167" fontId="2" fillId="2" borderId="101" xfId="11" applyNumberFormat="1" applyFont="1" applyFill="1" applyBorder="1" applyAlignment="1"/>
    <xf numFmtId="0" fontId="2" fillId="0" borderId="105" xfId="13" applyNumberFormat="1" applyFont="1" applyBorder="1" applyAlignment="1">
      <alignment horizontal="center"/>
    </xf>
    <xf numFmtId="0" fontId="2" fillId="0" borderId="105" xfId="13" applyNumberFormat="1" applyFont="1" applyFill="1" applyBorder="1" applyAlignment="1">
      <alignment horizontal="center"/>
    </xf>
    <xf numFmtId="0" fontId="30" fillId="0" borderId="0" xfId="16" applyFont="1" applyAlignment="1">
      <alignment horizontal="center"/>
    </xf>
    <xf numFmtId="0" fontId="26" fillId="0" borderId="0" xfId="16" applyFont="1" applyAlignment="1">
      <alignment horizontal="left"/>
    </xf>
    <xf numFmtId="0" fontId="26" fillId="7" borderId="72" xfId="16" applyFont="1" applyFill="1" applyBorder="1" applyAlignment="1">
      <alignment horizontal="right" vertical="center" wrapText="1"/>
    </xf>
    <xf numFmtId="0" fontId="31" fillId="0" borderId="0" xfId="16" applyFont="1" applyAlignment="1">
      <alignment horizontal="center"/>
    </xf>
    <xf numFmtId="165" fontId="6" fillId="0" borderId="21" xfId="3" applyNumberFormat="1" applyFont="1" applyBorder="1" applyAlignment="1">
      <alignment horizontal="center" vertical="center"/>
    </xf>
    <xf numFmtId="165" fontId="6" fillId="0" borderId="22" xfId="3" applyNumberFormat="1" applyFont="1" applyBorder="1" applyAlignment="1">
      <alignment horizontal="center" vertical="center"/>
    </xf>
    <xf numFmtId="3" fontId="6" fillId="0" borderId="91" xfId="3" applyNumberFormat="1" applyFont="1" applyBorder="1" applyAlignment="1">
      <alignment horizontal="center" vertical="center"/>
    </xf>
    <xf numFmtId="3" fontId="6" fillId="0" borderId="29" xfId="3" applyNumberFormat="1" applyFont="1" applyBorder="1" applyAlignment="1">
      <alignment horizontal="center" vertical="center"/>
    </xf>
    <xf numFmtId="3" fontId="6" fillId="0" borderId="43" xfId="3" applyNumberFormat="1" applyFont="1" applyBorder="1" applyAlignment="1">
      <alignment horizontal="center" vertical="center"/>
    </xf>
    <xf numFmtId="3" fontId="6" fillId="0" borderId="42" xfId="3" applyNumberFormat="1" applyFont="1" applyBorder="1" applyAlignment="1">
      <alignment horizontal="center" vertical="center"/>
    </xf>
    <xf numFmtId="0" fontId="6" fillId="0" borderId="100" xfId="3" applyFont="1" applyBorder="1" applyAlignment="1">
      <alignment horizontal="center" vertical="center"/>
    </xf>
    <xf numFmtId="0" fontId="6" fillId="0" borderId="101" xfId="3" applyFont="1" applyBorder="1" applyAlignment="1">
      <alignment horizontal="center" vertical="center"/>
    </xf>
    <xf numFmtId="3" fontId="6" fillId="0" borderId="88" xfId="3" applyNumberFormat="1" applyFont="1" applyBorder="1" applyAlignment="1">
      <alignment horizontal="center" vertical="center"/>
    </xf>
    <xf numFmtId="3" fontId="6" fillId="0" borderId="89" xfId="3" applyNumberFormat="1" applyFont="1" applyBorder="1" applyAlignment="1">
      <alignment horizontal="center" vertical="center"/>
    </xf>
    <xf numFmtId="3" fontId="6" fillId="0" borderId="90" xfId="3" applyNumberFormat="1" applyFont="1" applyBorder="1" applyAlignment="1">
      <alignment horizontal="center" vertical="center"/>
    </xf>
    <xf numFmtId="3" fontId="6" fillId="0" borderId="28" xfId="3" applyNumberFormat="1" applyFont="1" applyBorder="1" applyAlignment="1">
      <alignment horizontal="center" vertical="center"/>
    </xf>
    <xf numFmtId="165" fontId="8" fillId="0" borderId="66" xfId="3" applyNumberFormat="1" applyFont="1" applyBorder="1" applyAlignment="1">
      <alignment horizontal="center" vertical="center" wrapText="1"/>
    </xf>
    <xf numFmtId="165" fontId="8" fillId="0" borderId="77" xfId="3" applyNumberFormat="1" applyFont="1" applyBorder="1" applyAlignment="1">
      <alignment horizontal="center" vertical="center" wrapText="1"/>
    </xf>
    <xf numFmtId="165" fontId="8" fillId="0" borderId="73" xfId="3" applyNumberFormat="1" applyFont="1" applyBorder="1" applyAlignment="1">
      <alignment horizontal="center" vertical="center" wrapText="1"/>
    </xf>
    <xf numFmtId="165" fontId="8" fillId="0" borderId="74" xfId="3" applyNumberFormat="1" applyFont="1" applyBorder="1" applyAlignment="1">
      <alignment horizontal="center" vertical="center" wrapText="1"/>
    </xf>
    <xf numFmtId="165" fontId="8" fillId="0" borderId="75" xfId="3" applyNumberFormat="1" applyFont="1" applyBorder="1" applyAlignment="1">
      <alignment horizontal="center" vertical="center" wrapText="1"/>
    </xf>
    <xf numFmtId="0" fontId="8" fillId="0" borderId="89" xfId="3" applyFont="1" applyBorder="1" applyAlignment="1">
      <alignment horizontal="center"/>
    </xf>
    <xf numFmtId="0" fontId="8" fillId="0" borderId="90" xfId="3" applyFont="1" applyBorder="1" applyAlignment="1">
      <alignment horizontal="center"/>
    </xf>
    <xf numFmtId="0" fontId="2" fillId="0" borderId="17" xfId="3" applyFont="1" applyBorder="1" applyAlignment="1">
      <alignment horizontal="center" vertical="top"/>
    </xf>
    <xf numFmtId="0" fontId="2" fillId="0" borderId="20" xfId="3" applyFont="1" applyBorder="1" applyAlignment="1">
      <alignment horizontal="center" vertical="top"/>
    </xf>
    <xf numFmtId="165" fontId="7" fillId="0" borderId="0" xfId="3" applyNumberFormat="1" applyFont="1" applyAlignment="1">
      <alignment horizontal="left"/>
    </xf>
    <xf numFmtId="165" fontId="5" fillId="0" borderId="0" xfId="3" applyNumberFormat="1" applyAlignment="1">
      <alignment horizontal="left"/>
    </xf>
    <xf numFmtId="165" fontId="8" fillId="0" borderId="63" xfId="3" applyNumberFormat="1" applyFont="1" applyBorder="1" applyAlignment="1">
      <alignment horizontal="center" vertical="center"/>
    </xf>
    <xf numFmtId="165" fontId="8" fillId="0" borderId="52" xfId="3" applyNumberFormat="1" applyFont="1" applyBorder="1" applyAlignment="1">
      <alignment horizontal="center" vertical="center"/>
    </xf>
    <xf numFmtId="165" fontId="8" fillId="0" borderId="53" xfId="3" applyNumberFormat="1" applyFont="1" applyBorder="1" applyAlignment="1">
      <alignment horizontal="center" vertical="center"/>
    </xf>
    <xf numFmtId="165" fontId="8" fillId="0" borderId="76" xfId="3" applyNumberFormat="1" applyFont="1" applyBorder="1" applyAlignment="1">
      <alignment horizontal="center" vertical="center"/>
    </xf>
    <xf numFmtId="165" fontId="8" fillId="0" borderId="66" xfId="3" applyNumberFormat="1" applyFont="1" applyBorder="1" applyAlignment="1">
      <alignment horizontal="center" vertical="center"/>
    </xf>
    <xf numFmtId="165" fontId="8" fillId="0" borderId="77" xfId="3" applyNumberFormat="1" applyFont="1" applyBorder="1" applyAlignment="1">
      <alignment horizontal="center" vertical="center"/>
    </xf>
    <xf numFmtId="0" fontId="8" fillId="0" borderId="88" xfId="3" applyFont="1" applyBorder="1" applyAlignment="1">
      <alignment horizontal="center"/>
    </xf>
    <xf numFmtId="165" fontId="8" fillId="0" borderId="75" xfId="14" applyNumberFormat="1" applyFont="1" applyBorder="1" applyAlignment="1">
      <alignment horizontal="center" vertical="center" wrapText="1"/>
    </xf>
    <xf numFmtId="165" fontId="8" fillId="0" borderId="74" xfId="14" applyNumberFormat="1" applyFont="1" applyBorder="1" applyAlignment="1">
      <alignment horizontal="center" vertical="center" wrapText="1"/>
    </xf>
    <xf numFmtId="165" fontId="8" fillId="0" borderId="73" xfId="14" applyNumberFormat="1" applyFont="1" applyBorder="1" applyAlignment="1">
      <alignment horizontal="center" vertical="center" wrapText="1"/>
    </xf>
    <xf numFmtId="165" fontId="8" fillId="0" borderId="100" xfId="14" applyNumberFormat="1" applyFont="1" applyBorder="1" applyAlignment="1">
      <alignment horizontal="center" vertical="center" wrapText="1"/>
    </xf>
    <xf numFmtId="165" fontId="8" fillId="0" borderId="101" xfId="14" applyNumberFormat="1" applyFont="1" applyBorder="1" applyAlignment="1">
      <alignment horizontal="center" vertical="center" wrapText="1"/>
    </xf>
    <xf numFmtId="165" fontId="3" fillId="0" borderId="88" xfId="14" applyNumberFormat="1" applyFont="1" applyBorder="1" applyAlignment="1">
      <alignment horizontal="center"/>
    </xf>
    <xf numFmtId="165" fontId="3" fillId="0" borderId="89" xfId="14" applyNumberFormat="1" applyFont="1" applyBorder="1" applyAlignment="1">
      <alignment horizontal="center"/>
    </xf>
    <xf numFmtId="165" fontId="3" fillId="0" borderId="90" xfId="14" applyNumberFormat="1" applyFont="1" applyBorder="1" applyAlignment="1">
      <alignment horizontal="center"/>
    </xf>
    <xf numFmtId="0" fontId="6" fillId="0" borderId="88" xfId="14" applyFont="1" applyBorder="1" applyAlignment="1">
      <alignment horizontal="center" vertical="center"/>
    </xf>
    <xf numFmtId="0" fontId="6" fillId="0" borderId="89" xfId="14" applyFont="1" applyBorder="1" applyAlignment="1">
      <alignment horizontal="center" vertical="center"/>
    </xf>
    <xf numFmtId="0" fontId="6" fillId="0" borderId="90" xfId="14" applyFont="1" applyBorder="1" applyAlignment="1">
      <alignment horizontal="center" vertical="center"/>
    </xf>
    <xf numFmtId="0" fontId="5" fillId="0" borderId="0" xfId="14" applyAlignment="1">
      <alignment horizontal="left"/>
    </xf>
    <xf numFmtId="0" fontId="0" fillId="0" borderId="0" xfId="3" applyFont="1" applyAlignment="1">
      <alignment horizontal="left" vertical="top" wrapText="1"/>
    </xf>
    <xf numFmtId="165" fontId="8" fillId="0" borderId="63" xfId="14" applyNumberFormat="1" applyFont="1" applyBorder="1" applyAlignment="1">
      <alignment horizontal="center" vertical="center"/>
    </xf>
    <xf numFmtId="165" fontId="8" fillId="0" borderId="52" xfId="14" applyNumberFormat="1" applyFont="1" applyBorder="1" applyAlignment="1">
      <alignment horizontal="center" vertical="center"/>
    </xf>
    <xf numFmtId="165" fontId="8" fillId="0" borderId="53" xfId="14" applyNumberFormat="1" applyFont="1" applyBorder="1" applyAlignment="1">
      <alignment horizontal="center" vertical="center"/>
    </xf>
    <xf numFmtId="165" fontId="8" fillId="0" borderId="76" xfId="14" applyNumberFormat="1" applyFont="1" applyBorder="1" applyAlignment="1">
      <alignment horizontal="center" vertical="center"/>
    </xf>
    <xf numFmtId="165" fontId="8" fillId="0" borderId="66" xfId="14" applyNumberFormat="1" applyFont="1" applyBorder="1" applyAlignment="1">
      <alignment horizontal="center" vertical="center"/>
    </xf>
    <xf numFmtId="165" fontId="8" fillId="0" borderId="77" xfId="14" applyNumberFormat="1" applyFont="1" applyBorder="1" applyAlignment="1">
      <alignment horizontal="center" vertical="center"/>
    </xf>
    <xf numFmtId="165" fontId="8" fillId="0" borderId="66" xfId="14" applyNumberFormat="1" applyFont="1" applyBorder="1" applyAlignment="1">
      <alignment horizontal="center" vertical="center" wrapText="1"/>
    </xf>
    <xf numFmtId="165" fontId="8" fillId="0" borderId="77" xfId="14" applyNumberFormat="1" applyFont="1" applyBorder="1" applyAlignment="1">
      <alignment horizontal="center" vertical="center" wrapText="1"/>
    </xf>
  </cellXfs>
  <cellStyles count="18">
    <cellStyle name="Comma" xfId="11" builtinId="3"/>
    <cellStyle name="Comma 13" xfId="17" xr:uid="{00000000-0005-0000-0000-000001000000}"/>
    <cellStyle name="Comma 2" xfId="1" xr:uid="{00000000-0005-0000-0000-000002000000}"/>
    <cellStyle name="Comma 2 2" xfId="15" xr:uid="{00000000-0005-0000-0000-000003000000}"/>
    <cellStyle name="Comma 3" xfId="2" xr:uid="{00000000-0005-0000-0000-000004000000}"/>
    <cellStyle name="Comma 4" xfId="10" xr:uid="{00000000-0005-0000-0000-000005000000}"/>
    <cellStyle name="Comma 5" xfId="13" xr:uid="{00000000-0005-0000-0000-000006000000}"/>
    <cellStyle name="Normal" xfId="0" builtinId="0"/>
    <cellStyle name="Normal 12" xfId="14" xr:uid="{00000000-0005-0000-0000-000008000000}"/>
    <cellStyle name="Normal 19" xfId="16" xr:uid="{00000000-0005-0000-0000-000009000000}"/>
    <cellStyle name="Normal 2" xfId="3" xr:uid="{00000000-0005-0000-0000-00000A000000}"/>
    <cellStyle name="Normal 2 2" xfId="6" xr:uid="{00000000-0005-0000-0000-00000B000000}"/>
    <cellStyle name="Normal 2 3" xfId="8" xr:uid="{00000000-0005-0000-0000-00000C000000}"/>
    <cellStyle name="Normal 3" xfId="4" xr:uid="{00000000-0005-0000-0000-00000D000000}"/>
    <cellStyle name="Normal 4" xfId="7" xr:uid="{00000000-0005-0000-0000-00000E000000}"/>
    <cellStyle name="Normal 5" xfId="9" xr:uid="{00000000-0005-0000-0000-00000F000000}"/>
    <cellStyle name="Normal_Book1" xfId="12" xr:uid="{00000000-0005-0000-0000-000010000000}"/>
    <cellStyle name="Percent 2" xfId="5" xr:uid="{00000000-0005-0000-0000-000011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1\CURRENT%20JOBS%202008-09\BILLS\ZERYAB\JOB%20AND%20PAYMENTS%20DETAI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gw4\d\My%20Document\Bk_hgw-4\zaheer\MAKRAN%20COASTAL%202000\BOQ%20Nallient%20Gawadar%20Sub%20Sectio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rmal Basis"/>
      <sheetName val="MONTHLY BASIS-2008"/>
      <sheetName val="CLINT ADDRESSES"/>
      <sheetName val="LIST OF JOBS"/>
      <sheetName val="OASIS GOLF &amp; COUNTRY CLUB"/>
      <sheetName val="SENT BILLS"/>
      <sheetName val="CLIENT ADDRESS DATA BASE"/>
    </sheetNames>
    <sheetDataSet>
      <sheetData sheetId="0">
        <row r="33">
          <cell r="A33">
            <v>894</v>
          </cell>
          <cell r="B33">
            <v>0</v>
          </cell>
          <cell r="C33">
            <v>39714</v>
          </cell>
          <cell r="D33" t="str">
            <v>IBA - SUKKUR</v>
          </cell>
          <cell r="E33" t="str">
            <v>Mr.BASHIR MEMON</v>
          </cell>
          <cell r="F33" t="str">
            <v>BASHIR MEMON</v>
          </cell>
          <cell r="O33" t="str">
            <v>M.R.A. /  A.D.N</v>
          </cell>
          <cell r="P33">
            <v>39760</v>
          </cell>
        </row>
        <row r="41">
          <cell r="A41">
            <v>886</v>
          </cell>
          <cell r="B41">
            <v>0</v>
          </cell>
          <cell r="C41">
            <v>39588</v>
          </cell>
          <cell r="D41" t="str">
            <v>JICA (FIRE SPRINKLER)</v>
          </cell>
          <cell r="E41" t="str">
            <v>Majid Mr.</v>
          </cell>
          <cell r="F41" t="str">
            <v>Shuja Rahim</v>
          </cell>
          <cell r="G41">
            <v>72000</v>
          </cell>
          <cell r="H41">
            <v>25200</v>
          </cell>
          <cell r="I41">
            <v>50000</v>
          </cell>
          <cell r="O41" t="str">
            <v>ALI</v>
          </cell>
          <cell r="P41">
            <v>39590</v>
          </cell>
        </row>
        <row r="42">
          <cell r="A42" t="str">
            <v>885M</v>
          </cell>
          <cell r="B42">
            <v>3</v>
          </cell>
          <cell r="C42">
            <v>39588</v>
          </cell>
          <cell r="D42" t="str">
            <v>Al-Meezan Investment</v>
          </cell>
          <cell r="E42" t="str">
            <v>Mr.Sohail Virani</v>
          </cell>
          <cell r="F42" t="str">
            <v>AL Meezan Investment Management Ltd.
Ground Floor, Block-B Finance &amp; Trade Center 
Sh-e-Faisal, Karachi - Pakistan
Tel : +92.021.111-633-926 Ext.503| Fax : +92.021.5676143
Cell : 0333-3077366 
E-mail :sohail.virani@almeezangroup.co</v>
          </cell>
          <cell r="G42">
            <v>35000</v>
          </cell>
          <cell r="H42">
            <v>17500</v>
          </cell>
          <cell r="I42">
            <v>8750</v>
          </cell>
          <cell r="J42">
            <v>8750</v>
          </cell>
          <cell r="O42" t="str">
            <v>A.D.N</v>
          </cell>
          <cell r="P42">
            <v>39590</v>
          </cell>
        </row>
        <row r="51">
          <cell r="A51">
            <v>910</v>
          </cell>
          <cell r="B51">
            <v>0</v>
          </cell>
          <cell r="C51">
            <v>39878</v>
          </cell>
          <cell r="D51" t="str">
            <v>Fatima Jinnah Post Graduate College (Muzafferabad)</v>
          </cell>
          <cell r="E51" t="str">
            <v>Mr. Babar</v>
          </cell>
          <cell r="F51" t="str">
            <v>TAQ, ASSOCIATES   ( PVT.)   LIMITED,
ARCHITECTURE  AND  INTERIOR  DESIGN,
7-G BLOCK 6 PECHS KARACHI 2905 PAKISTAN
TEL: 4543442  4541510  FAX: 4520785</v>
          </cell>
          <cell r="G51">
            <v>25000</v>
          </cell>
          <cell r="H51">
            <v>12500</v>
          </cell>
          <cell r="I51">
            <v>6250</v>
          </cell>
          <cell r="J51">
            <v>6250</v>
          </cell>
          <cell r="O51" t="str">
            <v>A.D.N</v>
          </cell>
          <cell r="P51">
            <v>39731</v>
          </cell>
          <cell r="Q51" t="str">
            <v>Fire 04/09/2008</v>
          </cell>
        </row>
        <row r="53">
          <cell r="A53" t="str">
            <v>876R</v>
          </cell>
          <cell r="B53">
            <v>0</v>
          </cell>
          <cell r="C53">
            <v>39506</v>
          </cell>
          <cell r="D53" t="str">
            <v xml:space="preserve"> King Abdullah University, RAWALAKOT</v>
          </cell>
          <cell r="E53" t="str">
            <v>Tariq Hassan</v>
          </cell>
          <cell r="F53" t="str">
            <v>The Architect
12-A, Hasan Homes, BL-5, Clifton, 
Karachi - Pakistan
Ph:    021-574538/579071/5868896,
Fax:  021-5870729, E-Mail: thearchs@cyber.net.pk</v>
          </cell>
          <cell r="G53">
            <v>20000</v>
          </cell>
          <cell r="H53">
            <v>10000</v>
          </cell>
          <cell r="I53">
            <v>10000</v>
          </cell>
          <cell r="O53" t="str">
            <v>A.D.N</v>
          </cell>
        </row>
        <row r="57">
          <cell r="A57">
            <v>872</v>
          </cell>
          <cell r="B57">
            <v>2</v>
          </cell>
          <cell r="C57">
            <v>39505</v>
          </cell>
          <cell r="D57" t="str">
            <v xml:space="preserve">PROPOSED COMMERCIAL BUILDING ON PLOT NO. 14-C/I COMM. LANE NO. 3
 PH. VI DHA KARACHI  FOR MR. IFTIKHAR SOOMRO
</v>
          </cell>
          <cell r="E57" t="str">
            <v>Mr. Ahsan Najmi</v>
          </cell>
          <cell r="F57" t="str">
            <v>Najmi Bilgrami Collaborative
Rawal Masjid Annexe Block 6 Hillpark Karachi-Pakistan</v>
          </cell>
          <cell r="G57">
            <v>32000</v>
          </cell>
          <cell r="H57">
            <v>16000</v>
          </cell>
          <cell r="I57">
            <v>18000</v>
          </cell>
          <cell r="J57">
            <v>26000</v>
          </cell>
          <cell r="O57" t="str">
            <v>A.D.N</v>
          </cell>
        </row>
        <row r="58">
          <cell r="A58">
            <v>871</v>
          </cell>
          <cell r="B58">
            <v>1</v>
          </cell>
          <cell r="C58">
            <v>39486</v>
          </cell>
          <cell r="D58" t="str">
            <v>SHEHZAD KHAN (BEACH HUT)</v>
          </cell>
          <cell r="E58" t="str">
            <v>FALI E. ANITA</v>
          </cell>
          <cell r="F58" t="str">
            <v>NAHEED MASHOOQULLAH
Magnum Heights, Ground Floor, 
17-C, 11th South Street Extension, 
Off Sunset Boulevard Phase-IV. 
DHS, Karachi 
Tel 5889306, 5898027, Fax 5800288</v>
          </cell>
          <cell r="G58">
            <v>25000</v>
          </cell>
          <cell r="H58">
            <v>25000</v>
          </cell>
          <cell r="I58">
            <v>21400</v>
          </cell>
          <cell r="J58">
            <v>26000</v>
          </cell>
          <cell r="O58" t="str">
            <v>A.D.N</v>
          </cell>
          <cell r="P58">
            <v>39542</v>
          </cell>
        </row>
        <row r="59">
          <cell r="A59">
            <v>870</v>
          </cell>
          <cell r="B59">
            <v>0</v>
          </cell>
          <cell r="C59">
            <v>39485</v>
          </cell>
          <cell r="D59" t="str">
            <v>Electrical Engineeing Bldg at Bahria University</v>
          </cell>
          <cell r="E59" t="str">
            <v>Akbar Mehmood</v>
          </cell>
          <cell r="F59" t="str">
            <v>M/s. Akbar Mehmood Qaisar</v>
          </cell>
          <cell r="G59">
            <v>0</v>
          </cell>
          <cell r="H59">
            <v>16000</v>
          </cell>
          <cell r="I59">
            <v>18000</v>
          </cell>
          <cell r="J59">
            <v>7000</v>
          </cell>
          <cell r="O59" t="str">
            <v>A.D.N</v>
          </cell>
        </row>
        <row r="76">
          <cell r="A76">
            <v>754</v>
          </cell>
          <cell r="B76">
            <v>4</v>
          </cell>
          <cell r="C76">
            <v>39443</v>
          </cell>
          <cell r="D76" t="str">
            <v>Lahore Jamat Khana</v>
          </cell>
          <cell r="E76" t="str">
            <v>Hafiz Sher Ali</v>
          </cell>
          <cell r="F76" t="str">
            <v>Collaborative Design,
Planning Architecture and Interior Design Group,
301-302 &amp; 306 Marine Pride, Block-7, Khyaban-e-Iqbal, Clifton, Karachi-75600</v>
          </cell>
          <cell r="G76">
            <v>174000</v>
          </cell>
          <cell r="H76">
            <v>20000</v>
          </cell>
          <cell r="I76">
            <v>10000</v>
          </cell>
          <cell r="J76">
            <v>100000</v>
          </cell>
          <cell r="K76">
            <v>44000</v>
          </cell>
          <cell r="L76">
            <v>4</v>
          </cell>
          <cell r="M76">
            <v>5</v>
          </cell>
          <cell r="O76" t="str">
            <v>M.R.A</v>
          </cell>
          <cell r="P76">
            <v>39636</v>
          </cell>
          <cell r="Q76">
            <v>433000</v>
          </cell>
        </row>
        <row r="133">
          <cell r="A133">
            <v>707</v>
          </cell>
          <cell r="B133">
            <v>1</v>
          </cell>
          <cell r="C133">
            <v>38769</v>
          </cell>
          <cell r="D133" t="str">
            <v>S.O.S Jamshoro Village</v>
          </cell>
          <cell r="E133" t="str">
            <v>Tariq Hassan</v>
          </cell>
          <cell r="F133" t="str">
            <v>The Architect
12-A, Hasan Homes, BL-5, Clifton, 
Karachi - Pakistan
Ph:    021-574538/579071/5868896,
Fax:  021-5870729, E-Mail: thearchs@cyber.net.pk</v>
          </cell>
          <cell r="G133">
            <v>160000</v>
          </cell>
          <cell r="H133">
            <v>50000</v>
          </cell>
          <cell r="I133">
            <v>60000</v>
          </cell>
          <cell r="O133" t="str">
            <v>M.R.A</v>
          </cell>
          <cell r="P133">
            <v>39034</v>
          </cell>
        </row>
      </sheetData>
      <sheetData sheetId="1"/>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ll 1"/>
      <sheetName val="TOC"/>
      <sheetName val="SOC"/>
      <sheetName val="BOQ-1of1"/>
      <sheetName val="BOQ-1of2"/>
      <sheetName val="BOQ-2"/>
      <sheetName val="BOQ-3"/>
      <sheetName val="BOQ 4A-1"/>
      <sheetName val="Boq 4A-2"/>
      <sheetName val="BOQ 4B-1"/>
      <sheetName val="BOQ 4B-2"/>
      <sheetName val="BOQ 4B-3"/>
      <sheetName val="BOQ 4C-1"/>
      <sheetName val="BOQ 4C-2"/>
      <sheetName val="BOQ-5"/>
      <sheetName val="BOQ 6"/>
      <sheetName val="BOQ 7"/>
      <sheetName val="SOC-FINAL"/>
      <sheetName val="Sheet2"/>
    </sheetNames>
    <sheetDataSet>
      <sheetData sheetId="0" refreshError="1">
        <row r="4">
          <cell r="A4" t="str">
            <v xml:space="preserve"> NALLIENT- GAWADAR SUB SECTION</v>
          </cell>
        </row>
        <row r="5">
          <cell r="A5" t="str">
            <v>Bill No. 1:  Earthwork</v>
          </cell>
        </row>
        <row r="6">
          <cell r="A6" t="str">
            <v>Pay Item</v>
          </cell>
          <cell r="B6" t="str">
            <v>Item Description</v>
          </cell>
          <cell r="C6" t="str">
            <v>Unit</v>
          </cell>
          <cell r="D6" t="str">
            <v>Quantity</v>
          </cell>
          <cell r="E6" t="str">
            <v>Rate</v>
          </cell>
          <cell r="F6" t="str">
            <v>Amount</v>
          </cell>
        </row>
        <row r="7">
          <cell r="A7" t="str">
            <v>No.</v>
          </cell>
          <cell r="E7" t="str">
            <v>(Rs.)</v>
          </cell>
          <cell r="F7" t="str">
            <v>(Rs.)</v>
          </cell>
        </row>
        <row r="8">
          <cell r="F8">
            <v>0</v>
          </cell>
        </row>
        <row r="9">
          <cell r="A9" t="str">
            <v>101</v>
          </cell>
          <cell r="B9" t="str">
            <v>Clearing &amp; Grubbing</v>
          </cell>
          <cell r="C9" t="str">
            <v>SM</v>
          </cell>
          <cell r="D9">
            <v>980000</v>
          </cell>
          <cell r="F9">
            <v>0</v>
          </cell>
        </row>
        <row r="10">
          <cell r="A10" t="str">
            <v>102a</v>
          </cell>
          <cell r="B10" t="str">
            <v>Removal of trees , 150-300 mm girth</v>
          </cell>
          <cell r="C10" t="str">
            <v>Each</v>
          </cell>
          <cell r="D10">
            <v>30</v>
          </cell>
          <cell r="F10">
            <v>0</v>
          </cell>
        </row>
        <row r="11">
          <cell r="A11" t="str">
            <v>102b</v>
          </cell>
          <cell r="B11" t="str">
            <v>Removal of trees , 301-600 mm girth</v>
          </cell>
          <cell r="C11" t="str">
            <v>Each</v>
          </cell>
          <cell r="D11">
            <v>24</v>
          </cell>
          <cell r="F11">
            <v>0</v>
          </cell>
        </row>
        <row r="12">
          <cell r="A12" t="str">
            <v>102c</v>
          </cell>
          <cell r="B12" t="str">
            <v>Removal of trees , 601 mm or over girth</v>
          </cell>
          <cell r="C12" t="str">
            <v>Each</v>
          </cell>
          <cell r="D12" t="str">
            <v>-</v>
          </cell>
          <cell r="F12">
            <v>0</v>
          </cell>
        </row>
        <row r="13">
          <cell r="A13" t="str">
            <v>104</v>
          </cell>
          <cell r="B13" t="str">
            <v>Compaction of Natural Ground</v>
          </cell>
          <cell r="C13" t="str">
            <v>SM</v>
          </cell>
          <cell r="D13">
            <v>1210000</v>
          </cell>
          <cell r="F13">
            <v>0</v>
          </cell>
        </row>
        <row r="14">
          <cell r="A14" t="str">
            <v>106a</v>
          </cell>
          <cell r="B14" t="str">
            <v>Excavate Unsuitable  Common Material</v>
          </cell>
          <cell r="C14" t="str">
            <v>CM</v>
          </cell>
          <cell r="D14">
            <v>90000</v>
          </cell>
          <cell r="F14">
            <v>0</v>
          </cell>
        </row>
        <row r="15">
          <cell r="A15" t="str">
            <v>108a</v>
          </cell>
          <cell r="B15" t="str">
            <v xml:space="preserve">Formation of Embankment from Roadway Excavation </v>
          </cell>
          <cell r="C15" t="str">
            <v>CM</v>
          </cell>
          <cell r="D15">
            <v>210000</v>
          </cell>
          <cell r="F15">
            <v>0</v>
          </cell>
        </row>
        <row r="16">
          <cell r="B16" t="str">
            <v xml:space="preserve"> in Common Material</v>
          </cell>
          <cell r="F16">
            <v>0</v>
          </cell>
        </row>
        <row r="17">
          <cell r="A17" t="str">
            <v>108b</v>
          </cell>
          <cell r="B17" t="str">
            <v>Formation of Embankment from Roadway Excavation</v>
          </cell>
          <cell r="C17" t="str">
            <v>CM</v>
          </cell>
          <cell r="D17" t="str">
            <v>-</v>
          </cell>
          <cell r="F17">
            <v>0</v>
          </cell>
        </row>
        <row r="18">
          <cell r="B18" t="str">
            <v>in Rock Material</v>
          </cell>
          <cell r="F18">
            <v>0</v>
          </cell>
        </row>
        <row r="19">
          <cell r="A19" t="str">
            <v>108c</v>
          </cell>
          <cell r="B19" t="str">
            <v xml:space="preserve">Formation of Embankment from Borrow Excavation </v>
          </cell>
          <cell r="C19" t="str">
            <v>CM</v>
          </cell>
          <cell r="D19">
            <v>1790000</v>
          </cell>
          <cell r="F19">
            <v>0</v>
          </cell>
        </row>
        <row r="20">
          <cell r="B20" t="str">
            <v xml:space="preserve"> in Common Material</v>
          </cell>
          <cell r="F20">
            <v>0</v>
          </cell>
        </row>
        <row r="21">
          <cell r="F21">
            <v>0</v>
          </cell>
        </row>
        <row r="27">
          <cell r="F27">
            <v>0</v>
          </cell>
        </row>
        <row r="28">
          <cell r="B28" t="str">
            <v>Total of Bill 1 carried to summary</v>
          </cell>
          <cell r="F28">
            <v>0</v>
          </cell>
        </row>
        <row r="29">
          <cell r="A29" t="str">
            <v>[ C40AC98.XLS    Bill 1 ]</v>
          </cell>
          <cell r="F29" t="str">
            <v>PG # 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4"/>
  <sheetViews>
    <sheetView zoomScale="85" zoomScaleNormal="85" zoomScaleSheetLayoutView="115" workbookViewId="0">
      <selection activeCell="E15" sqref="E15"/>
    </sheetView>
  </sheetViews>
  <sheetFormatPr defaultColWidth="8" defaultRowHeight="17.25" x14ac:dyDescent="0.3"/>
  <cols>
    <col min="1" max="1" width="10.125" style="461" customWidth="1"/>
    <col min="2" max="2" width="44.875" style="461" customWidth="1"/>
    <col min="3" max="3" width="22.75" style="461" customWidth="1"/>
    <col min="4" max="4" width="8" style="461"/>
    <col min="5" max="5" width="10.75" style="461" bestFit="1" customWidth="1"/>
    <col min="6" max="16384" width="8" style="461"/>
  </cols>
  <sheetData>
    <row r="1" spans="1:5" ht="18.75" x14ac:dyDescent="0.3">
      <c r="A1" s="792" t="s">
        <v>383</v>
      </c>
      <c r="B1" s="792"/>
      <c r="C1" s="792"/>
    </row>
    <row r="2" spans="1:5" x14ac:dyDescent="0.3">
      <c r="A2" s="462"/>
      <c r="B2" s="462"/>
      <c r="C2" s="463"/>
    </row>
    <row r="3" spans="1:5" x14ac:dyDescent="0.3">
      <c r="A3" s="789" t="s">
        <v>386</v>
      </c>
      <c r="B3" s="789"/>
      <c r="C3" s="789"/>
    </row>
    <row r="4" spans="1:5" x14ac:dyDescent="0.3">
      <c r="A4" s="790"/>
      <c r="B4" s="790"/>
      <c r="C4" s="464"/>
    </row>
    <row r="5" spans="1:5" x14ac:dyDescent="0.3">
      <c r="A5" s="465" t="s">
        <v>371</v>
      </c>
      <c r="B5" s="465" t="s">
        <v>372</v>
      </c>
      <c r="C5" s="465" t="s">
        <v>373</v>
      </c>
    </row>
    <row r="6" spans="1:5" s="468" customFormat="1" ht="24.95" customHeight="1" x14ac:dyDescent="0.2">
      <c r="A6" s="466"/>
      <c r="B6" s="467"/>
      <c r="C6" s="471"/>
    </row>
    <row r="7" spans="1:5" s="468" customFormat="1" ht="24.95" customHeight="1" x14ac:dyDescent="0.2">
      <c r="A7" s="466" t="s">
        <v>79</v>
      </c>
      <c r="B7" s="467" t="s">
        <v>375</v>
      </c>
      <c r="C7" s="482">
        <f>HVAC!P277</f>
        <v>6531245</v>
      </c>
    </row>
    <row r="8" spans="1:5" s="468" customFormat="1" ht="24.95" customHeight="1" x14ac:dyDescent="0.2">
      <c r="A8" s="466" t="s">
        <v>80</v>
      </c>
      <c r="B8" s="467" t="s">
        <v>376</v>
      </c>
      <c r="C8" s="482">
        <f>Plumbing!P117</f>
        <v>1707356.55</v>
      </c>
    </row>
    <row r="9" spans="1:5" s="468" customFormat="1" ht="24.95" customHeight="1" x14ac:dyDescent="0.2">
      <c r="A9" s="466" t="s">
        <v>374</v>
      </c>
      <c r="B9" s="470" t="s">
        <v>379</v>
      </c>
      <c r="C9" s="482">
        <f>FIre!P71</f>
        <v>3228445</v>
      </c>
    </row>
    <row r="10" spans="1:5" s="484" customFormat="1" ht="24.95" customHeight="1" x14ac:dyDescent="0.2">
      <c r="A10" s="466"/>
      <c r="B10" s="472" t="s">
        <v>377</v>
      </c>
      <c r="C10" s="483">
        <f>SUM(C7:C9)</f>
        <v>11467046.550000001</v>
      </c>
      <c r="D10" s="468"/>
      <c r="E10" s="469"/>
    </row>
    <row r="11" spans="1:5" s="484" customFormat="1" ht="24.95" customHeight="1" x14ac:dyDescent="0.2">
      <c r="A11" s="466"/>
      <c r="B11" s="472" t="s">
        <v>381</v>
      </c>
      <c r="C11" s="483">
        <f>C10*11.757%</f>
        <v>1348180.6628835001</v>
      </c>
      <c r="D11" s="468"/>
      <c r="E11" s="469"/>
    </row>
    <row r="12" spans="1:5" s="484" customFormat="1" ht="24.95" customHeight="1" x14ac:dyDescent="0.2">
      <c r="A12" s="466"/>
      <c r="B12" s="472" t="s">
        <v>380</v>
      </c>
      <c r="C12" s="483">
        <f>C10-C11</f>
        <v>10118865.887116501</v>
      </c>
      <c r="D12" s="468"/>
      <c r="E12" s="469"/>
    </row>
    <row r="13" spans="1:5" s="484" customFormat="1" ht="24.95" customHeight="1" x14ac:dyDescent="0.2">
      <c r="A13" s="466"/>
      <c r="B13" s="472"/>
      <c r="C13" s="485"/>
      <c r="D13" s="468"/>
      <c r="E13" s="469"/>
    </row>
    <row r="14" spans="1:5" s="484" customFormat="1" ht="24.95" customHeight="1" x14ac:dyDescent="0.2">
      <c r="A14" s="466"/>
      <c r="B14" s="472" t="s">
        <v>378</v>
      </c>
      <c r="C14" s="483">
        <f>C12*15%</f>
        <v>1517829.8830674752</v>
      </c>
    </row>
    <row r="15" spans="1:5" s="484" customFormat="1" ht="20.25" customHeight="1" x14ac:dyDescent="0.2">
      <c r="A15" s="791" t="s">
        <v>382</v>
      </c>
      <c r="B15" s="791"/>
      <c r="C15" s="487">
        <f>C14+C12</f>
        <v>11636695.770183977</v>
      </c>
    </row>
    <row r="16" spans="1:5" s="484" customFormat="1" x14ac:dyDescent="0.2">
      <c r="A16" s="486"/>
      <c r="B16" s="486"/>
    </row>
    <row r="17" spans="1:3" x14ac:dyDescent="0.3">
      <c r="A17" s="473"/>
      <c r="B17" s="473"/>
      <c r="C17" s="474"/>
    </row>
    <row r="18" spans="1:3" x14ac:dyDescent="0.3">
      <c r="A18" s="475"/>
      <c r="B18" s="473"/>
      <c r="C18" s="476"/>
    </row>
    <row r="19" spans="1:3" x14ac:dyDescent="0.3">
      <c r="A19" s="478"/>
      <c r="B19" s="473"/>
    </row>
    <row r="20" spans="1:3" x14ac:dyDescent="0.3">
      <c r="A20" s="477"/>
      <c r="B20" s="473"/>
    </row>
    <row r="21" spans="1:3" x14ac:dyDescent="0.3">
      <c r="A21" s="477"/>
      <c r="B21" s="473"/>
    </row>
    <row r="22" spans="1:3" x14ac:dyDescent="0.3">
      <c r="A22" s="479"/>
      <c r="B22" s="480"/>
    </row>
    <row r="23" spans="1:3" x14ac:dyDescent="0.3">
      <c r="A23" s="479"/>
      <c r="B23" s="480"/>
    </row>
    <row r="24" spans="1:3" x14ac:dyDescent="0.3">
      <c r="A24" s="479"/>
      <c r="B24" s="481"/>
    </row>
  </sheetData>
  <mergeCells count="4">
    <mergeCell ref="A3:C3"/>
    <mergeCell ref="A4:B4"/>
    <mergeCell ref="A15:B15"/>
    <mergeCell ref="A1:C1"/>
  </mergeCells>
  <pageMargins left="0.86614173228346458" right="0.70866141732283472" top="1.5354330708661419" bottom="0.74803149606299213" header="0.27559055118110237" footer="0.31496062992125984"/>
  <pageSetup scale="9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P278"/>
  <sheetViews>
    <sheetView showGridLines="0" tabSelected="1" view="pageBreakPreview" topLeftCell="A2" zoomScaleNormal="100" zoomScaleSheetLayoutView="100" workbookViewId="0">
      <selection activeCell="B7" sqref="B7"/>
    </sheetView>
  </sheetViews>
  <sheetFormatPr defaultColWidth="9" defaultRowHeight="14.25" x14ac:dyDescent="0.2"/>
  <cols>
    <col min="1" max="1" width="3.625" style="15" customWidth="1"/>
    <col min="2" max="2" width="6" style="131" customWidth="1"/>
    <col min="3" max="3" width="37.5" style="7" customWidth="1"/>
    <col min="4" max="4" width="5.25" style="15" customWidth="1"/>
    <col min="5" max="5" width="8.375" style="132" bestFit="1" customWidth="1"/>
    <col min="6" max="8" width="8.625" style="16" customWidth="1"/>
    <col min="9" max="10" width="10.625" style="16" customWidth="1"/>
    <col min="11" max="11" width="7.625" style="16" customWidth="1"/>
    <col min="12" max="14" width="8.625" style="7" customWidth="1"/>
    <col min="15" max="16" width="12.625" style="7" customWidth="1"/>
    <col min="17" max="16384" width="9" style="7"/>
  </cols>
  <sheetData>
    <row r="1" spans="1:16" hidden="1" x14ac:dyDescent="0.2"/>
    <row r="2" spans="1:16" s="2" customFormat="1" ht="18" customHeight="1" x14ac:dyDescent="0.2">
      <c r="A2" s="12" t="s">
        <v>385</v>
      </c>
      <c r="B2" s="21"/>
      <c r="C2" s="5"/>
      <c r="D2" s="22"/>
      <c r="E2" s="23"/>
      <c r="F2" s="11"/>
      <c r="G2" s="11"/>
      <c r="H2" s="11"/>
      <c r="I2" s="24"/>
      <c r="J2" s="24"/>
      <c r="K2" s="24"/>
    </row>
    <row r="3" spans="1:16" s="2" customFormat="1" ht="18" customHeight="1" x14ac:dyDescent="0.2">
      <c r="A3" s="13" t="s">
        <v>177</v>
      </c>
      <c r="B3" s="21"/>
      <c r="C3" s="5"/>
      <c r="D3" s="22"/>
      <c r="E3" s="23"/>
      <c r="F3" s="11"/>
      <c r="G3" s="11"/>
      <c r="H3" s="11"/>
      <c r="I3" s="11"/>
      <c r="J3" s="10"/>
      <c r="K3" s="10"/>
    </row>
    <row r="4" spans="1:16" s="6" customFormat="1" ht="3.95" customHeight="1" x14ac:dyDescent="0.2">
      <c r="A4" s="12"/>
      <c r="B4" s="21"/>
      <c r="C4" s="5"/>
      <c r="D4" s="22"/>
      <c r="E4" s="23"/>
      <c r="F4" s="11"/>
      <c r="G4" s="11"/>
      <c r="H4" s="11"/>
      <c r="I4" s="11"/>
      <c r="J4" s="11"/>
      <c r="K4" s="11"/>
    </row>
    <row r="5" spans="1:16" s="6" customFormat="1" ht="18" customHeight="1" x14ac:dyDescent="0.2">
      <c r="A5" s="12" t="s">
        <v>152</v>
      </c>
      <c r="B5" s="21"/>
      <c r="D5" s="22"/>
      <c r="E5" s="23"/>
      <c r="F5" s="11"/>
      <c r="G5" s="11"/>
      <c r="H5" s="11"/>
      <c r="I5" s="11"/>
      <c r="J5" s="8"/>
      <c r="K5" s="8"/>
    </row>
    <row r="6" spans="1:16" s="6" customFormat="1" ht="18" customHeight="1" thickBot="1" x14ac:dyDescent="0.25">
      <c r="A6" s="13" t="s">
        <v>176</v>
      </c>
      <c r="B6" s="21"/>
      <c r="D6" s="22"/>
      <c r="E6" s="23"/>
      <c r="F6" s="11"/>
      <c r="G6" s="11"/>
      <c r="H6" s="11"/>
      <c r="I6" s="11"/>
      <c r="J6" s="8"/>
      <c r="K6" s="8"/>
    </row>
    <row r="7" spans="1:16" s="6" customFormat="1" ht="15.95" customHeight="1" thickBot="1" x14ac:dyDescent="0.25">
      <c r="A7" s="13"/>
      <c r="B7" s="21"/>
      <c r="D7" s="22"/>
      <c r="E7" s="23"/>
      <c r="F7" s="801" t="s">
        <v>384</v>
      </c>
      <c r="G7" s="802"/>
      <c r="H7" s="802"/>
      <c r="I7" s="802"/>
      <c r="J7" s="803"/>
      <c r="K7" s="801" t="s">
        <v>385</v>
      </c>
      <c r="L7" s="802"/>
      <c r="M7" s="802"/>
      <c r="N7" s="802"/>
      <c r="O7" s="802"/>
      <c r="P7" s="803"/>
    </row>
    <row r="8" spans="1:16" s="6" customFormat="1" ht="15.95" customHeight="1" thickBot="1" x14ac:dyDescent="0.25">
      <c r="A8" s="12"/>
      <c r="B8" s="21"/>
      <c r="D8" s="22"/>
      <c r="E8" s="25"/>
      <c r="F8" s="804" t="s">
        <v>90</v>
      </c>
      <c r="G8" s="796"/>
      <c r="H8" s="797" t="s">
        <v>91</v>
      </c>
      <c r="I8" s="798"/>
      <c r="J8" s="26" t="s">
        <v>92</v>
      </c>
      <c r="K8" s="799" t="s">
        <v>89</v>
      </c>
      <c r="L8" s="795" t="s">
        <v>90</v>
      </c>
      <c r="M8" s="796"/>
      <c r="N8" s="797" t="s">
        <v>91</v>
      </c>
      <c r="O8" s="798"/>
      <c r="P8" s="26" t="s">
        <v>92</v>
      </c>
    </row>
    <row r="9" spans="1:16" s="14" customFormat="1" ht="15.95" customHeight="1" thickBot="1" x14ac:dyDescent="0.25">
      <c r="A9" s="793" t="s">
        <v>86</v>
      </c>
      <c r="B9" s="794"/>
      <c r="C9" s="27" t="s">
        <v>87</v>
      </c>
      <c r="D9" s="3" t="s">
        <v>88</v>
      </c>
      <c r="E9" s="28" t="s">
        <v>89</v>
      </c>
      <c r="F9" s="29" t="s">
        <v>93</v>
      </c>
      <c r="G9" s="30" t="s">
        <v>94</v>
      </c>
      <c r="H9" s="31" t="s">
        <v>93</v>
      </c>
      <c r="I9" s="30" t="s">
        <v>94</v>
      </c>
      <c r="J9" s="32" t="s">
        <v>95</v>
      </c>
      <c r="K9" s="800"/>
      <c r="L9" s="491" t="s">
        <v>93</v>
      </c>
      <c r="M9" s="30" t="s">
        <v>94</v>
      </c>
      <c r="N9" s="31" t="s">
        <v>93</v>
      </c>
      <c r="O9" s="30" t="s">
        <v>94</v>
      </c>
      <c r="P9" s="32" t="s">
        <v>95</v>
      </c>
    </row>
    <row r="10" spans="1:16" s="14" customFormat="1" ht="9" customHeight="1" thickTop="1" x14ac:dyDescent="0.2">
      <c r="A10" s="33"/>
      <c r="B10" s="34"/>
      <c r="C10" s="35"/>
      <c r="D10" s="17"/>
      <c r="E10" s="36"/>
      <c r="F10" s="37"/>
      <c r="G10" s="38"/>
      <c r="H10" s="39"/>
      <c r="I10" s="38"/>
      <c r="J10" s="40"/>
      <c r="K10" s="504"/>
      <c r="L10" s="492"/>
      <c r="M10" s="38"/>
      <c r="N10" s="39"/>
      <c r="O10" s="38"/>
      <c r="P10" s="40"/>
    </row>
    <row r="11" spans="1:16" s="1" customFormat="1" ht="38.25" x14ac:dyDescent="0.2">
      <c r="A11" s="41"/>
      <c r="B11" s="42"/>
      <c r="C11" s="43" t="s">
        <v>189</v>
      </c>
      <c r="D11" s="44"/>
      <c r="E11" s="45"/>
      <c r="F11" s="46"/>
      <c r="G11" s="47"/>
      <c r="H11" s="48"/>
      <c r="I11" s="47"/>
      <c r="J11" s="49"/>
      <c r="K11" s="505"/>
      <c r="L11" s="493"/>
      <c r="M11" s="47"/>
      <c r="N11" s="48"/>
      <c r="O11" s="47"/>
      <c r="P11" s="49"/>
    </row>
    <row r="12" spans="1:16" s="1" customFormat="1" ht="102" x14ac:dyDescent="0.2">
      <c r="A12" s="50">
        <v>1</v>
      </c>
      <c r="B12" s="51"/>
      <c r="C12" s="52" t="s">
        <v>121</v>
      </c>
      <c r="D12" s="44"/>
      <c r="E12" s="45"/>
      <c r="F12" s="53"/>
      <c r="G12" s="54"/>
      <c r="H12" s="55"/>
      <c r="I12" s="54"/>
      <c r="J12" s="49"/>
      <c r="K12" s="505"/>
      <c r="L12" s="494"/>
      <c r="M12" s="54"/>
      <c r="N12" s="55"/>
      <c r="O12" s="54"/>
      <c r="P12" s="49"/>
    </row>
    <row r="13" spans="1:16" s="2" customFormat="1" ht="24.95" customHeight="1" x14ac:dyDescent="0.2">
      <c r="A13" s="56"/>
      <c r="B13" s="57">
        <f>A12+0.1</f>
        <v>1.1000000000000001</v>
      </c>
      <c r="C13" s="58" t="s">
        <v>107</v>
      </c>
      <c r="D13" s="59" t="s">
        <v>1</v>
      </c>
      <c r="E13" s="60">
        <v>2</v>
      </c>
      <c r="F13" s="156"/>
      <c r="G13" s="157">
        <f>F13*E13</f>
        <v>0</v>
      </c>
      <c r="H13" s="158">
        <v>50000</v>
      </c>
      <c r="I13" s="157">
        <f>H13*E13</f>
        <v>100000</v>
      </c>
      <c r="J13" s="159">
        <f>I13+G13</f>
        <v>100000</v>
      </c>
      <c r="K13" s="506">
        <v>2</v>
      </c>
      <c r="L13" s="495"/>
      <c r="M13" s="157">
        <f>L13*J13</f>
        <v>0</v>
      </c>
      <c r="N13" s="158">
        <f>H13</f>
        <v>50000</v>
      </c>
      <c r="O13" s="157">
        <f>N13*K13</f>
        <v>100000</v>
      </c>
      <c r="P13" s="159">
        <f>O13</f>
        <v>100000</v>
      </c>
    </row>
    <row r="14" spans="1:16" s="1" customFormat="1" ht="102" x14ac:dyDescent="0.2">
      <c r="A14" s="50">
        <f>A12+1</f>
        <v>2</v>
      </c>
      <c r="B14" s="51"/>
      <c r="C14" s="52" t="s">
        <v>102</v>
      </c>
      <c r="D14" s="44"/>
      <c r="E14" s="45"/>
      <c r="F14" s="53"/>
      <c r="G14" s="54"/>
      <c r="H14" s="55"/>
      <c r="I14" s="54"/>
      <c r="J14" s="49"/>
      <c r="K14" s="505"/>
      <c r="L14" s="494"/>
      <c r="M14" s="54"/>
      <c r="N14" s="55"/>
      <c r="O14" s="54"/>
      <c r="P14" s="49"/>
    </row>
    <row r="15" spans="1:16" s="2" customFormat="1" ht="24.95" customHeight="1" x14ac:dyDescent="0.2">
      <c r="A15" s="56"/>
      <c r="B15" s="57">
        <f>A14+0.1</f>
        <v>2.1</v>
      </c>
      <c r="C15" s="58" t="s">
        <v>108</v>
      </c>
      <c r="D15" s="59" t="s">
        <v>1</v>
      </c>
      <c r="E15" s="60">
        <v>2</v>
      </c>
      <c r="F15" s="156"/>
      <c r="G15" s="157">
        <f>F15*E15</f>
        <v>0</v>
      </c>
      <c r="H15" s="158">
        <v>200000</v>
      </c>
      <c r="I15" s="157">
        <f>H15*E15</f>
        <v>400000</v>
      </c>
      <c r="J15" s="159">
        <f>I15+G15</f>
        <v>400000</v>
      </c>
      <c r="K15" s="506">
        <v>2</v>
      </c>
      <c r="L15" s="495"/>
      <c r="M15" s="157">
        <f>L15*J15</f>
        <v>0</v>
      </c>
      <c r="N15" s="158">
        <f>H15</f>
        <v>200000</v>
      </c>
      <c r="O15" s="157">
        <f>N15*K15</f>
        <v>400000</v>
      </c>
      <c r="P15" s="159">
        <f>O15</f>
        <v>400000</v>
      </c>
    </row>
    <row r="16" spans="1:16" s="2" customFormat="1" ht="153" x14ac:dyDescent="0.2">
      <c r="A16" s="69">
        <f>A14+1</f>
        <v>3</v>
      </c>
      <c r="B16" s="70"/>
      <c r="C16" s="71" t="s">
        <v>134</v>
      </c>
      <c r="D16" s="72"/>
      <c r="E16" s="73"/>
      <c r="F16" s="74"/>
      <c r="G16" s="75"/>
      <c r="H16" s="76"/>
      <c r="I16" s="75"/>
      <c r="J16" s="77"/>
      <c r="K16" s="507"/>
      <c r="L16" s="496"/>
      <c r="M16" s="75"/>
      <c r="N16" s="76"/>
      <c r="O16" s="75"/>
      <c r="P16" s="77"/>
    </row>
    <row r="17" spans="1:16" s="2" customFormat="1" ht="24.95" customHeight="1" x14ac:dyDescent="0.2">
      <c r="A17" s="78"/>
      <c r="B17" s="57">
        <f>A16+0.1</f>
        <v>3.1</v>
      </c>
      <c r="C17" s="79" t="s">
        <v>161</v>
      </c>
      <c r="D17" s="59" t="str">
        <f>IF(C17="","",IF(E17="","",IF(E17&gt;1,"Nos.","No.")))</f>
        <v>Nos.</v>
      </c>
      <c r="E17" s="60">
        <v>7</v>
      </c>
      <c r="F17" s="156"/>
      <c r="G17" s="157">
        <f t="shared" ref="G17:G18" si="0">F17*E17</f>
        <v>0</v>
      </c>
      <c r="H17" s="158">
        <v>35000</v>
      </c>
      <c r="I17" s="157">
        <f t="shared" ref="I17:I18" si="1">H17*E17</f>
        <v>245000</v>
      </c>
      <c r="J17" s="159">
        <f t="shared" ref="J17:J18" si="2">I17+G17</f>
        <v>245000</v>
      </c>
      <c r="K17" s="506">
        <v>7</v>
      </c>
      <c r="L17" s="495"/>
      <c r="M17" s="157">
        <f t="shared" ref="M17:M18" si="3">L17*J17</f>
        <v>0</v>
      </c>
      <c r="N17" s="158">
        <f>H17</f>
        <v>35000</v>
      </c>
      <c r="O17" s="157">
        <f>N17*K17</f>
        <v>245000</v>
      </c>
      <c r="P17" s="159">
        <f>O17</f>
        <v>245000</v>
      </c>
    </row>
    <row r="18" spans="1:16" s="2" customFormat="1" ht="24.95" customHeight="1" thickBot="1" x14ac:dyDescent="0.25">
      <c r="A18" s="133"/>
      <c r="B18" s="134">
        <f t="shared" ref="B18" si="4">B17+0.1</f>
        <v>3.2</v>
      </c>
      <c r="C18" s="135" t="s">
        <v>157</v>
      </c>
      <c r="D18" s="136" t="str">
        <f>IF(C18="","",IF(E18="","",IF(E18&gt;1,"Nos.","No.")))</f>
        <v>Nos.</v>
      </c>
      <c r="E18" s="137">
        <v>6</v>
      </c>
      <c r="F18" s="156"/>
      <c r="G18" s="157">
        <f t="shared" si="0"/>
        <v>0</v>
      </c>
      <c r="H18" s="158">
        <v>25000</v>
      </c>
      <c r="I18" s="157">
        <f t="shared" si="1"/>
        <v>150000</v>
      </c>
      <c r="J18" s="159">
        <f t="shared" si="2"/>
        <v>150000</v>
      </c>
      <c r="K18" s="506">
        <v>6</v>
      </c>
      <c r="L18" s="495"/>
      <c r="M18" s="157">
        <f t="shared" si="3"/>
        <v>0</v>
      </c>
      <c r="N18" s="158">
        <f>H18</f>
        <v>25000</v>
      </c>
      <c r="O18" s="157">
        <f>N18*K18</f>
        <v>150000</v>
      </c>
      <c r="P18" s="159">
        <f>O18</f>
        <v>150000</v>
      </c>
    </row>
    <row r="19" spans="1:16" s="2" customFormat="1" ht="153" x14ac:dyDescent="0.2">
      <c r="A19" s="519">
        <f>A16+1</f>
        <v>4</v>
      </c>
      <c r="B19" s="520"/>
      <c r="C19" s="521" t="s">
        <v>111</v>
      </c>
      <c r="D19" s="522"/>
      <c r="E19" s="523"/>
      <c r="F19" s="524"/>
      <c r="G19" s="525"/>
      <c r="H19" s="526"/>
      <c r="I19" s="525"/>
      <c r="J19" s="527"/>
      <c r="K19" s="528"/>
      <c r="L19" s="529"/>
      <c r="M19" s="525"/>
      <c r="N19" s="526"/>
      <c r="O19" s="525"/>
      <c r="P19" s="527"/>
    </row>
    <row r="20" spans="1:16" s="2" customFormat="1" ht="24.95" customHeight="1" x14ac:dyDescent="0.2">
      <c r="A20" s="530"/>
      <c r="B20" s="531">
        <f>A19+0.1</f>
        <v>4.0999999999999996</v>
      </c>
      <c r="C20" s="532" t="s">
        <v>178</v>
      </c>
      <c r="D20" s="533" t="str">
        <f t="shared" ref="D20:D25" si="5">IF(C20="","",IF(E20="","",IF(E20&gt;1,"Nos.","No.")))</f>
        <v>Nos.</v>
      </c>
      <c r="E20" s="534">
        <v>5</v>
      </c>
      <c r="F20" s="535"/>
      <c r="G20" s="536">
        <f t="shared" ref="G20:G25" si="6">F20*E20</f>
        <v>0</v>
      </c>
      <c r="H20" s="537">
        <v>8000</v>
      </c>
      <c r="I20" s="536">
        <f t="shared" ref="I20:I25" si="7">H20*E20</f>
        <v>40000</v>
      </c>
      <c r="J20" s="538">
        <f t="shared" ref="J20:J25" si="8">I20+G20</f>
        <v>40000</v>
      </c>
      <c r="K20" s="539">
        <v>5</v>
      </c>
      <c r="L20" s="540"/>
      <c r="M20" s="536">
        <f t="shared" ref="M20:M25" si="9">L20*J20</f>
        <v>0</v>
      </c>
      <c r="N20" s="537">
        <f t="shared" ref="N20:N25" si="10">H20</f>
        <v>8000</v>
      </c>
      <c r="O20" s="536">
        <f t="shared" ref="O20:O25" si="11">N20*K20</f>
        <v>40000</v>
      </c>
      <c r="P20" s="538">
        <f t="shared" ref="P20:P25" si="12">O20</f>
        <v>40000</v>
      </c>
    </row>
    <row r="21" spans="1:16" s="2" customFormat="1" ht="24.95" customHeight="1" x14ac:dyDescent="0.2">
      <c r="A21" s="530"/>
      <c r="B21" s="531">
        <f t="shared" ref="B21:B25" si="13">B20+0.1</f>
        <v>4.1999999999999993</v>
      </c>
      <c r="C21" s="532" t="s">
        <v>179</v>
      </c>
      <c r="D21" s="541" t="str">
        <f t="shared" si="5"/>
        <v>Nos.</v>
      </c>
      <c r="E21" s="542">
        <v>4</v>
      </c>
      <c r="F21" s="535"/>
      <c r="G21" s="536">
        <f t="shared" si="6"/>
        <v>0</v>
      </c>
      <c r="H21" s="537">
        <v>8000</v>
      </c>
      <c r="I21" s="536">
        <f t="shared" si="7"/>
        <v>32000</v>
      </c>
      <c r="J21" s="538">
        <f t="shared" si="8"/>
        <v>32000</v>
      </c>
      <c r="K21" s="539">
        <v>4</v>
      </c>
      <c r="L21" s="540"/>
      <c r="M21" s="536">
        <f t="shared" si="9"/>
        <v>0</v>
      </c>
      <c r="N21" s="537">
        <f t="shared" si="10"/>
        <v>8000</v>
      </c>
      <c r="O21" s="536">
        <f t="shared" si="11"/>
        <v>32000</v>
      </c>
      <c r="P21" s="538">
        <f t="shared" si="12"/>
        <v>32000</v>
      </c>
    </row>
    <row r="22" spans="1:16" s="2" customFormat="1" ht="24.95" customHeight="1" x14ac:dyDescent="0.2">
      <c r="A22" s="530"/>
      <c r="B22" s="531">
        <f t="shared" si="13"/>
        <v>4.2999999999999989</v>
      </c>
      <c r="C22" s="532" t="s">
        <v>180</v>
      </c>
      <c r="D22" s="541" t="str">
        <f t="shared" si="5"/>
        <v>Nos.</v>
      </c>
      <c r="E22" s="542">
        <v>4</v>
      </c>
      <c r="F22" s="535"/>
      <c r="G22" s="536">
        <f t="shared" si="6"/>
        <v>0</v>
      </c>
      <c r="H22" s="537">
        <v>8000</v>
      </c>
      <c r="I22" s="536">
        <f t="shared" si="7"/>
        <v>32000</v>
      </c>
      <c r="J22" s="538">
        <f t="shared" si="8"/>
        <v>32000</v>
      </c>
      <c r="K22" s="539">
        <v>4</v>
      </c>
      <c r="L22" s="540"/>
      <c r="M22" s="536">
        <f t="shared" si="9"/>
        <v>0</v>
      </c>
      <c r="N22" s="537">
        <f t="shared" si="10"/>
        <v>8000</v>
      </c>
      <c r="O22" s="536">
        <f t="shared" si="11"/>
        <v>32000</v>
      </c>
      <c r="P22" s="538">
        <f t="shared" si="12"/>
        <v>32000</v>
      </c>
    </row>
    <row r="23" spans="1:16" s="2" customFormat="1" ht="24.95" customHeight="1" x14ac:dyDescent="0.2">
      <c r="A23" s="530"/>
      <c r="B23" s="531">
        <f t="shared" si="13"/>
        <v>4.3999999999999986</v>
      </c>
      <c r="C23" s="532" t="s">
        <v>158</v>
      </c>
      <c r="D23" s="541" t="str">
        <f t="shared" si="5"/>
        <v>Nos.</v>
      </c>
      <c r="E23" s="542">
        <v>8</v>
      </c>
      <c r="F23" s="535"/>
      <c r="G23" s="536">
        <f t="shared" si="6"/>
        <v>0</v>
      </c>
      <c r="H23" s="537">
        <v>8000</v>
      </c>
      <c r="I23" s="536">
        <f t="shared" si="7"/>
        <v>64000</v>
      </c>
      <c r="J23" s="538">
        <f t="shared" si="8"/>
        <v>64000</v>
      </c>
      <c r="K23" s="539">
        <v>8</v>
      </c>
      <c r="L23" s="540"/>
      <c r="M23" s="536">
        <f t="shared" si="9"/>
        <v>0</v>
      </c>
      <c r="N23" s="537">
        <f t="shared" si="10"/>
        <v>8000</v>
      </c>
      <c r="O23" s="536">
        <f t="shared" si="11"/>
        <v>64000</v>
      </c>
      <c r="P23" s="538">
        <f t="shared" si="12"/>
        <v>64000</v>
      </c>
    </row>
    <row r="24" spans="1:16" s="2" customFormat="1" ht="24.95" customHeight="1" x14ac:dyDescent="0.2">
      <c r="A24" s="530"/>
      <c r="B24" s="531">
        <f t="shared" si="13"/>
        <v>4.4999999999999982</v>
      </c>
      <c r="C24" s="532" t="s">
        <v>159</v>
      </c>
      <c r="D24" s="541" t="str">
        <f t="shared" si="5"/>
        <v>Nos.</v>
      </c>
      <c r="E24" s="542">
        <v>57</v>
      </c>
      <c r="F24" s="535"/>
      <c r="G24" s="536">
        <f t="shared" si="6"/>
        <v>0</v>
      </c>
      <c r="H24" s="537">
        <v>8000</v>
      </c>
      <c r="I24" s="536">
        <f t="shared" si="7"/>
        <v>456000</v>
      </c>
      <c r="J24" s="538">
        <f t="shared" si="8"/>
        <v>456000</v>
      </c>
      <c r="K24" s="539">
        <v>57</v>
      </c>
      <c r="L24" s="540"/>
      <c r="M24" s="536">
        <f t="shared" si="9"/>
        <v>0</v>
      </c>
      <c r="N24" s="537">
        <f t="shared" si="10"/>
        <v>8000</v>
      </c>
      <c r="O24" s="536">
        <f t="shared" si="11"/>
        <v>456000</v>
      </c>
      <c r="P24" s="538">
        <f t="shared" si="12"/>
        <v>456000</v>
      </c>
    </row>
    <row r="25" spans="1:16" s="2" customFormat="1" ht="24.95" customHeight="1" x14ac:dyDescent="0.2">
      <c r="A25" s="530"/>
      <c r="B25" s="531">
        <f t="shared" si="13"/>
        <v>4.5999999999999979</v>
      </c>
      <c r="C25" s="532" t="s">
        <v>160</v>
      </c>
      <c r="D25" s="541" t="str">
        <f t="shared" si="5"/>
        <v>Nos.</v>
      </c>
      <c r="E25" s="542">
        <v>3</v>
      </c>
      <c r="F25" s="535"/>
      <c r="G25" s="536">
        <f t="shared" si="6"/>
        <v>0</v>
      </c>
      <c r="H25" s="537">
        <v>8000</v>
      </c>
      <c r="I25" s="536">
        <f t="shared" si="7"/>
        <v>24000</v>
      </c>
      <c r="J25" s="538">
        <f t="shared" si="8"/>
        <v>24000</v>
      </c>
      <c r="K25" s="539">
        <v>3</v>
      </c>
      <c r="L25" s="540"/>
      <c r="M25" s="536">
        <f t="shared" si="9"/>
        <v>0</v>
      </c>
      <c r="N25" s="537">
        <f t="shared" si="10"/>
        <v>8000</v>
      </c>
      <c r="O25" s="536">
        <f t="shared" si="11"/>
        <v>24000</v>
      </c>
      <c r="P25" s="538">
        <f t="shared" si="12"/>
        <v>24000</v>
      </c>
    </row>
    <row r="26" spans="1:16" s="2" customFormat="1" ht="63.75" x14ac:dyDescent="0.2">
      <c r="A26" s="97">
        <f>A19+1</f>
        <v>5</v>
      </c>
      <c r="B26" s="98"/>
      <c r="C26" s="52" t="s">
        <v>58</v>
      </c>
      <c r="D26" s="44"/>
      <c r="E26" s="45"/>
      <c r="F26" s="46"/>
      <c r="G26" s="47"/>
      <c r="H26" s="48"/>
      <c r="I26" s="47"/>
      <c r="J26" s="77"/>
      <c r="K26" s="507"/>
      <c r="L26" s="493"/>
      <c r="M26" s="47"/>
      <c r="N26" s="48"/>
      <c r="O26" s="47"/>
      <c r="P26" s="77"/>
    </row>
    <row r="27" spans="1:16" s="2" customFormat="1" ht="20.100000000000001" customHeight="1" x14ac:dyDescent="0.2">
      <c r="A27" s="56"/>
      <c r="B27" s="82">
        <f>A26+0.1</f>
        <v>5.0999999999999996</v>
      </c>
      <c r="C27" s="83" t="s">
        <v>8</v>
      </c>
      <c r="D27" s="72"/>
      <c r="E27" s="73"/>
      <c r="F27" s="74"/>
      <c r="G27" s="75"/>
      <c r="H27" s="76"/>
      <c r="I27" s="75"/>
      <c r="J27" s="77"/>
      <c r="K27" s="507"/>
      <c r="L27" s="496"/>
      <c r="M27" s="75"/>
      <c r="N27" s="76"/>
      <c r="O27" s="75"/>
      <c r="P27" s="77"/>
    </row>
    <row r="28" spans="1:16" s="2" customFormat="1" ht="12.75" x14ac:dyDescent="0.2">
      <c r="A28" s="56"/>
      <c r="B28" s="57" t="s">
        <v>41</v>
      </c>
      <c r="C28" s="79" t="s">
        <v>30</v>
      </c>
      <c r="D28" s="59" t="str">
        <f>IF(C28="","",IF(E28="","",IF(E28&gt;1,"Nos.","No.")))</f>
        <v>Nos.</v>
      </c>
      <c r="E28" s="60">
        <f>SUM(E13:E13)*2</f>
        <v>4</v>
      </c>
      <c r="F28" s="156"/>
      <c r="G28" s="157">
        <f t="shared" ref="G28:G29" si="14">F28*E28</f>
        <v>0</v>
      </c>
      <c r="H28" s="158">
        <v>6000</v>
      </c>
      <c r="I28" s="157">
        <f t="shared" ref="I28:I29" si="15">H28*E28</f>
        <v>24000</v>
      </c>
      <c r="J28" s="159">
        <f t="shared" ref="J28:J29" si="16">I28+G28</f>
        <v>24000</v>
      </c>
      <c r="K28" s="506">
        <v>4</v>
      </c>
      <c r="L28" s="495"/>
      <c r="M28" s="157">
        <f t="shared" ref="M28:M29" si="17">L28*J28</f>
        <v>0</v>
      </c>
      <c r="N28" s="158">
        <f t="shared" ref="N28:N35" si="18">H28</f>
        <v>6000</v>
      </c>
      <c r="O28" s="157">
        <f t="shared" ref="O28:O35" si="19">N28*K28</f>
        <v>24000</v>
      </c>
      <c r="P28" s="159">
        <f t="shared" ref="P28:P35" si="20">O28</f>
        <v>24000</v>
      </c>
    </row>
    <row r="29" spans="1:16" s="2" customFormat="1" ht="12.75" x14ac:dyDescent="0.2">
      <c r="A29" s="56"/>
      <c r="B29" s="57" t="s">
        <v>42</v>
      </c>
      <c r="C29" s="79" t="s">
        <v>57</v>
      </c>
      <c r="D29" s="59" t="str">
        <f>IF(C29="","",IF(E29="","",IF(E29&gt;1,"Nos.","No.")))</f>
        <v>Nos.</v>
      </c>
      <c r="E29" s="60">
        <f>E28</f>
        <v>4</v>
      </c>
      <c r="F29" s="156"/>
      <c r="G29" s="157">
        <f t="shared" si="14"/>
        <v>0</v>
      </c>
      <c r="H29" s="158">
        <v>8000</v>
      </c>
      <c r="I29" s="157">
        <f t="shared" si="15"/>
        <v>32000</v>
      </c>
      <c r="J29" s="159">
        <f t="shared" si="16"/>
        <v>32000</v>
      </c>
      <c r="K29" s="506">
        <v>4</v>
      </c>
      <c r="L29" s="495"/>
      <c r="M29" s="157">
        <f t="shared" si="17"/>
        <v>0</v>
      </c>
      <c r="N29" s="158">
        <f t="shared" si="18"/>
        <v>8000</v>
      </c>
      <c r="O29" s="157">
        <f t="shared" si="19"/>
        <v>32000</v>
      </c>
      <c r="P29" s="159">
        <f t="shared" si="20"/>
        <v>32000</v>
      </c>
    </row>
    <row r="30" spans="1:16" s="2" customFormat="1" ht="12.75" x14ac:dyDescent="0.2">
      <c r="A30" s="56"/>
      <c r="B30" s="82">
        <f>B27+0.1</f>
        <v>5.1999999999999993</v>
      </c>
      <c r="C30" s="83" t="s">
        <v>103</v>
      </c>
      <c r="D30" s="72"/>
      <c r="E30" s="73"/>
      <c r="F30" s="74"/>
      <c r="G30" s="75"/>
      <c r="H30" s="76"/>
      <c r="I30" s="75"/>
      <c r="J30" s="77"/>
      <c r="K30" s="507"/>
      <c r="L30" s="496"/>
      <c r="M30" s="75"/>
      <c r="N30" s="158">
        <f t="shared" si="18"/>
        <v>0</v>
      </c>
      <c r="O30" s="157">
        <f t="shared" si="19"/>
        <v>0</v>
      </c>
      <c r="P30" s="159">
        <f t="shared" si="20"/>
        <v>0</v>
      </c>
    </row>
    <row r="31" spans="1:16" s="2" customFormat="1" ht="12.75" x14ac:dyDescent="0.2">
      <c r="A31" s="56"/>
      <c r="B31" s="57" t="s">
        <v>41</v>
      </c>
      <c r="C31" s="79" t="str">
        <f>C28</f>
        <v xml:space="preserve">6" dia </v>
      </c>
      <c r="D31" s="59" t="str">
        <f>IF(C31="","",IF(E31="","",IF(E31&gt;1,"Nos.","No.")))</f>
        <v>Nos.</v>
      </c>
      <c r="E31" s="60">
        <f>E28</f>
        <v>4</v>
      </c>
      <c r="F31" s="156"/>
      <c r="G31" s="157">
        <f t="shared" ref="G31:G32" si="21">F31*E31</f>
        <v>0</v>
      </c>
      <c r="H31" s="158">
        <v>5000</v>
      </c>
      <c r="I31" s="157">
        <f t="shared" ref="I31:I32" si="22">H31*E31</f>
        <v>20000</v>
      </c>
      <c r="J31" s="159">
        <f t="shared" ref="J31:J32" si="23">I31+G31</f>
        <v>20000</v>
      </c>
      <c r="K31" s="506">
        <v>4</v>
      </c>
      <c r="L31" s="495"/>
      <c r="M31" s="157">
        <f t="shared" ref="M31:M32" si="24">L31*J31</f>
        <v>0</v>
      </c>
      <c r="N31" s="158">
        <f t="shared" si="18"/>
        <v>5000</v>
      </c>
      <c r="O31" s="157">
        <f t="shared" si="19"/>
        <v>20000</v>
      </c>
      <c r="P31" s="159">
        <f t="shared" si="20"/>
        <v>20000</v>
      </c>
    </row>
    <row r="32" spans="1:16" s="2" customFormat="1" ht="12.75" x14ac:dyDescent="0.2">
      <c r="A32" s="56"/>
      <c r="B32" s="57" t="s">
        <v>42</v>
      </c>
      <c r="C32" s="81" t="str">
        <f>C29</f>
        <v xml:space="preserve">8" dia </v>
      </c>
      <c r="D32" s="65" t="str">
        <f>IF(C32="","",IF(E32="","",IF(E32&gt;1,"Nos.","No.")))</f>
        <v>Nos.</v>
      </c>
      <c r="E32" s="66">
        <f>E31</f>
        <v>4</v>
      </c>
      <c r="F32" s="156"/>
      <c r="G32" s="157">
        <f t="shared" si="21"/>
        <v>0</v>
      </c>
      <c r="H32" s="158">
        <v>6000</v>
      </c>
      <c r="I32" s="157">
        <f t="shared" si="22"/>
        <v>24000</v>
      </c>
      <c r="J32" s="159">
        <f t="shared" si="23"/>
        <v>24000</v>
      </c>
      <c r="K32" s="506">
        <v>4</v>
      </c>
      <c r="L32" s="495"/>
      <c r="M32" s="157">
        <f t="shared" si="24"/>
        <v>0</v>
      </c>
      <c r="N32" s="158">
        <f t="shared" si="18"/>
        <v>6000</v>
      </c>
      <c r="O32" s="157">
        <f t="shared" si="19"/>
        <v>24000</v>
      </c>
      <c r="P32" s="159">
        <f t="shared" si="20"/>
        <v>24000</v>
      </c>
    </row>
    <row r="33" spans="1:16" s="2" customFormat="1" ht="20.100000000000001" customHeight="1" x14ac:dyDescent="0.2">
      <c r="A33" s="56"/>
      <c r="B33" s="82">
        <f>B30+0.1</f>
        <v>5.2999999999999989</v>
      </c>
      <c r="C33" s="84" t="s">
        <v>9</v>
      </c>
      <c r="D33" s="85"/>
      <c r="E33" s="86"/>
      <c r="F33" s="87"/>
      <c r="G33" s="88"/>
      <c r="H33" s="89"/>
      <c r="I33" s="88"/>
      <c r="J33" s="90"/>
      <c r="K33" s="509"/>
      <c r="L33" s="498"/>
      <c r="M33" s="88"/>
      <c r="N33" s="158">
        <f t="shared" si="18"/>
        <v>0</v>
      </c>
      <c r="O33" s="157">
        <f t="shared" si="19"/>
        <v>0</v>
      </c>
      <c r="P33" s="159">
        <f t="shared" si="20"/>
        <v>0</v>
      </c>
    </row>
    <row r="34" spans="1:16" s="2" customFormat="1" ht="12.75" x14ac:dyDescent="0.2">
      <c r="A34" s="56"/>
      <c r="B34" s="57" t="s">
        <v>41</v>
      </c>
      <c r="C34" s="79" t="str">
        <f>C31</f>
        <v xml:space="preserve">6" dia </v>
      </c>
      <c r="D34" s="59" t="str">
        <f>IF(C34="","",IF(E34="","",IF(E34&gt;1,"Nos.","No.")))</f>
        <v>Nos.</v>
      </c>
      <c r="E34" s="60">
        <f>E28/2</f>
        <v>2</v>
      </c>
      <c r="F34" s="156"/>
      <c r="G34" s="157">
        <f t="shared" ref="G34:G35" si="25">F34*E34</f>
        <v>0</v>
      </c>
      <c r="H34" s="158">
        <v>6000</v>
      </c>
      <c r="I34" s="157">
        <f t="shared" ref="I34:I35" si="26">H34*E34</f>
        <v>12000</v>
      </c>
      <c r="J34" s="159">
        <f t="shared" ref="J34:J35" si="27">I34+G34</f>
        <v>12000</v>
      </c>
      <c r="K34" s="506">
        <v>2</v>
      </c>
      <c r="L34" s="495"/>
      <c r="M34" s="157">
        <f t="shared" ref="M34:M35" si="28">L34*J34</f>
        <v>0</v>
      </c>
      <c r="N34" s="158">
        <f t="shared" si="18"/>
        <v>6000</v>
      </c>
      <c r="O34" s="157">
        <f t="shared" si="19"/>
        <v>12000</v>
      </c>
      <c r="P34" s="159">
        <f t="shared" si="20"/>
        <v>12000</v>
      </c>
    </row>
    <row r="35" spans="1:16" s="2" customFormat="1" ht="13.5" thickBot="1" x14ac:dyDescent="0.25">
      <c r="A35" s="144"/>
      <c r="B35" s="134" t="s">
        <v>42</v>
      </c>
      <c r="C35" s="135" t="str">
        <f>C32</f>
        <v xml:space="preserve">8" dia </v>
      </c>
      <c r="D35" s="136" t="str">
        <f>IF(C35="","",IF(E35="","",IF(E35&gt;1,"Nos.","No.")))</f>
        <v>Nos.</v>
      </c>
      <c r="E35" s="137">
        <f>E34</f>
        <v>2</v>
      </c>
      <c r="F35" s="156"/>
      <c r="G35" s="157">
        <f t="shared" si="25"/>
        <v>0</v>
      </c>
      <c r="H35" s="158">
        <v>8000</v>
      </c>
      <c r="I35" s="157">
        <f t="shared" si="26"/>
        <v>16000</v>
      </c>
      <c r="J35" s="159">
        <f t="shared" si="27"/>
        <v>16000</v>
      </c>
      <c r="K35" s="506">
        <v>2</v>
      </c>
      <c r="L35" s="495"/>
      <c r="M35" s="157">
        <f t="shared" si="28"/>
        <v>0</v>
      </c>
      <c r="N35" s="158">
        <f t="shared" si="18"/>
        <v>8000</v>
      </c>
      <c r="O35" s="157">
        <f t="shared" si="19"/>
        <v>16000</v>
      </c>
      <c r="P35" s="159">
        <f t="shared" si="20"/>
        <v>16000</v>
      </c>
    </row>
    <row r="36" spans="1:16" s="2" customFormat="1" ht="20.100000000000001" customHeight="1" x14ac:dyDescent="0.2">
      <c r="A36" s="145"/>
      <c r="B36" s="146">
        <f>B33+0.1</f>
        <v>5.3999999999999986</v>
      </c>
      <c r="C36" s="147" t="s">
        <v>10</v>
      </c>
      <c r="D36" s="138"/>
      <c r="E36" s="139"/>
      <c r="F36" s="140"/>
      <c r="G36" s="141"/>
      <c r="H36" s="142"/>
      <c r="I36" s="141"/>
      <c r="J36" s="143"/>
      <c r="K36" s="508"/>
      <c r="L36" s="497"/>
      <c r="M36" s="141"/>
      <c r="N36" s="142"/>
      <c r="O36" s="141"/>
      <c r="P36" s="143"/>
    </row>
    <row r="37" spans="1:16" s="2" customFormat="1" ht="21.95" customHeight="1" x14ac:dyDescent="0.2">
      <c r="A37" s="56"/>
      <c r="B37" s="57" t="s">
        <v>41</v>
      </c>
      <c r="C37" s="79" t="str">
        <f>C34</f>
        <v xml:space="preserve">6" dia </v>
      </c>
      <c r="D37" s="59" t="str">
        <f>IF(C37="","",IF(E37="","",IF(E37&gt;1,"Nos.","No.")))</f>
        <v>Nos.</v>
      </c>
      <c r="E37" s="60">
        <f>E34</f>
        <v>2</v>
      </c>
      <c r="F37" s="156"/>
      <c r="G37" s="157">
        <f t="shared" ref="G37:G38" si="29">F37*E37</f>
        <v>0</v>
      </c>
      <c r="H37" s="158">
        <v>6000</v>
      </c>
      <c r="I37" s="157">
        <f t="shared" ref="I37:I38" si="30">H37*E37</f>
        <v>12000</v>
      </c>
      <c r="J37" s="159">
        <f t="shared" ref="J37:J38" si="31">I37+G37</f>
        <v>12000</v>
      </c>
      <c r="K37" s="506">
        <v>2</v>
      </c>
      <c r="L37" s="495"/>
      <c r="M37" s="157">
        <f t="shared" ref="M37:M38" si="32">L37*J37</f>
        <v>0</v>
      </c>
      <c r="N37" s="158">
        <f>H37</f>
        <v>6000</v>
      </c>
      <c r="O37" s="157">
        <f>N37*K37</f>
        <v>12000</v>
      </c>
      <c r="P37" s="159">
        <f>O37</f>
        <v>12000</v>
      </c>
    </row>
    <row r="38" spans="1:16" s="2" customFormat="1" ht="21.95" customHeight="1" x14ac:dyDescent="0.2">
      <c r="A38" s="56"/>
      <c r="B38" s="57" t="s">
        <v>42</v>
      </c>
      <c r="C38" s="81" t="str">
        <f>C35</f>
        <v xml:space="preserve">8" dia </v>
      </c>
      <c r="D38" s="65" t="str">
        <f>IF(C38="","",IF(E38="","",IF(E38&gt;1,"Nos.","No.")))</f>
        <v>Nos.</v>
      </c>
      <c r="E38" s="66">
        <f>E37</f>
        <v>2</v>
      </c>
      <c r="F38" s="156"/>
      <c r="G38" s="157">
        <f t="shared" si="29"/>
        <v>0</v>
      </c>
      <c r="H38" s="158">
        <v>8000</v>
      </c>
      <c r="I38" s="157">
        <f t="shared" si="30"/>
        <v>16000</v>
      </c>
      <c r="J38" s="159">
        <f t="shared" si="31"/>
        <v>16000</v>
      </c>
      <c r="K38" s="506">
        <v>2</v>
      </c>
      <c r="L38" s="495"/>
      <c r="M38" s="157">
        <f t="shared" si="32"/>
        <v>0</v>
      </c>
      <c r="N38" s="158">
        <f>H38</f>
        <v>8000</v>
      </c>
      <c r="O38" s="157">
        <f>N38*K38</f>
        <v>16000</v>
      </c>
      <c r="P38" s="159">
        <f>O38</f>
        <v>16000</v>
      </c>
    </row>
    <row r="39" spans="1:16" s="2" customFormat="1" ht="25.5" x14ac:dyDescent="0.2">
      <c r="A39" s="56"/>
      <c r="B39" s="82">
        <f>B36+0.1</f>
        <v>5.4999999999999982</v>
      </c>
      <c r="C39" s="84" t="s">
        <v>60</v>
      </c>
      <c r="D39" s="85"/>
      <c r="E39" s="86"/>
      <c r="F39" s="87"/>
      <c r="G39" s="88"/>
      <c r="H39" s="89"/>
      <c r="I39" s="88"/>
      <c r="J39" s="90"/>
      <c r="K39" s="509"/>
      <c r="L39" s="498"/>
      <c r="M39" s="88"/>
      <c r="N39" s="89"/>
      <c r="O39" s="88"/>
      <c r="P39" s="90"/>
    </row>
    <row r="40" spans="1:16" s="2" customFormat="1" ht="21.95" customHeight="1" x14ac:dyDescent="0.2">
      <c r="A40" s="56"/>
      <c r="B40" s="57" t="s">
        <v>41</v>
      </c>
      <c r="C40" s="79" t="str">
        <f>C37</f>
        <v xml:space="preserve">6" dia </v>
      </c>
      <c r="D40" s="59" t="str">
        <f t="shared" ref="D40:D45" si="33">IF(C40="","",IF(E40="","",IF(E40&gt;1,"Nos.","No.")))</f>
        <v>Nos.</v>
      </c>
      <c r="E40" s="60">
        <f>E37</f>
        <v>2</v>
      </c>
      <c r="F40" s="156"/>
      <c r="G40" s="157">
        <f t="shared" ref="G40:G45" si="34">F40*E40</f>
        <v>0</v>
      </c>
      <c r="H40" s="158">
        <v>6000</v>
      </c>
      <c r="I40" s="157">
        <f t="shared" ref="I40:I45" si="35">H40*E40</f>
        <v>12000</v>
      </c>
      <c r="J40" s="159">
        <f t="shared" ref="J40:J45" si="36">I40+G40</f>
        <v>12000</v>
      </c>
      <c r="K40" s="506">
        <v>2</v>
      </c>
      <c r="L40" s="495"/>
      <c r="M40" s="157">
        <f t="shared" ref="M40:M45" si="37">L40*J40</f>
        <v>0</v>
      </c>
      <c r="N40" s="158">
        <f t="shared" ref="N40:N45" si="38">H40</f>
        <v>6000</v>
      </c>
      <c r="O40" s="157">
        <f t="shared" ref="O40:O45" si="39">N40*K40</f>
        <v>12000</v>
      </c>
      <c r="P40" s="159">
        <f t="shared" ref="P40:P45" si="40">O40</f>
        <v>12000</v>
      </c>
    </row>
    <row r="41" spans="1:16" s="2" customFormat="1" ht="21.95" customHeight="1" x14ac:dyDescent="0.2">
      <c r="A41" s="56"/>
      <c r="B41" s="57" t="s">
        <v>42</v>
      </c>
      <c r="C41" s="79" t="str">
        <f>C38</f>
        <v xml:space="preserve">8" dia </v>
      </c>
      <c r="D41" s="59" t="str">
        <f t="shared" si="33"/>
        <v>Nos.</v>
      </c>
      <c r="E41" s="60">
        <f>E40</f>
        <v>2</v>
      </c>
      <c r="F41" s="156"/>
      <c r="G41" s="157">
        <f t="shared" si="34"/>
        <v>0</v>
      </c>
      <c r="H41" s="158">
        <v>8000</v>
      </c>
      <c r="I41" s="157">
        <f t="shared" si="35"/>
        <v>16000</v>
      </c>
      <c r="J41" s="159">
        <f t="shared" si="36"/>
        <v>16000</v>
      </c>
      <c r="K41" s="506">
        <v>2</v>
      </c>
      <c r="L41" s="495"/>
      <c r="M41" s="157">
        <f t="shared" si="37"/>
        <v>0</v>
      </c>
      <c r="N41" s="158">
        <f t="shared" si="38"/>
        <v>8000</v>
      </c>
      <c r="O41" s="157">
        <f t="shared" si="39"/>
        <v>16000</v>
      </c>
      <c r="P41" s="159">
        <f t="shared" si="40"/>
        <v>16000</v>
      </c>
    </row>
    <row r="42" spans="1:16" s="2" customFormat="1" ht="25.5" x14ac:dyDescent="0.2">
      <c r="A42" s="56"/>
      <c r="B42" s="91">
        <f>B39+0.1</f>
        <v>5.5999999999999979</v>
      </c>
      <c r="C42" s="64" t="s">
        <v>45</v>
      </c>
      <c r="D42" s="65" t="str">
        <f t="shared" si="33"/>
        <v>Nos.</v>
      </c>
      <c r="E42" s="66">
        <f>SUM(E40:E41)*2</f>
        <v>8</v>
      </c>
      <c r="F42" s="156"/>
      <c r="G42" s="157">
        <f t="shared" si="34"/>
        <v>0</v>
      </c>
      <c r="H42" s="158">
        <v>1500</v>
      </c>
      <c r="I42" s="157">
        <f t="shared" si="35"/>
        <v>12000</v>
      </c>
      <c r="J42" s="159">
        <f t="shared" si="36"/>
        <v>12000</v>
      </c>
      <c r="K42" s="506">
        <v>8</v>
      </c>
      <c r="L42" s="495"/>
      <c r="M42" s="157">
        <f t="shared" si="37"/>
        <v>0</v>
      </c>
      <c r="N42" s="158">
        <f t="shared" si="38"/>
        <v>1500</v>
      </c>
      <c r="O42" s="157">
        <f t="shared" si="39"/>
        <v>12000</v>
      </c>
      <c r="P42" s="159">
        <f t="shared" si="40"/>
        <v>12000</v>
      </c>
    </row>
    <row r="43" spans="1:16" s="2" customFormat="1" ht="38.25" x14ac:dyDescent="0.2">
      <c r="A43" s="56"/>
      <c r="B43" s="91">
        <f>B42+0.1</f>
        <v>5.6999999999999975</v>
      </c>
      <c r="C43" s="92" t="s">
        <v>59</v>
      </c>
      <c r="D43" s="93" t="str">
        <f t="shared" si="33"/>
        <v>Nos.</v>
      </c>
      <c r="E43" s="94">
        <f>E42</f>
        <v>8</v>
      </c>
      <c r="F43" s="156"/>
      <c r="G43" s="157">
        <f t="shared" si="34"/>
        <v>0</v>
      </c>
      <c r="H43" s="158">
        <v>1500</v>
      </c>
      <c r="I43" s="157">
        <f t="shared" si="35"/>
        <v>12000</v>
      </c>
      <c r="J43" s="159">
        <f t="shared" si="36"/>
        <v>12000</v>
      </c>
      <c r="K43" s="506">
        <v>8</v>
      </c>
      <c r="L43" s="495"/>
      <c r="M43" s="157">
        <f t="shared" si="37"/>
        <v>0</v>
      </c>
      <c r="N43" s="158">
        <f t="shared" si="38"/>
        <v>1500</v>
      </c>
      <c r="O43" s="157">
        <f t="shared" si="39"/>
        <v>12000</v>
      </c>
      <c r="P43" s="159">
        <f t="shared" si="40"/>
        <v>12000</v>
      </c>
    </row>
    <row r="44" spans="1:16" s="2" customFormat="1" ht="21.95" customHeight="1" x14ac:dyDescent="0.2">
      <c r="A44" s="56"/>
      <c r="B44" s="82">
        <f>B43+0.1</f>
        <v>5.7999999999999972</v>
      </c>
      <c r="C44" s="64" t="s">
        <v>44</v>
      </c>
      <c r="D44" s="65" t="str">
        <f t="shared" si="33"/>
        <v>Nos.</v>
      </c>
      <c r="E44" s="66">
        <v>2</v>
      </c>
      <c r="F44" s="156"/>
      <c r="G44" s="157">
        <f t="shared" si="34"/>
        <v>0</v>
      </c>
      <c r="H44" s="158">
        <v>1000</v>
      </c>
      <c r="I44" s="157">
        <f t="shared" si="35"/>
        <v>2000</v>
      </c>
      <c r="J44" s="159">
        <f t="shared" si="36"/>
        <v>2000</v>
      </c>
      <c r="K44" s="506">
        <v>2</v>
      </c>
      <c r="L44" s="495"/>
      <c r="M44" s="157">
        <f t="shared" si="37"/>
        <v>0</v>
      </c>
      <c r="N44" s="158">
        <f t="shared" si="38"/>
        <v>1000</v>
      </c>
      <c r="O44" s="157">
        <f t="shared" si="39"/>
        <v>2000</v>
      </c>
      <c r="P44" s="159">
        <f t="shared" si="40"/>
        <v>2000</v>
      </c>
    </row>
    <row r="45" spans="1:16" s="2" customFormat="1" ht="21.95" customHeight="1" x14ac:dyDescent="0.2">
      <c r="A45" s="56"/>
      <c r="B45" s="82">
        <f>B44+0.1</f>
        <v>5.8999999999999968</v>
      </c>
      <c r="C45" s="64" t="s">
        <v>11</v>
      </c>
      <c r="D45" s="65" t="str">
        <f t="shared" si="33"/>
        <v>Nos.</v>
      </c>
      <c r="E45" s="66">
        <f>SUM(E40:E41)</f>
        <v>4</v>
      </c>
      <c r="F45" s="156"/>
      <c r="G45" s="157">
        <f t="shared" si="34"/>
        <v>0</v>
      </c>
      <c r="H45" s="158">
        <v>2000</v>
      </c>
      <c r="I45" s="157">
        <f t="shared" si="35"/>
        <v>8000</v>
      </c>
      <c r="J45" s="159">
        <f t="shared" si="36"/>
        <v>8000</v>
      </c>
      <c r="K45" s="506">
        <v>4</v>
      </c>
      <c r="L45" s="495"/>
      <c r="M45" s="157">
        <f t="shared" si="37"/>
        <v>0</v>
      </c>
      <c r="N45" s="158">
        <f t="shared" si="38"/>
        <v>2000</v>
      </c>
      <c r="O45" s="157">
        <f t="shared" si="39"/>
        <v>8000</v>
      </c>
      <c r="P45" s="159">
        <f t="shared" si="40"/>
        <v>8000</v>
      </c>
    </row>
    <row r="46" spans="1:16" s="2" customFormat="1" ht="63.75" x14ac:dyDescent="0.2">
      <c r="A46" s="97">
        <f>A26+1</f>
        <v>6</v>
      </c>
      <c r="B46" s="98"/>
      <c r="C46" s="99" t="s">
        <v>71</v>
      </c>
      <c r="D46" s="100"/>
      <c r="E46" s="101"/>
      <c r="F46" s="102"/>
      <c r="G46" s="95"/>
      <c r="H46" s="103"/>
      <c r="I46" s="95"/>
      <c r="J46" s="90"/>
      <c r="K46" s="509"/>
      <c r="L46" s="499"/>
      <c r="M46" s="95"/>
      <c r="N46" s="103"/>
      <c r="O46" s="95"/>
      <c r="P46" s="90"/>
    </row>
    <row r="47" spans="1:16" s="2" customFormat="1" ht="20.100000000000001" customHeight="1" x14ac:dyDescent="0.2">
      <c r="A47" s="56"/>
      <c r="B47" s="82">
        <f>A46+0.1</f>
        <v>6.1</v>
      </c>
      <c r="C47" s="83" t="s">
        <v>8</v>
      </c>
      <c r="D47" s="72"/>
      <c r="E47" s="73"/>
      <c r="F47" s="74"/>
      <c r="G47" s="75"/>
      <c r="H47" s="76"/>
      <c r="I47" s="75"/>
      <c r="J47" s="77"/>
      <c r="K47" s="507"/>
      <c r="L47" s="496"/>
      <c r="M47" s="75"/>
      <c r="N47" s="76"/>
      <c r="O47" s="75"/>
      <c r="P47" s="77"/>
    </row>
    <row r="48" spans="1:16" s="2" customFormat="1" ht="12.75" x14ac:dyDescent="0.2">
      <c r="A48" s="56"/>
      <c r="B48" s="57" t="s">
        <v>41</v>
      </c>
      <c r="C48" s="79" t="s">
        <v>31</v>
      </c>
      <c r="D48" s="59" t="str">
        <f>IF(C48="","",IF(E48="","",IF(E48&gt;1,"Nos.","No.")))</f>
        <v>Nos.</v>
      </c>
      <c r="E48" s="60" t="s">
        <v>110</v>
      </c>
      <c r="F48" s="61"/>
      <c r="G48" s="62"/>
      <c r="H48" s="63">
        <v>4000</v>
      </c>
      <c r="I48" s="62"/>
      <c r="J48" s="4"/>
      <c r="K48" s="510"/>
      <c r="L48" s="500"/>
      <c r="M48" s="62"/>
      <c r="N48" s="158">
        <f>H48</f>
        <v>4000</v>
      </c>
      <c r="O48" s="157">
        <f>N48*K48</f>
        <v>0</v>
      </c>
      <c r="P48" s="159">
        <f>O48</f>
        <v>0</v>
      </c>
    </row>
    <row r="49" spans="1:16" s="2" customFormat="1" ht="12.75" x14ac:dyDescent="0.2">
      <c r="A49" s="56"/>
      <c r="B49" s="57" t="s">
        <v>42</v>
      </c>
      <c r="C49" s="81" t="s">
        <v>104</v>
      </c>
      <c r="D49" s="65" t="str">
        <f>IF(C49="","",IF(E49="","",IF(E49&gt;1,"Nos.","No.")))</f>
        <v>Nos.</v>
      </c>
      <c r="E49" s="60" t="s">
        <v>110</v>
      </c>
      <c r="F49" s="67"/>
      <c r="G49" s="68"/>
      <c r="H49" s="80">
        <v>6000</v>
      </c>
      <c r="I49" s="68"/>
      <c r="J49" s="9"/>
      <c r="K49" s="511">
        <v>4</v>
      </c>
      <c r="L49" s="501"/>
      <c r="M49" s="68"/>
      <c r="N49" s="158">
        <f>H49</f>
        <v>6000</v>
      </c>
      <c r="O49" s="157">
        <f>N49*K49</f>
        <v>24000</v>
      </c>
      <c r="P49" s="159">
        <f>O49</f>
        <v>24000</v>
      </c>
    </row>
    <row r="50" spans="1:16" s="2" customFormat="1" ht="12.75" x14ac:dyDescent="0.2">
      <c r="A50" s="56"/>
      <c r="B50" s="57" t="s">
        <v>43</v>
      </c>
      <c r="C50" s="79" t="s">
        <v>30</v>
      </c>
      <c r="D50" s="59" t="str">
        <f>IF(C50="","",IF(E50="","",IF(E50&gt;1,"Nos.","No.")))</f>
        <v>Nos.</v>
      </c>
      <c r="E50" s="60">
        <v>12</v>
      </c>
      <c r="F50" s="156"/>
      <c r="G50" s="157">
        <f t="shared" ref="G50:G51" si="41">F50*E50</f>
        <v>0</v>
      </c>
      <c r="H50" s="158">
        <v>6000</v>
      </c>
      <c r="I50" s="157">
        <f t="shared" ref="I50:I51" si="42">H50*E50</f>
        <v>72000</v>
      </c>
      <c r="J50" s="159">
        <f t="shared" ref="J50:J51" si="43">I50+G50</f>
        <v>72000</v>
      </c>
      <c r="K50" s="506">
        <v>4</v>
      </c>
      <c r="L50" s="495"/>
      <c r="M50" s="157">
        <f t="shared" ref="M50:M51" si="44">L50*J50</f>
        <v>0</v>
      </c>
      <c r="N50" s="158">
        <f>H50</f>
        <v>6000</v>
      </c>
      <c r="O50" s="157">
        <f>N50*K50</f>
        <v>24000</v>
      </c>
      <c r="P50" s="159">
        <f>O50</f>
        <v>24000</v>
      </c>
    </row>
    <row r="51" spans="1:16" s="2" customFormat="1" ht="12.75" x14ac:dyDescent="0.2">
      <c r="A51" s="56"/>
      <c r="B51" s="57" t="s">
        <v>77</v>
      </c>
      <c r="C51" s="79" t="s">
        <v>57</v>
      </c>
      <c r="D51" s="59" t="str">
        <f>IF(C51="","",IF(E51="","",IF(E51&gt;1,"Nos.","No.")))</f>
        <v>Nos.</v>
      </c>
      <c r="E51" s="60">
        <v>2</v>
      </c>
      <c r="F51" s="156"/>
      <c r="G51" s="157">
        <f t="shared" si="41"/>
        <v>0</v>
      </c>
      <c r="H51" s="158">
        <v>8000</v>
      </c>
      <c r="I51" s="157">
        <f t="shared" si="42"/>
        <v>16000</v>
      </c>
      <c r="J51" s="159">
        <f t="shared" si="43"/>
        <v>16000</v>
      </c>
      <c r="K51" s="506">
        <v>2</v>
      </c>
      <c r="L51" s="495"/>
      <c r="M51" s="157">
        <f t="shared" si="44"/>
        <v>0</v>
      </c>
      <c r="N51" s="158">
        <f>H51</f>
        <v>8000</v>
      </c>
      <c r="O51" s="157">
        <f>N51*K51</f>
        <v>16000</v>
      </c>
      <c r="P51" s="159">
        <f>O51</f>
        <v>16000</v>
      </c>
    </row>
    <row r="52" spans="1:16" s="2" customFormat="1" ht="27.75" customHeight="1" x14ac:dyDescent="0.2">
      <c r="A52" s="56"/>
      <c r="B52" s="82">
        <f>B47+0.1</f>
        <v>6.1999999999999993</v>
      </c>
      <c r="C52" s="83" t="s">
        <v>60</v>
      </c>
      <c r="D52" s="72"/>
      <c r="E52" s="73"/>
      <c r="F52" s="74"/>
      <c r="G52" s="75"/>
      <c r="H52" s="76"/>
      <c r="I52" s="75"/>
      <c r="J52" s="77"/>
      <c r="K52" s="507"/>
      <c r="L52" s="496"/>
      <c r="M52" s="75"/>
      <c r="N52" s="76"/>
      <c r="O52" s="75"/>
      <c r="P52" s="77"/>
    </row>
    <row r="53" spans="1:16" s="2" customFormat="1" ht="21.95" customHeight="1" x14ac:dyDescent="0.2">
      <c r="A53" s="56"/>
      <c r="B53" s="57" t="s">
        <v>41</v>
      </c>
      <c r="C53" s="79" t="s">
        <v>57</v>
      </c>
      <c r="D53" s="59" t="str">
        <f>IF(C53="","",IF(E53="","",IF(E53&gt;1,"Nos.","No.")))</f>
        <v>No.</v>
      </c>
      <c r="E53" s="60">
        <v>1</v>
      </c>
      <c r="F53" s="156"/>
      <c r="G53" s="157">
        <f t="shared" ref="G53:G54" si="45">F53*E53</f>
        <v>0</v>
      </c>
      <c r="H53" s="158">
        <v>8000</v>
      </c>
      <c r="I53" s="157">
        <f t="shared" ref="I53:I54" si="46">H53*E53</f>
        <v>8000</v>
      </c>
      <c r="J53" s="159">
        <f t="shared" ref="J53:J54" si="47">I53+G53</f>
        <v>8000</v>
      </c>
      <c r="K53" s="506">
        <v>1</v>
      </c>
      <c r="L53" s="495"/>
      <c r="M53" s="157">
        <f t="shared" ref="M53:M54" si="48">L53*J53</f>
        <v>0</v>
      </c>
      <c r="N53" s="158">
        <f>H53</f>
        <v>8000</v>
      </c>
      <c r="O53" s="157">
        <f>N53*K53</f>
        <v>8000</v>
      </c>
      <c r="P53" s="159">
        <f>O53</f>
        <v>8000</v>
      </c>
    </row>
    <row r="54" spans="1:16" s="2" customFormat="1" ht="12.75" x14ac:dyDescent="0.2">
      <c r="A54" s="56"/>
      <c r="B54" s="82">
        <f>B52+0.1</f>
        <v>6.2999999999999989</v>
      </c>
      <c r="C54" s="64" t="s">
        <v>44</v>
      </c>
      <c r="D54" s="65" t="str">
        <f>IF(C54="","",IF(E54="","",IF(E54&gt;1,"Nos.","No.")))</f>
        <v>Nos.</v>
      </c>
      <c r="E54" s="66">
        <v>2</v>
      </c>
      <c r="F54" s="156"/>
      <c r="G54" s="157">
        <f t="shared" si="45"/>
        <v>0</v>
      </c>
      <c r="H54" s="158">
        <v>1000</v>
      </c>
      <c r="I54" s="157">
        <f t="shared" si="46"/>
        <v>2000</v>
      </c>
      <c r="J54" s="159">
        <f t="shared" si="47"/>
        <v>2000</v>
      </c>
      <c r="K54" s="506">
        <v>2</v>
      </c>
      <c r="L54" s="495"/>
      <c r="M54" s="157">
        <f t="shared" si="48"/>
        <v>0</v>
      </c>
      <c r="N54" s="158">
        <f>H54</f>
        <v>1000</v>
      </c>
      <c r="O54" s="157">
        <f>N54*K54</f>
        <v>2000</v>
      </c>
      <c r="P54" s="159">
        <f>O54</f>
        <v>2000</v>
      </c>
    </row>
    <row r="55" spans="1:16" s="2" customFormat="1" ht="12.75" x14ac:dyDescent="0.2">
      <c r="A55" s="56"/>
      <c r="B55" s="82">
        <f>B54+0.1</f>
        <v>6.3999999999999986</v>
      </c>
      <c r="C55" s="83" t="s">
        <v>13</v>
      </c>
      <c r="D55" s="72"/>
      <c r="E55" s="73"/>
      <c r="F55" s="74"/>
      <c r="G55" s="75"/>
      <c r="H55" s="76"/>
      <c r="I55" s="75"/>
      <c r="J55" s="77"/>
      <c r="K55" s="507"/>
      <c r="L55" s="496"/>
      <c r="M55" s="75"/>
      <c r="N55" s="76"/>
      <c r="O55" s="75"/>
      <c r="P55" s="77"/>
    </row>
    <row r="56" spans="1:16" s="2" customFormat="1" ht="12.75" x14ac:dyDescent="0.2">
      <c r="A56" s="56"/>
      <c r="B56" s="57" t="s">
        <v>41</v>
      </c>
      <c r="C56" s="79" t="s">
        <v>109</v>
      </c>
      <c r="D56" s="59" t="str">
        <f>IF(C56="","",IF(E56="","",IF(E56&gt;1,"Nos.","No.")))</f>
        <v>Nos.</v>
      </c>
      <c r="E56" s="60">
        <v>4</v>
      </c>
      <c r="F56" s="156"/>
      <c r="G56" s="157">
        <f t="shared" ref="G56" si="49">F56*E56</f>
        <v>0</v>
      </c>
      <c r="H56" s="158">
        <v>1500</v>
      </c>
      <c r="I56" s="157">
        <f t="shared" ref="I56" si="50">H56*E56</f>
        <v>6000</v>
      </c>
      <c r="J56" s="159">
        <f t="shared" ref="J56" si="51">I56+G56</f>
        <v>6000</v>
      </c>
      <c r="K56" s="506">
        <v>8</v>
      </c>
      <c r="L56" s="495"/>
      <c r="M56" s="157">
        <f t="shared" ref="M56" si="52">L56*J56</f>
        <v>0</v>
      </c>
      <c r="N56" s="158">
        <f>H56</f>
        <v>1500</v>
      </c>
      <c r="O56" s="157">
        <f>N56*K56</f>
        <v>12000</v>
      </c>
      <c r="P56" s="159">
        <f>O56</f>
        <v>12000</v>
      </c>
    </row>
    <row r="57" spans="1:16" s="2" customFormat="1" ht="12.75" x14ac:dyDescent="0.2">
      <c r="A57" s="56"/>
      <c r="B57" s="57" t="s">
        <v>42</v>
      </c>
      <c r="C57" s="79" t="s">
        <v>33</v>
      </c>
      <c r="D57" s="59" t="str">
        <f>IF(C57="","",IF(E57="","",IF(E57&gt;1,"Nos.","No.")))</f>
        <v>Nos.</v>
      </c>
      <c r="E57" s="60" t="s">
        <v>110</v>
      </c>
      <c r="F57" s="61"/>
      <c r="G57" s="62"/>
      <c r="H57" s="158">
        <v>1500</v>
      </c>
      <c r="I57" s="62"/>
      <c r="J57" s="4"/>
      <c r="K57" s="510"/>
      <c r="L57" s="500"/>
      <c r="M57" s="62"/>
      <c r="N57" s="158">
        <f>H57</f>
        <v>1500</v>
      </c>
      <c r="O57" s="157">
        <f>N57*K57</f>
        <v>0</v>
      </c>
      <c r="P57" s="159">
        <f>O57</f>
        <v>0</v>
      </c>
    </row>
    <row r="58" spans="1:16" s="2" customFormat="1" ht="13.5" thickBot="1" x14ac:dyDescent="0.25">
      <c r="A58" s="144"/>
      <c r="B58" s="134" t="s">
        <v>43</v>
      </c>
      <c r="C58" s="135" t="s">
        <v>162</v>
      </c>
      <c r="D58" s="136" t="str">
        <f>IF(C58="","",IF(E58="","",IF(E58&gt;1,"Nos.","No.")))</f>
        <v>Nos.</v>
      </c>
      <c r="E58" s="137">
        <v>8</v>
      </c>
      <c r="F58" s="156"/>
      <c r="G58" s="157">
        <f t="shared" ref="G58" si="53">F58*E58</f>
        <v>0</v>
      </c>
      <c r="H58" s="158">
        <v>2000</v>
      </c>
      <c r="I58" s="157">
        <f t="shared" ref="I58" si="54">H58*E58</f>
        <v>16000</v>
      </c>
      <c r="J58" s="159">
        <f t="shared" ref="J58" si="55">I58+G58</f>
        <v>16000</v>
      </c>
      <c r="K58" s="506">
        <v>4</v>
      </c>
      <c r="L58" s="495"/>
      <c r="M58" s="157">
        <f t="shared" ref="M58" si="56">L58*J58</f>
        <v>0</v>
      </c>
      <c r="N58" s="158">
        <f>H58</f>
        <v>2000</v>
      </c>
      <c r="O58" s="157">
        <f>N58*K58</f>
        <v>8000</v>
      </c>
      <c r="P58" s="159">
        <f>O58</f>
        <v>8000</v>
      </c>
    </row>
    <row r="59" spans="1:16" s="1" customFormat="1" ht="51" x14ac:dyDescent="0.2">
      <c r="A59" s="543">
        <f>A46+1</f>
        <v>7</v>
      </c>
      <c r="B59" s="520"/>
      <c r="C59" s="521" t="s">
        <v>163</v>
      </c>
      <c r="D59" s="544"/>
      <c r="E59" s="545"/>
      <c r="F59" s="546"/>
      <c r="G59" s="547"/>
      <c r="H59" s="548"/>
      <c r="I59" s="547"/>
      <c r="J59" s="549"/>
      <c r="K59" s="550"/>
      <c r="L59" s="551"/>
      <c r="M59" s="547"/>
      <c r="N59" s="548"/>
      <c r="O59" s="547"/>
      <c r="P59" s="549"/>
    </row>
    <row r="60" spans="1:16" s="2" customFormat="1" ht="22.15" customHeight="1" x14ac:dyDescent="0.2">
      <c r="A60" s="552"/>
      <c r="B60" s="531">
        <f>A59+0.1</f>
        <v>7.1</v>
      </c>
      <c r="C60" s="553" t="s">
        <v>13</v>
      </c>
      <c r="D60" s="554"/>
      <c r="E60" s="555"/>
      <c r="F60" s="556"/>
      <c r="G60" s="557"/>
      <c r="H60" s="558"/>
      <c r="I60" s="557"/>
      <c r="J60" s="559"/>
      <c r="K60" s="560"/>
      <c r="L60" s="561"/>
      <c r="M60" s="557"/>
      <c r="N60" s="558"/>
      <c r="O60" s="557"/>
      <c r="P60" s="559"/>
    </row>
    <row r="61" spans="1:16" s="2" customFormat="1" ht="22.15" customHeight="1" x14ac:dyDescent="0.2">
      <c r="A61" s="552"/>
      <c r="B61" s="531" t="s">
        <v>41</v>
      </c>
      <c r="C61" s="532" t="s">
        <v>33</v>
      </c>
      <c r="D61" s="533" t="str">
        <f>IF(C61="","",IF(E61="","",IF(E61&gt;1,"Nos.","No.")))</f>
        <v>Nos.</v>
      </c>
      <c r="E61" s="534">
        <f>SUM(E17:E18)*4</f>
        <v>52</v>
      </c>
      <c r="F61" s="535"/>
      <c r="G61" s="536">
        <f t="shared" ref="G61" si="57">F61*E61</f>
        <v>0</v>
      </c>
      <c r="H61" s="537">
        <v>1500</v>
      </c>
      <c r="I61" s="536">
        <f t="shared" ref="I61" si="58">H61*E61</f>
        <v>78000</v>
      </c>
      <c r="J61" s="538">
        <f t="shared" ref="J61" si="59">I61+G61</f>
        <v>78000</v>
      </c>
      <c r="K61" s="539">
        <v>26</v>
      </c>
      <c r="L61" s="540"/>
      <c r="M61" s="536">
        <f t="shared" ref="M61" si="60">L61*J61</f>
        <v>0</v>
      </c>
      <c r="N61" s="537">
        <f>H61</f>
        <v>1500</v>
      </c>
      <c r="O61" s="536">
        <f>N61*K61</f>
        <v>39000</v>
      </c>
      <c r="P61" s="538">
        <f>O61</f>
        <v>39000</v>
      </c>
    </row>
    <row r="62" spans="1:16" s="2" customFormat="1" ht="22.15" customHeight="1" x14ac:dyDescent="0.2">
      <c r="A62" s="552"/>
      <c r="B62" s="531" t="s">
        <v>42</v>
      </c>
      <c r="C62" s="562" t="s">
        <v>136</v>
      </c>
      <c r="D62" s="541" t="str">
        <f>IF(C62="","",IF(E62="","",IF(E62&gt;1,"Nos.","No.")))</f>
        <v>Nos.</v>
      </c>
      <c r="E62" s="534" t="s">
        <v>110</v>
      </c>
      <c r="F62" s="563"/>
      <c r="G62" s="564"/>
      <c r="H62" s="565">
        <v>2000</v>
      </c>
      <c r="I62" s="564"/>
      <c r="J62" s="566"/>
      <c r="K62" s="567"/>
      <c r="L62" s="568"/>
      <c r="M62" s="564"/>
      <c r="N62" s="537">
        <f>H62</f>
        <v>2000</v>
      </c>
      <c r="O62" s="536">
        <f>N62*K62</f>
        <v>0</v>
      </c>
      <c r="P62" s="538">
        <f>O62</f>
        <v>0</v>
      </c>
    </row>
    <row r="63" spans="1:16" s="2" customFormat="1" ht="22.15" customHeight="1" x14ac:dyDescent="0.2">
      <c r="A63" s="552"/>
      <c r="B63" s="531">
        <f>B60+0.1</f>
        <v>7.1999999999999993</v>
      </c>
      <c r="C63" s="569" t="s">
        <v>14</v>
      </c>
      <c r="D63" s="570"/>
      <c r="E63" s="571"/>
      <c r="F63" s="572"/>
      <c r="G63" s="573"/>
      <c r="H63" s="574"/>
      <c r="I63" s="573"/>
      <c r="J63" s="575"/>
      <c r="K63" s="576"/>
      <c r="L63" s="577"/>
      <c r="M63" s="573"/>
      <c r="N63" s="574"/>
      <c r="O63" s="573"/>
      <c r="P63" s="575"/>
    </row>
    <row r="64" spans="1:16" s="2" customFormat="1" ht="22.15" customHeight="1" x14ac:dyDescent="0.2">
      <c r="A64" s="552"/>
      <c r="B64" s="531" t="s">
        <v>41</v>
      </c>
      <c r="C64" s="532" t="str">
        <f>C61</f>
        <v xml:space="preserve">1.5" dia </v>
      </c>
      <c r="D64" s="533" t="str">
        <f>IF(C64="","",IF(E64="","",IF(E64&gt;1,"Nos.","No.")))</f>
        <v>Nos.</v>
      </c>
      <c r="E64" s="534">
        <f>E61/4</f>
        <v>13</v>
      </c>
      <c r="F64" s="535"/>
      <c r="G64" s="536">
        <f t="shared" ref="G64" si="61">F64*E64</f>
        <v>0</v>
      </c>
      <c r="H64" s="537">
        <v>1500</v>
      </c>
      <c r="I64" s="536">
        <f t="shared" ref="I64" si="62">H64*E64</f>
        <v>19500</v>
      </c>
      <c r="J64" s="538">
        <f t="shared" ref="J64" si="63">I64+G64</f>
        <v>19500</v>
      </c>
      <c r="K64" s="539">
        <v>13</v>
      </c>
      <c r="L64" s="540"/>
      <c r="M64" s="536">
        <f t="shared" ref="M64" si="64">L64*J64</f>
        <v>0</v>
      </c>
      <c r="N64" s="537">
        <f>H64</f>
        <v>1500</v>
      </c>
      <c r="O64" s="536">
        <f>N64*K64</f>
        <v>19500</v>
      </c>
      <c r="P64" s="538">
        <f>O64</f>
        <v>19500</v>
      </c>
    </row>
    <row r="65" spans="1:16" s="2" customFormat="1" ht="22.15" customHeight="1" x14ac:dyDescent="0.2">
      <c r="A65" s="552"/>
      <c r="B65" s="531" t="s">
        <v>42</v>
      </c>
      <c r="C65" s="532" t="s">
        <v>136</v>
      </c>
      <c r="D65" s="533" t="str">
        <f>IF(C65="","",IF(E65="","",IF(E65&gt;1,"Nos.","No.")))</f>
        <v>Nos.</v>
      </c>
      <c r="E65" s="534" t="s">
        <v>110</v>
      </c>
      <c r="F65" s="563"/>
      <c r="G65" s="578"/>
      <c r="H65" s="579">
        <v>2000</v>
      </c>
      <c r="I65" s="578"/>
      <c r="J65" s="580"/>
      <c r="K65" s="567"/>
      <c r="L65" s="568"/>
      <c r="M65" s="578"/>
      <c r="N65" s="537">
        <f>H65</f>
        <v>2000</v>
      </c>
      <c r="O65" s="536">
        <f>N65*K65</f>
        <v>0</v>
      </c>
      <c r="P65" s="538">
        <f>O65</f>
        <v>0</v>
      </c>
    </row>
    <row r="66" spans="1:16" s="2" customFormat="1" ht="22.15" customHeight="1" x14ac:dyDescent="0.2">
      <c r="A66" s="552"/>
      <c r="B66" s="531">
        <f>B63+0.1</f>
        <v>7.2999999999999989</v>
      </c>
      <c r="C66" s="553" t="s">
        <v>10</v>
      </c>
      <c r="D66" s="554"/>
      <c r="E66" s="581"/>
      <c r="F66" s="556"/>
      <c r="G66" s="557"/>
      <c r="H66" s="558"/>
      <c r="I66" s="557"/>
      <c r="J66" s="559"/>
      <c r="K66" s="560"/>
      <c r="L66" s="561"/>
      <c r="M66" s="557"/>
      <c r="N66" s="558"/>
      <c r="O66" s="557"/>
      <c r="P66" s="559"/>
    </row>
    <row r="67" spans="1:16" s="2" customFormat="1" ht="22.15" customHeight="1" x14ac:dyDescent="0.2">
      <c r="A67" s="552"/>
      <c r="B67" s="531" t="s">
        <v>41</v>
      </c>
      <c r="C67" s="532" t="str">
        <f>C64</f>
        <v xml:space="preserve">1.5" dia </v>
      </c>
      <c r="D67" s="533" t="str">
        <f>IF(C67="","",IF(E67="","",IF(E67&gt;1,"Nos.","No.")))</f>
        <v>Nos.</v>
      </c>
      <c r="E67" s="534">
        <f>E64</f>
        <v>13</v>
      </c>
      <c r="F67" s="535"/>
      <c r="G67" s="536">
        <f t="shared" ref="G67" si="65">F67*E67</f>
        <v>0</v>
      </c>
      <c r="H67" s="537">
        <v>1500</v>
      </c>
      <c r="I67" s="536">
        <f t="shared" ref="I67" si="66">H67*E67</f>
        <v>19500</v>
      </c>
      <c r="J67" s="538">
        <f t="shared" ref="J67" si="67">I67+G67</f>
        <v>19500</v>
      </c>
      <c r="K67" s="539">
        <v>13</v>
      </c>
      <c r="L67" s="540"/>
      <c r="M67" s="536">
        <f t="shared" ref="M67" si="68">L67*J67</f>
        <v>0</v>
      </c>
      <c r="N67" s="537">
        <f>H67</f>
        <v>1500</v>
      </c>
      <c r="O67" s="536">
        <f>N67*K67</f>
        <v>19500</v>
      </c>
      <c r="P67" s="538">
        <f>O67</f>
        <v>19500</v>
      </c>
    </row>
    <row r="68" spans="1:16" s="2" customFormat="1" ht="22.15" customHeight="1" x14ac:dyDescent="0.2">
      <c r="A68" s="552"/>
      <c r="B68" s="531" t="s">
        <v>42</v>
      </c>
      <c r="C68" s="532" t="s">
        <v>136</v>
      </c>
      <c r="D68" s="533" t="str">
        <f>IF(C68="","",IF(E68="","",IF(E68&gt;1,"Nos.","No.")))</f>
        <v>Nos.</v>
      </c>
      <c r="E68" s="534" t="str">
        <f>E65</f>
        <v>Rate only</v>
      </c>
      <c r="F68" s="563"/>
      <c r="G68" s="578"/>
      <c r="H68" s="579">
        <v>2000</v>
      </c>
      <c r="I68" s="578"/>
      <c r="J68" s="580"/>
      <c r="K68" s="567"/>
      <c r="L68" s="568"/>
      <c r="M68" s="578"/>
      <c r="N68" s="537">
        <f>H68</f>
        <v>2000</v>
      </c>
      <c r="O68" s="536">
        <f>N68*K68</f>
        <v>0</v>
      </c>
      <c r="P68" s="538">
        <f>O68</f>
        <v>0</v>
      </c>
    </row>
    <row r="69" spans="1:16" s="2" customFormat="1" ht="22.15" customHeight="1" x14ac:dyDescent="0.2">
      <c r="A69" s="552"/>
      <c r="B69" s="531">
        <f>B66+0.1</f>
        <v>7.3999999999999986</v>
      </c>
      <c r="C69" s="582" t="s">
        <v>47</v>
      </c>
      <c r="D69" s="533" t="str">
        <f>IF(C69="","",IF(E69="","",IF(E69&gt;1,"Nos.","No.")))</f>
        <v>Nos.</v>
      </c>
      <c r="E69" s="534">
        <f>SUM(E67:E68)*2</f>
        <v>26</v>
      </c>
      <c r="F69" s="535"/>
      <c r="G69" s="536">
        <f t="shared" ref="G69:G70" si="69">F69*E69</f>
        <v>0</v>
      </c>
      <c r="H69" s="537">
        <v>1500</v>
      </c>
      <c r="I69" s="536">
        <f t="shared" ref="I69:I70" si="70">H69*E69</f>
        <v>39000</v>
      </c>
      <c r="J69" s="538">
        <f t="shared" ref="J69:J70" si="71">I69+G69</f>
        <v>39000</v>
      </c>
      <c r="K69" s="539">
        <v>26</v>
      </c>
      <c r="L69" s="540"/>
      <c r="M69" s="536">
        <f t="shared" ref="M69:M70" si="72">L69*J69</f>
        <v>0</v>
      </c>
      <c r="N69" s="537">
        <f>H69</f>
        <v>1500</v>
      </c>
      <c r="O69" s="536">
        <f>N69*K69</f>
        <v>39000</v>
      </c>
      <c r="P69" s="538">
        <f>O69</f>
        <v>39000</v>
      </c>
    </row>
    <row r="70" spans="1:16" s="2" customFormat="1" ht="38.25" x14ac:dyDescent="0.2">
      <c r="A70" s="552"/>
      <c r="B70" s="583">
        <f>B69+0.1</f>
        <v>7.4999999999999982</v>
      </c>
      <c r="C70" s="584" t="s">
        <v>59</v>
      </c>
      <c r="D70" s="585" t="str">
        <f>IF(C70="","",IF(E70="","",IF(E70&gt;1,"Nos.","No.")))</f>
        <v>Nos.</v>
      </c>
      <c r="E70" s="586">
        <f>E69</f>
        <v>26</v>
      </c>
      <c r="F70" s="535"/>
      <c r="G70" s="536">
        <f t="shared" si="69"/>
        <v>0</v>
      </c>
      <c r="H70" s="537">
        <v>1000</v>
      </c>
      <c r="I70" s="536">
        <f t="shared" si="70"/>
        <v>26000</v>
      </c>
      <c r="J70" s="538">
        <f t="shared" si="71"/>
        <v>26000</v>
      </c>
      <c r="K70" s="539">
        <v>26</v>
      </c>
      <c r="L70" s="540"/>
      <c r="M70" s="536">
        <f t="shared" si="72"/>
        <v>0</v>
      </c>
      <c r="N70" s="537">
        <f>H70</f>
        <v>1000</v>
      </c>
      <c r="O70" s="536">
        <f>N70*K70</f>
        <v>26000</v>
      </c>
      <c r="P70" s="538">
        <f>O70</f>
        <v>26000</v>
      </c>
    </row>
    <row r="71" spans="1:16" s="2" customFormat="1" ht="22.15" customHeight="1" x14ac:dyDescent="0.2">
      <c r="A71" s="587"/>
      <c r="B71" s="531">
        <f>B70+0.1</f>
        <v>7.5999999999999979</v>
      </c>
      <c r="C71" s="569" t="s">
        <v>46</v>
      </c>
      <c r="D71" s="588"/>
      <c r="E71" s="571"/>
      <c r="F71" s="572"/>
      <c r="G71" s="573"/>
      <c r="H71" s="574"/>
      <c r="I71" s="573"/>
      <c r="J71" s="575"/>
      <c r="K71" s="576"/>
      <c r="L71" s="577"/>
      <c r="M71" s="573"/>
      <c r="N71" s="574"/>
      <c r="O71" s="573"/>
      <c r="P71" s="575"/>
    </row>
    <row r="72" spans="1:16" s="2" customFormat="1" ht="22.15" customHeight="1" x14ac:dyDescent="0.2">
      <c r="A72" s="552"/>
      <c r="B72" s="531" t="s">
        <v>41</v>
      </c>
      <c r="C72" s="532" t="s">
        <v>32</v>
      </c>
      <c r="D72" s="533" t="str">
        <f>IF(C72="","",IF(E72="","",IF(E72&gt;1,"Nos.","No.")))</f>
        <v>Nos.</v>
      </c>
      <c r="E72" s="534">
        <f>E67</f>
        <v>13</v>
      </c>
      <c r="F72" s="535"/>
      <c r="G72" s="536">
        <f t="shared" ref="G72" si="73">F72*E72</f>
        <v>0</v>
      </c>
      <c r="H72" s="537">
        <v>1500</v>
      </c>
      <c r="I72" s="536">
        <f t="shared" ref="I72" si="74">H72*E72</f>
        <v>19500</v>
      </c>
      <c r="J72" s="538">
        <f t="shared" ref="J72" si="75">I72+G72</f>
        <v>19500</v>
      </c>
      <c r="K72" s="539">
        <v>13</v>
      </c>
      <c r="L72" s="540"/>
      <c r="M72" s="536">
        <f t="shared" ref="M72" si="76">L72*J72</f>
        <v>0</v>
      </c>
      <c r="N72" s="537">
        <f>H72</f>
        <v>1500</v>
      </c>
      <c r="O72" s="536">
        <f>N72*K72</f>
        <v>19500</v>
      </c>
      <c r="P72" s="538">
        <f>O72</f>
        <v>19500</v>
      </c>
    </row>
    <row r="73" spans="1:16" s="2" customFormat="1" ht="22.15" customHeight="1" x14ac:dyDescent="0.2">
      <c r="A73" s="552"/>
      <c r="B73" s="531" t="s">
        <v>42</v>
      </c>
      <c r="C73" s="532" t="s">
        <v>33</v>
      </c>
      <c r="D73" s="533" t="str">
        <f>IF(C73="","",IF(E73="","",IF(E73&gt;1,"Nos.","No.")))</f>
        <v>Nos.</v>
      </c>
      <c r="E73" s="534" t="str">
        <f>E68</f>
        <v>Rate only</v>
      </c>
      <c r="F73" s="563"/>
      <c r="G73" s="578"/>
      <c r="H73" s="579">
        <v>1500</v>
      </c>
      <c r="I73" s="578"/>
      <c r="J73" s="580"/>
      <c r="K73" s="567"/>
      <c r="L73" s="568"/>
      <c r="M73" s="578"/>
      <c r="N73" s="537">
        <f>H73</f>
        <v>1500</v>
      </c>
      <c r="O73" s="536">
        <f>N73*K73</f>
        <v>0</v>
      </c>
      <c r="P73" s="538">
        <f>O73</f>
        <v>0</v>
      </c>
    </row>
    <row r="74" spans="1:16" s="2" customFormat="1" ht="25.5" x14ac:dyDescent="0.2">
      <c r="A74" s="587"/>
      <c r="B74" s="531">
        <f>B71+0.1</f>
        <v>7.6999999999999975</v>
      </c>
      <c r="C74" s="589" t="s">
        <v>61</v>
      </c>
      <c r="D74" s="541" t="str">
        <f>IF(C74="","",IF(E74="","",IF(E74&gt;1,"Nos.","No.")))</f>
        <v>Nos.</v>
      </c>
      <c r="E74" s="542">
        <f>SUM(E72:E73)</f>
        <v>13</v>
      </c>
      <c r="F74" s="535"/>
      <c r="G74" s="536">
        <f t="shared" ref="G74:G76" si="77">F74*E74</f>
        <v>0</v>
      </c>
      <c r="H74" s="579">
        <v>1500</v>
      </c>
      <c r="I74" s="536">
        <f t="shared" ref="I74:I76" si="78">H74*E74</f>
        <v>19500</v>
      </c>
      <c r="J74" s="538">
        <f t="shared" ref="J74:J76" si="79">I74+G74</f>
        <v>19500</v>
      </c>
      <c r="K74" s="539"/>
      <c r="L74" s="540"/>
      <c r="M74" s="536">
        <f t="shared" ref="M74:M76" si="80">L74*J74</f>
        <v>0</v>
      </c>
      <c r="N74" s="537">
        <f>H74</f>
        <v>1500</v>
      </c>
      <c r="O74" s="536">
        <f>N74*K74</f>
        <v>0</v>
      </c>
      <c r="P74" s="538">
        <f>O74</f>
        <v>0</v>
      </c>
    </row>
    <row r="75" spans="1:16" s="2" customFormat="1" ht="51" x14ac:dyDescent="0.2">
      <c r="A75" s="587"/>
      <c r="B75" s="590">
        <f>B74-0.8</f>
        <v>6.8999999999999977</v>
      </c>
      <c r="C75" s="589" t="s">
        <v>141</v>
      </c>
      <c r="D75" s="585" t="str">
        <f>IF(C75="","",IF(E75="","",IF(E75&gt;1,"Nos.","No.")))</f>
        <v>Nos.</v>
      </c>
      <c r="E75" s="586">
        <f>E74</f>
        <v>13</v>
      </c>
      <c r="F75" s="535"/>
      <c r="G75" s="536">
        <f t="shared" si="77"/>
        <v>0</v>
      </c>
      <c r="H75" s="537">
        <v>5000</v>
      </c>
      <c r="I75" s="536">
        <f t="shared" si="78"/>
        <v>65000</v>
      </c>
      <c r="J75" s="538">
        <f t="shared" si="79"/>
        <v>65000</v>
      </c>
      <c r="K75" s="539"/>
      <c r="L75" s="540"/>
      <c r="M75" s="536">
        <f t="shared" si="80"/>
        <v>0</v>
      </c>
      <c r="N75" s="537">
        <f>H75</f>
        <v>5000</v>
      </c>
      <c r="O75" s="536">
        <f>N75*K75</f>
        <v>0</v>
      </c>
      <c r="P75" s="538">
        <f>O75</f>
        <v>0</v>
      </c>
    </row>
    <row r="76" spans="1:16" s="2" customFormat="1" ht="39" thickBot="1" x14ac:dyDescent="0.25">
      <c r="A76" s="591"/>
      <c r="B76" s="592">
        <f>B75+0.01</f>
        <v>6.9099999999999975</v>
      </c>
      <c r="C76" s="593" t="s">
        <v>18</v>
      </c>
      <c r="D76" s="594" t="s">
        <v>62</v>
      </c>
      <c r="E76" s="595">
        <f>E75</f>
        <v>13</v>
      </c>
      <c r="F76" s="535"/>
      <c r="G76" s="536">
        <f t="shared" si="77"/>
        <v>0</v>
      </c>
      <c r="H76" s="537">
        <v>7500</v>
      </c>
      <c r="I76" s="536">
        <f t="shared" si="78"/>
        <v>97500</v>
      </c>
      <c r="J76" s="538">
        <f t="shared" si="79"/>
        <v>97500</v>
      </c>
      <c r="K76" s="539"/>
      <c r="L76" s="540"/>
      <c r="M76" s="536">
        <f t="shared" si="80"/>
        <v>0</v>
      </c>
      <c r="N76" s="537">
        <f>H76</f>
        <v>7500</v>
      </c>
      <c r="O76" s="536">
        <f>N76*K76</f>
        <v>0</v>
      </c>
      <c r="P76" s="538">
        <f>O76</f>
        <v>0</v>
      </c>
    </row>
    <row r="77" spans="1:16" s="1" customFormat="1" ht="51" x14ac:dyDescent="0.2">
      <c r="A77" s="519">
        <f>A59+1</f>
        <v>8</v>
      </c>
      <c r="B77" s="520"/>
      <c r="C77" s="521" t="s">
        <v>181</v>
      </c>
      <c r="D77" s="544"/>
      <c r="E77" s="545" t="s">
        <v>76</v>
      </c>
      <c r="F77" s="546"/>
      <c r="G77" s="547"/>
      <c r="H77" s="548"/>
      <c r="I77" s="547"/>
      <c r="J77" s="549"/>
      <c r="K77" s="550"/>
      <c r="L77" s="551"/>
      <c r="M77" s="547"/>
      <c r="N77" s="548"/>
      <c r="O77" s="547"/>
      <c r="P77" s="549"/>
    </row>
    <row r="78" spans="1:16" s="2" customFormat="1" ht="16.5" customHeight="1" x14ac:dyDescent="0.2">
      <c r="A78" s="552"/>
      <c r="B78" s="531">
        <f>A77+0.1</f>
        <v>8.1</v>
      </c>
      <c r="C78" s="553" t="s">
        <v>17</v>
      </c>
      <c r="D78" s="554"/>
      <c r="E78" s="581" t="s">
        <v>76</v>
      </c>
      <c r="F78" s="556"/>
      <c r="G78" s="557"/>
      <c r="H78" s="558"/>
      <c r="I78" s="557"/>
      <c r="J78" s="559"/>
      <c r="K78" s="560"/>
      <c r="L78" s="561"/>
      <c r="M78" s="557"/>
      <c r="N78" s="558"/>
      <c r="O78" s="557"/>
      <c r="P78" s="559"/>
    </row>
    <row r="79" spans="1:16" s="2" customFormat="1" ht="22.15" customHeight="1" x14ac:dyDescent="0.2">
      <c r="A79" s="552"/>
      <c r="B79" s="531" t="s">
        <v>41</v>
      </c>
      <c r="C79" s="532" t="s">
        <v>34</v>
      </c>
      <c r="D79" s="533" t="str">
        <f>IF(C79="","",IF(E79="","",IF(E79&gt;1,"Nos.","No.")))</f>
        <v>Nos.</v>
      </c>
      <c r="E79" s="534">
        <f>SUM(E20:E25)*4</f>
        <v>324</v>
      </c>
      <c r="F79" s="535"/>
      <c r="G79" s="536">
        <f t="shared" ref="G79" si="81">F79*E79</f>
        <v>0</v>
      </c>
      <c r="H79" s="537">
        <v>1000</v>
      </c>
      <c r="I79" s="536">
        <f t="shared" ref="I79" si="82">H79*E79</f>
        <v>324000</v>
      </c>
      <c r="J79" s="538">
        <f t="shared" ref="J79" si="83">I79+G79</f>
        <v>324000</v>
      </c>
      <c r="K79" s="539">
        <v>162</v>
      </c>
      <c r="L79" s="540"/>
      <c r="M79" s="536">
        <f t="shared" ref="M79" si="84">L79*J79</f>
        <v>0</v>
      </c>
      <c r="N79" s="537">
        <f>H79</f>
        <v>1000</v>
      </c>
      <c r="O79" s="536">
        <f>N79*K79</f>
        <v>162000</v>
      </c>
      <c r="P79" s="538">
        <f>O79</f>
        <v>162000</v>
      </c>
    </row>
    <row r="80" spans="1:16" s="2" customFormat="1" ht="22.15" customHeight="1" x14ac:dyDescent="0.2">
      <c r="A80" s="552"/>
      <c r="B80" s="531" t="s">
        <v>42</v>
      </c>
      <c r="C80" s="562" t="s">
        <v>32</v>
      </c>
      <c r="D80" s="541" t="str">
        <f>IF(C80="","",IF(E80="","",IF(E80&gt;1,"Nos.","No.")))</f>
        <v>Nos.</v>
      </c>
      <c r="E80" s="534" t="s">
        <v>110</v>
      </c>
      <c r="F80" s="596"/>
      <c r="G80" s="564"/>
      <c r="H80" s="565">
        <v>1500</v>
      </c>
      <c r="I80" s="564"/>
      <c r="J80" s="566"/>
      <c r="K80" s="597"/>
      <c r="L80" s="598"/>
      <c r="M80" s="564"/>
      <c r="N80" s="537">
        <f>H80</f>
        <v>1500</v>
      </c>
      <c r="O80" s="536">
        <f>N80*K80</f>
        <v>0</v>
      </c>
      <c r="P80" s="538">
        <f>O80</f>
        <v>0</v>
      </c>
    </row>
    <row r="81" spans="1:16" s="2" customFormat="1" ht="17.25" customHeight="1" x14ac:dyDescent="0.2">
      <c r="A81" s="552"/>
      <c r="B81" s="531">
        <f>B78+0.1</f>
        <v>8.1999999999999993</v>
      </c>
      <c r="C81" s="569" t="s">
        <v>14</v>
      </c>
      <c r="D81" s="570"/>
      <c r="E81" s="571"/>
      <c r="F81" s="572"/>
      <c r="G81" s="573"/>
      <c r="H81" s="574"/>
      <c r="I81" s="573"/>
      <c r="J81" s="575"/>
      <c r="K81" s="576"/>
      <c r="L81" s="577"/>
      <c r="M81" s="573"/>
      <c r="N81" s="574"/>
      <c r="O81" s="573"/>
      <c r="P81" s="575"/>
    </row>
    <row r="82" spans="1:16" s="2" customFormat="1" ht="22.15" customHeight="1" x14ac:dyDescent="0.2">
      <c r="A82" s="552"/>
      <c r="B82" s="531" t="s">
        <v>41</v>
      </c>
      <c r="C82" s="532" t="str">
        <f>C79</f>
        <v xml:space="preserve">1" dia </v>
      </c>
      <c r="D82" s="533" t="str">
        <f>IF(C82="","",IF(E82="","",IF(E82&gt;1,"Nos.","No.")))</f>
        <v>Nos.</v>
      </c>
      <c r="E82" s="534">
        <f>E79/4</f>
        <v>81</v>
      </c>
      <c r="F82" s="535"/>
      <c r="G82" s="536">
        <f t="shared" ref="G82" si="85">F82*E82</f>
        <v>0</v>
      </c>
      <c r="H82" s="537">
        <v>1000</v>
      </c>
      <c r="I82" s="536">
        <f t="shared" ref="I82" si="86">H82*E82</f>
        <v>81000</v>
      </c>
      <c r="J82" s="538">
        <f t="shared" ref="J82" si="87">I82+G82</f>
        <v>81000</v>
      </c>
      <c r="K82" s="539">
        <v>81</v>
      </c>
      <c r="L82" s="540"/>
      <c r="M82" s="536">
        <f t="shared" ref="M82" si="88">L82*J82</f>
        <v>0</v>
      </c>
      <c r="N82" s="537">
        <f>H82</f>
        <v>1000</v>
      </c>
      <c r="O82" s="536">
        <f>N82*K82</f>
        <v>81000</v>
      </c>
      <c r="P82" s="538">
        <f>O82</f>
        <v>81000</v>
      </c>
    </row>
    <row r="83" spans="1:16" s="2" customFormat="1" ht="22.15" customHeight="1" x14ac:dyDescent="0.2">
      <c r="A83" s="552"/>
      <c r="B83" s="531" t="s">
        <v>42</v>
      </c>
      <c r="C83" s="562" t="str">
        <f>C80</f>
        <v xml:space="preserve">1.25" dia </v>
      </c>
      <c r="D83" s="541" t="str">
        <f>IF(C83="","",IF(E83="","",IF(E83&gt;1,"Nos.","No.")))</f>
        <v>Nos.</v>
      </c>
      <c r="E83" s="542" t="s">
        <v>110</v>
      </c>
      <c r="F83" s="596"/>
      <c r="G83" s="564"/>
      <c r="H83" s="579">
        <v>1500</v>
      </c>
      <c r="I83" s="564"/>
      <c r="J83" s="566"/>
      <c r="K83" s="597"/>
      <c r="L83" s="598"/>
      <c r="M83" s="564"/>
      <c r="N83" s="537">
        <f>H83</f>
        <v>1500</v>
      </c>
      <c r="O83" s="536">
        <f>N83*K83</f>
        <v>0</v>
      </c>
      <c r="P83" s="538">
        <f>O83</f>
        <v>0</v>
      </c>
    </row>
    <row r="84" spans="1:16" s="2" customFormat="1" ht="17.25" customHeight="1" x14ac:dyDescent="0.2">
      <c r="A84" s="552"/>
      <c r="B84" s="531">
        <f>B81+0.1</f>
        <v>8.2999999999999989</v>
      </c>
      <c r="C84" s="569" t="s">
        <v>10</v>
      </c>
      <c r="D84" s="570"/>
      <c r="E84" s="571"/>
      <c r="F84" s="572"/>
      <c r="G84" s="573"/>
      <c r="H84" s="574"/>
      <c r="I84" s="573"/>
      <c r="J84" s="575"/>
      <c r="K84" s="576"/>
      <c r="L84" s="577"/>
      <c r="M84" s="573"/>
      <c r="N84" s="574"/>
      <c r="O84" s="573"/>
      <c r="P84" s="575"/>
    </row>
    <row r="85" spans="1:16" s="2" customFormat="1" ht="22.15" customHeight="1" x14ac:dyDescent="0.2">
      <c r="A85" s="552"/>
      <c r="B85" s="531" t="s">
        <v>41</v>
      </c>
      <c r="C85" s="532" t="str">
        <f>C82</f>
        <v xml:space="preserve">1" dia </v>
      </c>
      <c r="D85" s="533" t="str">
        <f>IF(C85="","",IF(E85="","",IF(E85&gt;1,"Nos.","No.")))</f>
        <v>Nos.</v>
      </c>
      <c r="E85" s="534">
        <f>E82</f>
        <v>81</v>
      </c>
      <c r="F85" s="535"/>
      <c r="G85" s="536">
        <f t="shared" ref="G85" si="89">F85*E85</f>
        <v>0</v>
      </c>
      <c r="H85" s="537">
        <v>1000</v>
      </c>
      <c r="I85" s="536">
        <f t="shared" ref="I85" si="90">H85*E85</f>
        <v>81000</v>
      </c>
      <c r="J85" s="538">
        <f t="shared" ref="J85" si="91">I85+G85</f>
        <v>81000</v>
      </c>
      <c r="K85" s="539">
        <v>81</v>
      </c>
      <c r="L85" s="540"/>
      <c r="M85" s="536">
        <f t="shared" ref="M85" si="92">L85*J85</f>
        <v>0</v>
      </c>
      <c r="N85" s="537">
        <f>H85</f>
        <v>1000</v>
      </c>
      <c r="O85" s="536">
        <f>N85*K85</f>
        <v>81000</v>
      </c>
      <c r="P85" s="538">
        <f>O85</f>
        <v>81000</v>
      </c>
    </row>
    <row r="86" spans="1:16" s="2" customFormat="1" ht="22.15" customHeight="1" x14ac:dyDescent="0.2">
      <c r="A86" s="552"/>
      <c r="B86" s="531" t="s">
        <v>42</v>
      </c>
      <c r="C86" s="532" t="str">
        <f>C83</f>
        <v xml:space="preserve">1.25" dia </v>
      </c>
      <c r="D86" s="533" t="str">
        <f>IF(C86="","",IF(E86="","",IF(E86&gt;1,"Nos.","No.")))</f>
        <v>Nos.</v>
      </c>
      <c r="E86" s="534" t="str">
        <f>E83</f>
        <v>Rate only</v>
      </c>
      <c r="F86" s="563"/>
      <c r="G86" s="578"/>
      <c r="H86" s="579">
        <v>1500</v>
      </c>
      <c r="I86" s="578"/>
      <c r="J86" s="580"/>
      <c r="K86" s="567"/>
      <c r="L86" s="568"/>
      <c r="M86" s="578"/>
      <c r="N86" s="537">
        <f>H86</f>
        <v>1500</v>
      </c>
      <c r="O86" s="536">
        <f>N86*K86</f>
        <v>0</v>
      </c>
      <c r="P86" s="538">
        <f>O86</f>
        <v>0</v>
      </c>
    </row>
    <row r="87" spans="1:16" s="2" customFormat="1" ht="22.15" customHeight="1" x14ac:dyDescent="0.2">
      <c r="A87" s="552"/>
      <c r="B87" s="531">
        <f>B84+0.1</f>
        <v>8.3999999999999986</v>
      </c>
      <c r="C87" s="599" t="s">
        <v>47</v>
      </c>
      <c r="D87" s="541" t="str">
        <f>IF(C87="","",IF(E87="","",IF(E87&gt;1,"Nos.","No.")))</f>
        <v>Nos.</v>
      </c>
      <c r="E87" s="542" t="s">
        <v>81</v>
      </c>
      <c r="F87" s="596"/>
      <c r="G87" s="564"/>
      <c r="H87" s="579">
        <v>1500</v>
      </c>
      <c r="I87" s="564"/>
      <c r="J87" s="566"/>
      <c r="K87" s="597"/>
      <c r="L87" s="598"/>
      <c r="M87" s="564"/>
      <c r="N87" s="537">
        <f>H87</f>
        <v>1500</v>
      </c>
      <c r="O87" s="536">
        <f>N87*K87</f>
        <v>0</v>
      </c>
      <c r="P87" s="538">
        <f>O87</f>
        <v>0</v>
      </c>
    </row>
    <row r="88" spans="1:16" s="2" customFormat="1" ht="41.25" customHeight="1" x14ac:dyDescent="0.2">
      <c r="A88" s="552"/>
      <c r="B88" s="583">
        <f>B87+0.1</f>
        <v>8.4999999999999982</v>
      </c>
      <c r="C88" s="584" t="s">
        <v>59</v>
      </c>
      <c r="D88" s="585" t="str">
        <f>IF(C88="","",IF(E88="","",IF(E88&gt;1,"Nos.","No.")))</f>
        <v>Nos.</v>
      </c>
      <c r="E88" s="600" t="str">
        <f>E87</f>
        <v>Rate Only</v>
      </c>
      <c r="F88" s="601"/>
      <c r="G88" s="602"/>
      <c r="H88" s="603">
        <v>1000</v>
      </c>
      <c r="I88" s="602"/>
      <c r="J88" s="604"/>
      <c r="K88" s="605"/>
      <c r="L88" s="606"/>
      <c r="M88" s="602"/>
      <c r="N88" s="537">
        <f>H88</f>
        <v>1000</v>
      </c>
      <c r="O88" s="536">
        <f>N88*K88</f>
        <v>0</v>
      </c>
      <c r="P88" s="538">
        <f>O88</f>
        <v>0</v>
      </c>
    </row>
    <row r="89" spans="1:16" s="2" customFormat="1" ht="20.25" customHeight="1" x14ac:dyDescent="0.2">
      <c r="A89" s="587"/>
      <c r="B89" s="531">
        <f>B88+0.1</f>
        <v>8.5999999999999979</v>
      </c>
      <c r="C89" s="607" t="s">
        <v>46</v>
      </c>
      <c r="D89" s="608"/>
      <c r="E89" s="581"/>
      <c r="F89" s="556"/>
      <c r="G89" s="557"/>
      <c r="H89" s="558"/>
      <c r="I89" s="557"/>
      <c r="J89" s="559"/>
      <c r="K89" s="560"/>
      <c r="L89" s="561"/>
      <c r="M89" s="557"/>
      <c r="N89" s="558"/>
      <c r="O89" s="557"/>
      <c r="P89" s="559"/>
    </row>
    <row r="90" spans="1:16" s="2" customFormat="1" ht="22.15" customHeight="1" x14ac:dyDescent="0.2">
      <c r="A90" s="552"/>
      <c r="B90" s="531" t="s">
        <v>41</v>
      </c>
      <c r="C90" s="532" t="s">
        <v>34</v>
      </c>
      <c r="D90" s="533" t="str">
        <f>IF(C90="","",IF(E90="","",IF(E90&gt;1,"Nos.","No.")))</f>
        <v>Nos.</v>
      </c>
      <c r="E90" s="534">
        <f>SUM(E85:E86)</f>
        <v>81</v>
      </c>
      <c r="F90" s="535"/>
      <c r="G90" s="536">
        <f t="shared" ref="G90:G92" si="93">F90*E90</f>
        <v>0</v>
      </c>
      <c r="H90" s="537">
        <v>1000</v>
      </c>
      <c r="I90" s="536">
        <f t="shared" ref="I90:I92" si="94">H90*E90</f>
        <v>81000</v>
      </c>
      <c r="J90" s="538">
        <f t="shared" ref="J90:J92" si="95">I90+G90</f>
        <v>81000</v>
      </c>
      <c r="K90" s="539">
        <v>81</v>
      </c>
      <c r="L90" s="540"/>
      <c r="M90" s="536">
        <f t="shared" ref="M90:M92" si="96">L90*J90</f>
        <v>0</v>
      </c>
      <c r="N90" s="537">
        <f>H90</f>
        <v>1000</v>
      </c>
      <c r="O90" s="536">
        <f>N90*K90</f>
        <v>81000</v>
      </c>
      <c r="P90" s="538">
        <f>O90</f>
        <v>81000</v>
      </c>
    </row>
    <row r="91" spans="1:16" s="2" customFormat="1" ht="25.5" x14ac:dyDescent="0.2">
      <c r="A91" s="587"/>
      <c r="B91" s="531">
        <f>B89+0.1</f>
        <v>8.6999999999999975</v>
      </c>
      <c r="C91" s="609" t="s">
        <v>63</v>
      </c>
      <c r="D91" s="533" t="str">
        <f>IF(C91="","",IF(E91="","",IF(E91&gt;1,"Nos.","No.")))</f>
        <v>Nos.</v>
      </c>
      <c r="E91" s="534">
        <f>E90</f>
        <v>81</v>
      </c>
      <c r="F91" s="535"/>
      <c r="G91" s="536">
        <f t="shared" si="93"/>
        <v>0</v>
      </c>
      <c r="H91" s="537">
        <v>1000</v>
      </c>
      <c r="I91" s="536">
        <f t="shared" si="94"/>
        <v>81000</v>
      </c>
      <c r="J91" s="538">
        <f t="shared" si="95"/>
        <v>81000</v>
      </c>
      <c r="K91" s="539"/>
      <c r="L91" s="540"/>
      <c r="M91" s="536">
        <f t="shared" si="96"/>
        <v>0</v>
      </c>
      <c r="N91" s="537">
        <f>H91</f>
        <v>1000</v>
      </c>
      <c r="O91" s="536">
        <f>N91*K91</f>
        <v>0</v>
      </c>
      <c r="P91" s="538">
        <f>O91</f>
        <v>0</v>
      </c>
    </row>
    <row r="92" spans="1:16" s="2" customFormat="1" ht="27" customHeight="1" x14ac:dyDescent="0.2">
      <c r="A92" s="587"/>
      <c r="B92" s="610">
        <f>B91+0.1</f>
        <v>8.7999999999999972</v>
      </c>
      <c r="C92" s="611" t="s">
        <v>98</v>
      </c>
      <c r="D92" s="585" t="s">
        <v>62</v>
      </c>
      <c r="E92" s="586">
        <f>E91</f>
        <v>81</v>
      </c>
      <c r="F92" s="535"/>
      <c r="G92" s="536">
        <f t="shared" si="93"/>
        <v>0</v>
      </c>
      <c r="H92" s="537">
        <v>5000</v>
      </c>
      <c r="I92" s="536">
        <f t="shared" si="94"/>
        <v>405000</v>
      </c>
      <c r="J92" s="538">
        <f t="shared" si="95"/>
        <v>405000</v>
      </c>
      <c r="K92" s="539"/>
      <c r="L92" s="540"/>
      <c r="M92" s="536">
        <f t="shared" si="96"/>
        <v>0</v>
      </c>
      <c r="N92" s="537">
        <f>H92</f>
        <v>5000</v>
      </c>
      <c r="O92" s="536">
        <f>N92*K92</f>
        <v>0</v>
      </c>
      <c r="P92" s="538">
        <f>O92</f>
        <v>0</v>
      </c>
    </row>
    <row r="93" spans="1:16" s="2" customFormat="1" ht="76.5" x14ac:dyDescent="0.2">
      <c r="A93" s="612">
        <f>A77+1</f>
        <v>9</v>
      </c>
      <c r="B93" s="583"/>
      <c r="C93" s="613" t="s">
        <v>64</v>
      </c>
      <c r="D93" s="614"/>
      <c r="E93" s="615"/>
      <c r="F93" s="616"/>
      <c r="G93" s="617"/>
      <c r="H93" s="618"/>
      <c r="I93" s="617"/>
      <c r="J93" s="559"/>
      <c r="K93" s="560"/>
      <c r="L93" s="619"/>
      <c r="M93" s="617"/>
      <c r="N93" s="618"/>
      <c r="O93" s="617"/>
      <c r="P93" s="559"/>
    </row>
    <row r="94" spans="1:16" s="2" customFormat="1" ht="17.25" customHeight="1" x14ac:dyDescent="0.2">
      <c r="A94" s="552"/>
      <c r="B94" s="531">
        <f>A93+0.1</f>
        <v>9.1</v>
      </c>
      <c r="C94" s="620" t="s">
        <v>135</v>
      </c>
      <c r="D94" s="554"/>
      <c r="E94" s="581"/>
      <c r="F94" s="556"/>
      <c r="G94" s="557"/>
      <c r="H94" s="558"/>
      <c r="I94" s="557"/>
      <c r="J94" s="559"/>
      <c r="K94" s="560"/>
      <c r="L94" s="561"/>
      <c r="M94" s="557"/>
      <c r="N94" s="558"/>
      <c r="O94" s="557"/>
      <c r="P94" s="559"/>
    </row>
    <row r="95" spans="1:16" s="2" customFormat="1" ht="22.15" customHeight="1" x14ac:dyDescent="0.2">
      <c r="A95" s="552"/>
      <c r="B95" s="531" t="s">
        <v>41</v>
      </c>
      <c r="C95" s="532" t="s">
        <v>25</v>
      </c>
      <c r="D95" s="533" t="str">
        <f>IF(C95="","",IF(E95="","",IF(E95&gt;1,"Nos.","No.")))</f>
        <v>Nos.</v>
      </c>
      <c r="E95" s="534">
        <f>4*1</f>
        <v>4</v>
      </c>
      <c r="F95" s="535"/>
      <c r="G95" s="536">
        <f t="shared" ref="G95" si="97">F95*E95</f>
        <v>0</v>
      </c>
      <c r="H95" s="537">
        <v>2500</v>
      </c>
      <c r="I95" s="536">
        <f t="shared" ref="I95" si="98">H95*E95</f>
        <v>10000</v>
      </c>
      <c r="J95" s="538">
        <f t="shared" ref="J95" si="99">I95+G95</f>
        <v>10000</v>
      </c>
      <c r="K95" s="539">
        <v>2</v>
      </c>
      <c r="L95" s="540"/>
      <c r="M95" s="536">
        <f t="shared" ref="M95" si="100">L95*J95</f>
        <v>0</v>
      </c>
      <c r="N95" s="537">
        <f>H95</f>
        <v>2500</v>
      </c>
      <c r="O95" s="536">
        <f>N95*K95</f>
        <v>5000</v>
      </c>
      <c r="P95" s="538">
        <f>O95</f>
        <v>5000</v>
      </c>
    </row>
    <row r="96" spans="1:16" s="2" customFormat="1" ht="17.25" customHeight="1" x14ac:dyDescent="0.2">
      <c r="A96" s="552"/>
      <c r="B96" s="531">
        <f>B94+0.1</f>
        <v>9.1999999999999993</v>
      </c>
      <c r="C96" s="620" t="s">
        <v>8</v>
      </c>
      <c r="D96" s="554"/>
      <c r="E96" s="581"/>
      <c r="F96" s="556"/>
      <c r="G96" s="557"/>
      <c r="H96" s="558"/>
      <c r="I96" s="557"/>
      <c r="J96" s="559"/>
      <c r="K96" s="560"/>
      <c r="L96" s="561"/>
      <c r="M96" s="557"/>
      <c r="N96" s="558"/>
      <c r="O96" s="557"/>
      <c r="P96" s="559"/>
    </row>
    <row r="97" spans="1:16" s="2" customFormat="1" ht="22.15" customHeight="1" thickBot="1" x14ac:dyDescent="0.25">
      <c r="A97" s="621"/>
      <c r="B97" s="622" t="s">
        <v>42</v>
      </c>
      <c r="C97" s="623" t="s">
        <v>19</v>
      </c>
      <c r="D97" s="624" t="str">
        <f>IF(C97="","",IF(E97="","",IF(E97&gt;1,"Nos.","No.")))</f>
        <v>Nos.</v>
      </c>
      <c r="E97" s="625">
        <f>4*4</f>
        <v>16</v>
      </c>
      <c r="F97" s="535"/>
      <c r="G97" s="536">
        <f t="shared" ref="G97" si="101">F97*E97</f>
        <v>0</v>
      </c>
      <c r="H97" s="537">
        <v>3000</v>
      </c>
      <c r="I97" s="536">
        <f t="shared" ref="I97" si="102">H97*E97</f>
        <v>48000</v>
      </c>
      <c r="J97" s="538">
        <f t="shared" ref="J97" si="103">I97+G97</f>
        <v>48000</v>
      </c>
      <c r="K97" s="539">
        <v>8</v>
      </c>
      <c r="L97" s="540"/>
      <c r="M97" s="536">
        <f t="shared" ref="M97" si="104">L97*J97</f>
        <v>0</v>
      </c>
      <c r="N97" s="537">
        <f>H97</f>
        <v>3000</v>
      </c>
      <c r="O97" s="536">
        <f>N97*K97</f>
        <v>24000</v>
      </c>
      <c r="P97" s="538">
        <f>O97</f>
        <v>24000</v>
      </c>
    </row>
    <row r="98" spans="1:16" s="2" customFormat="1" ht="22.15" customHeight="1" x14ac:dyDescent="0.2">
      <c r="A98" s="626"/>
      <c r="B98" s="627">
        <f>B96+0.1</f>
        <v>9.2999999999999989</v>
      </c>
      <c r="C98" s="628" t="s">
        <v>10</v>
      </c>
      <c r="D98" s="522"/>
      <c r="E98" s="523"/>
      <c r="F98" s="524"/>
      <c r="G98" s="525"/>
      <c r="H98" s="526"/>
      <c r="I98" s="525"/>
      <c r="J98" s="527"/>
      <c r="K98" s="528"/>
      <c r="L98" s="529"/>
      <c r="M98" s="525"/>
      <c r="N98" s="526"/>
      <c r="O98" s="525"/>
      <c r="P98" s="527"/>
    </row>
    <row r="99" spans="1:16" s="2" customFormat="1" ht="22.15" customHeight="1" x14ac:dyDescent="0.2">
      <c r="A99" s="552"/>
      <c r="B99" s="531" t="s">
        <v>41</v>
      </c>
      <c r="C99" s="532" t="str">
        <f>C95</f>
        <v>2.5" dia</v>
      </c>
      <c r="D99" s="533" t="str">
        <f>IF(C99="","",IF(E99="","",IF(E99&gt;1,"Nos.","No.")))</f>
        <v>No.</v>
      </c>
      <c r="E99" s="534">
        <v>1</v>
      </c>
      <c r="F99" s="535"/>
      <c r="G99" s="536">
        <f t="shared" ref="G99:G100" si="105">F99*E99</f>
        <v>0</v>
      </c>
      <c r="H99" s="537">
        <v>2500</v>
      </c>
      <c r="I99" s="536">
        <f t="shared" ref="I99:I100" si="106">H99*E99</f>
        <v>2500</v>
      </c>
      <c r="J99" s="538">
        <f t="shared" ref="J99:J100" si="107">I99+G99</f>
        <v>2500</v>
      </c>
      <c r="K99" s="539">
        <v>1</v>
      </c>
      <c r="L99" s="540"/>
      <c r="M99" s="536">
        <f t="shared" ref="M99:M100" si="108">L99*J99</f>
        <v>0</v>
      </c>
      <c r="N99" s="537">
        <f t="shared" ref="N99:N100" si="109">H99</f>
        <v>2500</v>
      </c>
      <c r="O99" s="536">
        <f t="shared" ref="O99:O100" si="110">N99*K99</f>
        <v>2500</v>
      </c>
      <c r="P99" s="538">
        <f t="shared" ref="P99:P100" si="111">O99</f>
        <v>2500</v>
      </c>
    </row>
    <row r="100" spans="1:16" s="2" customFormat="1" ht="22.15" customHeight="1" x14ac:dyDescent="0.2">
      <c r="A100" s="552"/>
      <c r="B100" s="531" t="s">
        <v>42</v>
      </c>
      <c r="C100" s="532" t="str">
        <f>C97</f>
        <v>4" dia</v>
      </c>
      <c r="D100" s="533" t="str">
        <f>IF(C100="","",IF(E100="","",IF(E100&gt;1,"Nos.","No.")))</f>
        <v>Nos.</v>
      </c>
      <c r="E100" s="534">
        <v>3</v>
      </c>
      <c r="F100" s="535"/>
      <c r="G100" s="536">
        <f t="shared" si="105"/>
        <v>0</v>
      </c>
      <c r="H100" s="537">
        <v>3000</v>
      </c>
      <c r="I100" s="536">
        <f t="shared" si="106"/>
        <v>9000</v>
      </c>
      <c r="J100" s="538">
        <f t="shared" si="107"/>
        <v>9000</v>
      </c>
      <c r="K100" s="539">
        <v>4</v>
      </c>
      <c r="L100" s="540"/>
      <c r="M100" s="536">
        <f t="shared" si="108"/>
        <v>0</v>
      </c>
      <c r="N100" s="537">
        <f t="shared" si="109"/>
        <v>3000</v>
      </c>
      <c r="O100" s="536">
        <f t="shared" si="110"/>
        <v>12000</v>
      </c>
      <c r="P100" s="538">
        <f t="shared" si="111"/>
        <v>12000</v>
      </c>
    </row>
    <row r="101" spans="1:16" s="2" customFormat="1" ht="22.15" customHeight="1" x14ac:dyDescent="0.2">
      <c r="A101" s="552"/>
      <c r="B101" s="531">
        <f>B98+0.1</f>
        <v>9.3999999999999986</v>
      </c>
      <c r="C101" s="569" t="s">
        <v>14</v>
      </c>
      <c r="D101" s="570"/>
      <c r="E101" s="571"/>
      <c r="F101" s="572"/>
      <c r="G101" s="573"/>
      <c r="H101" s="574"/>
      <c r="I101" s="573"/>
      <c r="J101" s="575"/>
      <c r="K101" s="576"/>
      <c r="L101" s="577"/>
      <c r="M101" s="573"/>
      <c r="N101" s="574"/>
      <c r="O101" s="573"/>
      <c r="P101" s="575"/>
    </row>
    <row r="102" spans="1:16" s="2" customFormat="1" ht="22.15" customHeight="1" x14ac:dyDescent="0.2">
      <c r="A102" s="552"/>
      <c r="B102" s="531" t="s">
        <v>41</v>
      </c>
      <c r="C102" s="532" t="str">
        <f>C99</f>
        <v>2.5" dia</v>
      </c>
      <c r="D102" s="533" t="str">
        <f>IF(C102="","",IF(E102="","",IF(E102&gt;1,"Nos.","No.")))</f>
        <v>No.</v>
      </c>
      <c r="E102" s="534">
        <f>E99</f>
        <v>1</v>
      </c>
      <c r="F102" s="535"/>
      <c r="G102" s="536">
        <f t="shared" ref="G102:G103" si="112">F102*E102</f>
        <v>0</v>
      </c>
      <c r="H102" s="537">
        <v>2500</v>
      </c>
      <c r="I102" s="536">
        <f t="shared" ref="I102:I103" si="113">H102*E102</f>
        <v>2500</v>
      </c>
      <c r="J102" s="538">
        <f t="shared" ref="J102:J103" si="114">I102+G102</f>
        <v>2500</v>
      </c>
      <c r="K102" s="539">
        <v>1</v>
      </c>
      <c r="L102" s="540"/>
      <c r="M102" s="536">
        <f t="shared" ref="M102:M103" si="115">L102*J102</f>
        <v>0</v>
      </c>
      <c r="N102" s="537">
        <f t="shared" ref="N102:N103" si="116">H102</f>
        <v>2500</v>
      </c>
      <c r="O102" s="536">
        <f t="shared" ref="O102:O103" si="117">N102*K102</f>
        <v>2500</v>
      </c>
      <c r="P102" s="538">
        <f t="shared" ref="P102:P103" si="118">O102</f>
        <v>2500</v>
      </c>
    </row>
    <row r="103" spans="1:16" s="2" customFormat="1" ht="22.15" customHeight="1" x14ac:dyDescent="0.2">
      <c r="A103" s="552"/>
      <c r="B103" s="531" t="s">
        <v>42</v>
      </c>
      <c r="C103" s="532" t="str">
        <f>C100</f>
        <v>4" dia</v>
      </c>
      <c r="D103" s="533" t="str">
        <f>IF(C103="","",IF(E103="","",IF(E103&gt;1,"Nos.","No.")))</f>
        <v>Nos.</v>
      </c>
      <c r="E103" s="534">
        <f>E100</f>
        <v>3</v>
      </c>
      <c r="F103" s="535"/>
      <c r="G103" s="536">
        <f t="shared" si="112"/>
        <v>0</v>
      </c>
      <c r="H103" s="537">
        <v>3000</v>
      </c>
      <c r="I103" s="536">
        <f t="shared" si="113"/>
        <v>9000</v>
      </c>
      <c r="J103" s="538">
        <f t="shared" si="114"/>
        <v>9000</v>
      </c>
      <c r="K103" s="539">
        <v>4</v>
      </c>
      <c r="L103" s="540"/>
      <c r="M103" s="536">
        <f t="shared" si="115"/>
        <v>0</v>
      </c>
      <c r="N103" s="537">
        <f t="shared" si="116"/>
        <v>3000</v>
      </c>
      <c r="O103" s="536">
        <f t="shared" si="117"/>
        <v>12000</v>
      </c>
      <c r="P103" s="538">
        <f t="shared" si="118"/>
        <v>12000</v>
      </c>
    </row>
    <row r="104" spans="1:16" s="2" customFormat="1" ht="22.15" customHeight="1" x14ac:dyDescent="0.2">
      <c r="A104" s="552"/>
      <c r="B104" s="531">
        <f>B101+0.1</f>
        <v>9.4999999999999982</v>
      </c>
      <c r="C104" s="553" t="s">
        <v>9</v>
      </c>
      <c r="D104" s="554"/>
      <c r="E104" s="581" t="s">
        <v>76</v>
      </c>
      <c r="F104" s="556"/>
      <c r="G104" s="557"/>
      <c r="H104" s="558"/>
      <c r="I104" s="557"/>
      <c r="J104" s="559"/>
      <c r="K104" s="560"/>
      <c r="L104" s="561"/>
      <c r="M104" s="557"/>
      <c r="N104" s="558"/>
      <c r="O104" s="557"/>
      <c r="P104" s="559"/>
    </row>
    <row r="105" spans="1:16" s="2" customFormat="1" ht="22.15" customHeight="1" x14ac:dyDescent="0.2">
      <c r="A105" s="552"/>
      <c r="B105" s="531" t="s">
        <v>41</v>
      </c>
      <c r="C105" s="532" t="str">
        <f>C102</f>
        <v>2.5" dia</v>
      </c>
      <c r="D105" s="533" t="str">
        <f>IF(C105="","",IF(E105="","",IF(E105&gt;1,"Nos.","No.")))</f>
        <v>No.</v>
      </c>
      <c r="E105" s="534">
        <f>E102</f>
        <v>1</v>
      </c>
      <c r="F105" s="535"/>
      <c r="G105" s="536">
        <f t="shared" ref="G105:G106" si="119">F105*E105</f>
        <v>0</v>
      </c>
      <c r="H105" s="537">
        <v>2500</v>
      </c>
      <c r="I105" s="536">
        <f t="shared" ref="I105:I106" si="120">H105*E105</f>
        <v>2500</v>
      </c>
      <c r="J105" s="538">
        <f t="shared" ref="J105:J106" si="121">I105+G105</f>
        <v>2500</v>
      </c>
      <c r="K105" s="539"/>
      <c r="L105" s="540"/>
      <c r="M105" s="536">
        <f t="shared" ref="M105:M106" si="122">L105*J105</f>
        <v>0</v>
      </c>
      <c r="N105" s="537">
        <f t="shared" ref="N105:N106" si="123">H105</f>
        <v>2500</v>
      </c>
      <c r="O105" s="536">
        <f t="shared" ref="O105:O106" si="124">N105*K105</f>
        <v>0</v>
      </c>
      <c r="P105" s="538">
        <f t="shared" ref="P105:P106" si="125">O105</f>
        <v>0</v>
      </c>
    </row>
    <row r="106" spans="1:16" s="2" customFormat="1" ht="22.15" customHeight="1" x14ac:dyDescent="0.2">
      <c r="A106" s="552"/>
      <c r="B106" s="531" t="s">
        <v>42</v>
      </c>
      <c r="C106" s="532" t="str">
        <f>C103</f>
        <v>4" dia</v>
      </c>
      <c r="D106" s="533" t="str">
        <f>IF(C106="","",IF(E106="","",IF(E106&gt;1,"Nos.","No.")))</f>
        <v>Nos.</v>
      </c>
      <c r="E106" s="534">
        <f>E103</f>
        <v>3</v>
      </c>
      <c r="F106" s="535"/>
      <c r="G106" s="536">
        <f t="shared" si="119"/>
        <v>0</v>
      </c>
      <c r="H106" s="537">
        <v>3000</v>
      </c>
      <c r="I106" s="536">
        <f t="shared" si="120"/>
        <v>9000</v>
      </c>
      <c r="J106" s="538">
        <f t="shared" si="121"/>
        <v>9000</v>
      </c>
      <c r="K106" s="539"/>
      <c r="L106" s="540"/>
      <c r="M106" s="536">
        <f t="shared" si="122"/>
        <v>0</v>
      </c>
      <c r="N106" s="537">
        <f t="shared" si="123"/>
        <v>3000</v>
      </c>
      <c r="O106" s="536">
        <f t="shared" si="124"/>
        <v>0</v>
      </c>
      <c r="P106" s="538">
        <f t="shared" si="125"/>
        <v>0</v>
      </c>
    </row>
    <row r="107" spans="1:16" s="2" customFormat="1" ht="22.15" customHeight="1" x14ac:dyDescent="0.2">
      <c r="A107" s="552"/>
      <c r="B107" s="531">
        <f>B104+0.1</f>
        <v>9.5999999999999979</v>
      </c>
      <c r="C107" s="553" t="s">
        <v>15</v>
      </c>
      <c r="D107" s="554"/>
      <c r="E107" s="581"/>
      <c r="F107" s="556"/>
      <c r="G107" s="557"/>
      <c r="H107" s="558"/>
      <c r="I107" s="557"/>
      <c r="J107" s="559"/>
      <c r="K107" s="560"/>
      <c r="L107" s="561"/>
      <c r="M107" s="557"/>
      <c r="N107" s="558"/>
      <c r="O107" s="557"/>
      <c r="P107" s="559"/>
    </row>
    <row r="108" spans="1:16" s="2" customFormat="1" ht="22.15" customHeight="1" x14ac:dyDescent="0.2">
      <c r="A108" s="552"/>
      <c r="B108" s="531" t="s">
        <v>41</v>
      </c>
      <c r="C108" s="532" t="s">
        <v>22</v>
      </c>
      <c r="D108" s="533" t="str">
        <f>IF(C108="","",IF(E108="","",IF(E108&gt;1,"Nos.","No.")))</f>
        <v>Nos.</v>
      </c>
      <c r="E108" s="534">
        <f>SUM(E105)*2</f>
        <v>2</v>
      </c>
      <c r="F108" s="535"/>
      <c r="G108" s="536">
        <f t="shared" ref="G108:G112" si="126">F108*E108</f>
        <v>0</v>
      </c>
      <c r="H108" s="537">
        <v>1000</v>
      </c>
      <c r="I108" s="536">
        <f t="shared" ref="I108:I112" si="127">H108*E108</f>
        <v>2000</v>
      </c>
      <c r="J108" s="538">
        <f t="shared" ref="J108:J112" si="128">I108+G108</f>
        <v>2000</v>
      </c>
      <c r="K108" s="539">
        <v>4</v>
      </c>
      <c r="L108" s="540"/>
      <c r="M108" s="536">
        <f t="shared" ref="M108:M112" si="129">L108*J108</f>
        <v>0</v>
      </c>
      <c r="N108" s="537">
        <f t="shared" ref="N108:N112" si="130">H108</f>
        <v>1000</v>
      </c>
      <c r="O108" s="536">
        <f t="shared" ref="O108:O112" si="131">N108*K108</f>
        <v>4000</v>
      </c>
      <c r="P108" s="538">
        <f t="shared" ref="P108:P112" si="132">O108</f>
        <v>4000</v>
      </c>
    </row>
    <row r="109" spans="1:16" s="2" customFormat="1" ht="22.15" customHeight="1" x14ac:dyDescent="0.2">
      <c r="A109" s="552"/>
      <c r="B109" s="531" t="s">
        <v>42</v>
      </c>
      <c r="C109" s="532" t="s">
        <v>24</v>
      </c>
      <c r="D109" s="533" t="str">
        <f>IF(C109="","",IF(E109="","",IF(E109&gt;1,"Nos.","No.")))</f>
        <v>Nos.</v>
      </c>
      <c r="E109" s="534">
        <f>SUM(E106)*2</f>
        <v>6</v>
      </c>
      <c r="F109" s="535"/>
      <c r="G109" s="536">
        <f t="shared" si="126"/>
        <v>0</v>
      </c>
      <c r="H109" s="537">
        <v>1500</v>
      </c>
      <c r="I109" s="536">
        <f t="shared" si="127"/>
        <v>9000</v>
      </c>
      <c r="J109" s="538">
        <f t="shared" si="128"/>
        <v>9000</v>
      </c>
      <c r="K109" s="539"/>
      <c r="L109" s="540"/>
      <c r="M109" s="536">
        <f t="shared" si="129"/>
        <v>0</v>
      </c>
      <c r="N109" s="537">
        <f t="shared" si="130"/>
        <v>1500</v>
      </c>
      <c r="O109" s="536">
        <f t="shared" si="131"/>
        <v>0</v>
      </c>
      <c r="P109" s="538">
        <f t="shared" si="132"/>
        <v>0</v>
      </c>
    </row>
    <row r="110" spans="1:16" s="2" customFormat="1" ht="22.15" customHeight="1" x14ac:dyDescent="0.2">
      <c r="A110" s="552"/>
      <c r="B110" s="531">
        <f>B107+0.1</f>
        <v>9.6999999999999975</v>
      </c>
      <c r="C110" s="562" t="s">
        <v>16</v>
      </c>
      <c r="D110" s="541" t="str">
        <f>IF(C110="","",IF(E110="","",IF(E110&gt;1,"Nos.","No.")))</f>
        <v>Nos.</v>
      </c>
      <c r="E110" s="542">
        <f>SUM(E108:E109)/2</f>
        <v>4</v>
      </c>
      <c r="F110" s="535"/>
      <c r="G110" s="536">
        <f t="shared" si="126"/>
        <v>0</v>
      </c>
      <c r="H110" s="537">
        <v>1000</v>
      </c>
      <c r="I110" s="536">
        <f t="shared" si="127"/>
        <v>4000</v>
      </c>
      <c r="J110" s="538">
        <f t="shared" si="128"/>
        <v>4000</v>
      </c>
      <c r="K110" s="539"/>
      <c r="L110" s="540"/>
      <c r="M110" s="536">
        <f t="shared" si="129"/>
        <v>0</v>
      </c>
      <c r="N110" s="537">
        <f t="shared" si="130"/>
        <v>1000</v>
      </c>
      <c r="O110" s="536">
        <f t="shared" si="131"/>
        <v>0</v>
      </c>
      <c r="P110" s="538">
        <f t="shared" si="132"/>
        <v>0</v>
      </c>
    </row>
    <row r="111" spans="1:16" s="2" customFormat="1" ht="22.15" customHeight="1" x14ac:dyDescent="0.2">
      <c r="A111" s="552"/>
      <c r="B111" s="531">
        <f>B110+0.1</f>
        <v>9.7999999999999972</v>
      </c>
      <c r="C111" s="599" t="s">
        <v>47</v>
      </c>
      <c r="D111" s="541" t="str">
        <f>IF(C111="","",IF(E111="","",IF(E111&gt;1,"Nos.","No.")))</f>
        <v>Nos.</v>
      </c>
      <c r="E111" s="542">
        <f>E110*2</f>
        <v>8</v>
      </c>
      <c r="F111" s="535"/>
      <c r="G111" s="536">
        <f t="shared" si="126"/>
        <v>0</v>
      </c>
      <c r="H111" s="537">
        <v>1000</v>
      </c>
      <c r="I111" s="536">
        <f t="shared" si="127"/>
        <v>8000</v>
      </c>
      <c r="J111" s="538">
        <f t="shared" si="128"/>
        <v>8000</v>
      </c>
      <c r="K111" s="539">
        <v>8</v>
      </c>
      <c r="L111" s="540"/>
      <c r="M111" s="536">
        <f t="shared" si="129"/>
        <v>0</v>
      </c>
      <c r="N111" s="537">
        <f t="shared" si="130"/>
        <v>1000</v>
      </c>
      <c r="O111" s="536">
        <f t="shared" si="131"/>
        <v>8000</v>
      </c>
      <c r="P111" s="538">
        <f t="shared" si="132"/>
        <v>8000</v>
      </c>
    </row>
    <row r="112" spans="1:16" s="2" customFormat="1" ht="38.25" x14ac:dyDescent="0.2">
      <c r="A112" s="552"/>
      <c r="B112" s="583">
        <f>B111+0.1</f>
        <v>9.8999999999999968</v>
      </c>
      <c r="C112" s="584" t="s">
        <v>105</v>
      </c>
      <c r="D112" s="585" t="str">
        <f>IF(C112="","",IF(E112="","",IF(E112&gt;1,"Nos.","No.")))</f>
        <v>Nos.</v>
      </c>
      <c r="E112" s="586">
        <f>E111</f>
        <v>8</v>
      </c>
      <c r="F112" s="535"/>
      <c r="G112" s="536">
        <f t="shared" si="126"/>
        <v>0</v>
      </c>
      <c r="H112" s="537">
        <v>1000</v>
      </c>
      <c r="I112" s="536">
        <f t="shared" si="127"/>
        <v>8000</v>
      </c>
      <c r="J112" s="538">
        <f t="shared" si="128"/>
        <v>8000</v>
      </c>
      <c r="K112" s="539">
        <v>8</v>
      </c>
      <c r="L112" s="540"/>
      <c r="M112" s="536">
        <f t="shared" si="129"/>
        <v>0</v>
      </c>
      <c r="N112" s="537">
        <f t="shared" si="130"/>
        <v>1000</v>
      </c>
      <c r="O112" s="536">
        <f t="shared" si="131"/>
        <v>8000</v>
      </c>
      <c r="P112" s="538">
        <f t="shared" si="132"/>
        <v>8000</v>
      </c>
    </row>
    <row r="113" spans="1:16" s="1" customFormat="1" ht="153" x14ac:dyDescent="0.2">
      <c r="A113" s="629">
        <f>A93+1</f>
        <v>10</v>
      </c>
      <c r="B113" s="630"/>
      <c r="C113" s="613" t="s">
        <v>65</v>
      </c>
      <c r="D113" s="614"/>
      <c r="E113" s="615"/>
      <c r="F113" s="616"/>
      <c r="G113" s="617"/>
      <c r="H113" s="618"/>
      <c r="I113" s="617"/>
      <c r="J113" s="631"/>
      <c r="K113" s="632"/>
      <c r="L113" s="619"/>
      <c r="M113" s="617"/>
      <c r="N113" s="618"/>
      <c r="O113" s="617"/>
      <c r="P113" s="631"/>
    </row>
    <row r="114" spans="1:16" s="2" customFormat="1" ht="22.15" customHeight="1" x14ac:dyDescent="0.2">
      <c r="A114" s="552"/>
      <c r="B114" s="633">
        <f>A113+0.1</f>
        <v>10.1</v>
      </c>
      <c r="C114" s="532" t="s">
        <v>112</v>
      </c>
      <c r="D114" s="533" t="str">
        <f>IF(C114="","",IF(E114="","",IF(E114&gt;1,"Nos.","No.")))</f>
        <v>Nos.</v>
      </c>
      <c r="E114" s="534">
        <v>3</v>
      </c>
      <c r="F114" s="535"/>
      <c r="G114" s="536">
        <f t="shared" ref="G114:G115" si="133">F114*E114</f>
        <v>0</v>
      </c>
      <c r="H114" s="537">
        <v>50000</v>
      </c>
      <c r="I114" s="536">
        <f t="shared" ref="I114:I115" si="134">H114*E114</f>
        <v>150000</v>
      </c>
      <c r="J114" s="538">
        <f t="shared" ref="J114:J115" si="135">I114+G114</f>
        <v>150000</v>
      </c>
      <c r="K114" s="539">
        <v>3</v>
      </c>
      <c r="L114" s="540"/>
      <c r="M114" s="536">
        <f t="shared" ref="M114:M115" si="136">L114*J114</f>
        <v>0</v>
      </c>
      <c r="N114" s="537">
        <f t="shared" ref="N114:N115" si="137">H114</f>
        <v>50000</v>
      </c>
      <c r="O114" s="536">
        <f t="shared" ref="O114:O115" si="138">N114*K114</f>
        <v>150000</v>
      </c>
      <c r="P114" s="538">
        <f t="shared" ref="P114:P115" si="139">O114</f>
        <v>150000</v>
      </c>
    </row>
    <row r="115" spans="1:16" s="2" customFormat="1" ht="22.15" customHeight="1" thickBot="1" x14ac:dyDescent="0.25">
      <c r="A115" s="621"/>
      <c r="B115" s="622">
        <f t="shared" ref="B115" si="140">B114+0.1</f>
        <v>10.199999999999999</v>
      </c>
      <c r="C115" s="634" t="s">
        <v>113</v>
      </c>
      <c r="D115" s="635" t="str">
        <f>IF(C115="","",IF(E115="","",IF(E115&gt;1,"Nos.","No.")))</f>
        <v>Nos.</v>
      </c>
      <c r="E115" s="636">
        <v>3</v>
      </c>
      <c r="F115" s="535"/>
      <c r="G115" s="536">
        <f t="shared" si="133"/>
        <v>0</v>
      </c>
      <c r="H115" s="537">
        <v>40000</v>
      </c>
      <c r="I115" s="536">
        <f t="shared" si="134"/>
        <v>120000</v>
      </c>
      <c r="J115" s="538">
        <f t="shared" si="135"/>
        <v>120000</v>
      </c>
      <c r="K115" s="539">
        <v>3</v>
      </c>
      <c r="L115" s="540"/>
      <c r="M115" s="536">
        <f t="shared" si="136"/>
        <v>0</v>
      </c>
      <c r="N115" s="537">
        <f t="shared" si="137"/>
        <v>40000</v>
      </c>
      <c r="O115" s="536">
        <f t="shared" si="138"/>
        <v>120000</v>
      </c>
      <c r="P115" s="538">
        <f t="shared" si="139"/>
        <v>120000</v>
      </c>
    </row>
    <row r="116" spans="1:16" s="1" customFormat="1" ht="63.75" x14ac:dyDescent="0.2">
      <c r="A116" s="543">
        <f>A113+1</f>
        <v>11</v>
      </c>
      <c r="B116" s="520"/>
      <c r="C116" s="521" t="s">
        <v>66</v>
      </c>
      <c r="D116" s="544"/>
      <c r="E116" s="545"/>
      <c r="F116" s="546"/>
      <c r="G116" s="547"/>
      <c r="H116" s="548"/>
      <c r="I116" s="547"/>
      <c r="J116" s="549"/>
      <c r="K116" s="550"/>
      <c r="L116" s="551"/>
      <c r="M116" s="547"/>
      <c r="N116" s="548"/>
      <c r="O116" s="547"/>
      <c r="P116" s="549"/>
    </row>
    <row r="117" spans="1:16" s="2" customFormat="1" ht="22.15" customHeight="1" x14ac:dyDescent="0.2">
      <c r="A117" s="552"/>
      <c r="B117" s="531">
        <f>A116+0.1</f>
        <v>11.1</v>
      </c>
      <c r="C117" s="620" t="s">
        <v>48</v>
      </c>
      <c r="D117" s="554"/>
      <c r="E117" s="581"/>
      <c r="F117" s="556"/>
      <c r="G117" s="557"/>
      <c r="H117" s="558"/>
      <c r="I117" s="557"/>
      <c r="J117" s="559"/>
      <c r="K117" s="560"/>
      <c r="L117" s="561"/>
      <c r="M117" s="557"/>
      <c r="N117" s="558"/>
      <c r="O117" s="557"/>
      <c r="P117" s="559"/>
    </row>
    <row r="118" spans="1:16" s="2" customFormat="1" ht="22.15" customHeight="1" x14ac:dyDescent="0.2">
      <c r="A118" s="552"/>
      <c r="B118" s="531" t="s">
        <v>165</v>
      </c>
      <c r="C118" s="620" t="s">
        <v>72</v>
      </c>
      <c r="D118" s="554"/>
      <c r="E118" s="581"/>
      <c r="F118" s="556"/>
      <c r="G118" s="557"/>
      <c r="H118" s="558"/>
      <c r="I118" s="557"/>
      <c r="J118" s="559"/>
      <c r="K118" s="560"/>
      <c r="L118" s="561"/>
      <c r="M118" s="557"/>
      <c r="N118" s="558"/>
      <c r="O118" s="557"/>
      <c r="P118" s="559"/>
    </row>
    <row r="119" spans="1:16" s="2" customFormat="1" ht="22.15" customHeight="1" x14ac:dyDescent="0.2">
      <c r="A119" s="552"/>
      <c r="B119" s="531" t="s">
        <v>41</v>
      </c>
      <c r="C119" s="532" t="s">
        <v>20</v>
      </c>
      <c r="D119" s="533" t="str">
        <f>IF(C119="","",IF(E119="","",IF(E119&gt;1,"Nos.","No.")))</f>
        <v>Nos.</v>
      </c>
      <c r="E119" s="534">
        <f>SUM(E114)</f>
        <v>3</v>
      </c>
      <c r="F119" s="535"/>
      <c r="G119" s="536">
        <f t="shared" ref="G119:G120" si="141">F119*E119</f>
        <v>0</v>
      </c>
      <c r="H119" s="537">
        <v>3000</v>
      </c>
      <c r="I119" s="536">
        <f t="shared" ref="I119:I120" si="142">H119*E119</f>
        <v>9000</v>
      </c>
      <c r="J119" s="538">
        <f t="shared" ref="J119:J120" si="143">I119+G119</f>
        <v>9000</v>
      </c>
      <c r="K119" s="539">
        <v>3</v>
      </c>
      <c r="L119" s="540"/>
      <c r="M119" s="536">
        <f t="shared" ref="M119:M120" si="144">L119*J119</f>
        <v>0</v>
      </c>
      <c r="N119" s="537">
        <f t="shared" ref="N119:N120" si="145">H119</f>
        <v>3000</v>
      </c>
      <c r="O119" s="536">
        <f t="shared" ref="O119:O120" si="146">N119*K119</f>
        <v>9000</v>
      </c>
      <c r="P119" s="538">
        <f t="shared" ref="P119:P120" si="147">O119</f>
        <v>9000</v>
      </c>
    </row>
    <row r="120" spans="1:16" s="2" customFormat="1" ht="22.15" customHeight="1" x14ac:dyDescent="0.2">
      <c r="A120" s="552"/>
      <c r="B120" s="531" t="s">
        <v>42</v>
      </c>
      <c r="C120" s="532" t="s">
        <v>73</v>
      </c>
      <c r="D120" s="533" t="str">
        <f>IF(C120="","",IF(E120="","",IF(E120&gt;1,"Nos.","No.")))</f>
        <v>Nos.</v>
      </c>
      <c r="E120" s="534">
        <f>SUM(E115)</f>
        <v>3</v>
      </c>
      <c r="F120" s="535"/>
      <c r="G120" s="536">
        <f t="shared" si="141"/>
        <v>0</v>
      </c>
      <c r="H120" s="537">
        <v>5000</v>
      </c>
      <c r="I120" s="536">
        <f t="shared" si="142"/>
        <v>15000</v>
      </c>
      <c r="J120" s="538">
        <f t="shared" si="143"/>
        <v>15000</v>
      </c>
      <c r="K120" s="539">
        <v>3</v>
      </c>
      <c r="L120" s="540"/>
      <c r="M120" s="536">
        <f t="shared" si="144"/>
        <v>0</v>
      </c>
      <c r="N120" s="537">
        <f t="shared" si="145"/>
        <v>5000</v>
      </c>
      <c r="O120" s="536">
        <f t="shared" si="146"/>
        <v>15000</v>
      </c>
      <c r="P120" s="538">
        <f t="shared" si="147"/>
        <v>15000</v>
      </c>
    </row>
    <row r="121" spans="1:16" s="2" customFormat="1" ht="22.15" customHeight="1" x14ac:dyDescent="0.2">
      <c r="A121" s="552"/>
      <c r="B121" s="531" t="s">
        <v>164</v>
      </c>
      <c r="C121" s="637" t="s">
        <v>74</v>
      </c>
      <c r="D121" s="570"/>
      <c r="E121" s="571"/>
      <c r="F121" s="572"/>
      <c r="G121" s="573"/>
      <c r="H121" s="574"/>
      <c r="I121" s="573"/>
      <c r="J121" s="575"/>
      <c r="K121" s="576"/>
      <c r="L121" s="577"/>
      <c r="M121" s="573"/>
      <c r="N121" s="574"/>
      <c r="O121" s="573"/>
      <c r="P121" s="575"/>
    </row>
    <row r="122" spans="1:16" s="2" customFormat="1" ht="22.15" customHeight="1" x14ac:dyDescent="0.2">
      <c r="A122" s="552"/>
      <c r="B122" s="531" t="s">
        <v>41</v>
      </c>
      <c r="C122" s="532" t="str">
        <f>C119</f>
        <v>6" dia</v>
      </c>
      <c r="D122" s="533" t="str">
        <f>IF(C122="","",IF(E122="","",IF(E122&gt;1,"Nos.","No.")))</f>
        <v>Nos.</v>
      </c>
      <c r="E122" s="534">
        <f>E119</f>
        <v>3</v>
      </c>
      <c r="F122" s="535"/>
      <c r="G122" s="536">
        <f t="shared" ref="G122:G123" si="148">F122*E122</f>
        <v>0</v>
      </c>
      <c r="H122" s="537">
        <v>3000</v>
      </c>
      <c r="I122" s="536">
        <f t="shared" ref="I122:I123" si="149">H122*E122</f>
        <v>9000</v>
      </c>
      <c r="J122" s="538">
        <f t="shared" ref="J122:J123" si="150">I122+G122</f>
        <v>9000</v>
      </c>
      <c r="K122" s="539">
        <v>3</v>
      </c>
      <c r="L122" s="540"/>
      <c r="M122" s="536">
        <f t="shared" ref="M122:M123" si="151">L122*J122</f>
        <v>0</v>
      </c>
      <c r="N122" s="537">
        <f t="shared" ref="N122:N123" si="152">H122</f>
        <v>3000</v>
      </c>
      <c r="O122" s="536">
        <f t="shared" ref="O122:O123" si="153">N122*K122</f>
        <v>9000</v>
      </c>
      <c r="P122" s="538">
        <f t="shared" ref="P122:P123" si="154">O122</f>
        <v>9000</v>
      </c>
    </row>
    <row r="123" spans="1:16" s="2" customFormat="1" ht="22.15" customHeight="1" x14ac:dyDescent="0.2">
      <c r="A123" s="552"/>
      <c r="B123" s="531" t="s">
        <v>42</v>
      </c>
      <c r="C123" s="532" t="str">
        <f>C120</f>
        <v>8" dia</v>
      </c>
      <c r="D123" s="533" t="str">
        <f>IF(C123="","",IF(E123="","",IF(E123&gt;1,"Nos.","No.")))</f>
        <v>Nos.</v>
      </c>
      <c r="E123" s="534">
        <f>E120</f>
        <v>3</v>
      </c>
      <c r="F123" s="535"/>
      <c r="G123" s="536">
        <f t="shared" si="148"/>
        <v>0</v>
      </c>
      <c r="H123" s="537">
        <v>5000</v>
      </c>
      <c r="I123" s="536">
        <f t="shared" si="149"/>
        <v>15000</v>
      </c>
      <c r="J123" s="538">
        <f t="shared" si="150"/>
        <v>15000</v>
      </c>
      <c r="K123" s="539">
        <v>3</v>
      </c>
      <c r="L123" s="540"/>
      <c r="M123" s="536">
        <f t="shared" si="151"/>
        <v>0</v>
      </c>
      <c r="N123" s="537">
        <f t="shared" si="152"/>
        <v>5000</v>
      </c>
      <c r="O123" s="536">
        <f t="shared" si="153"/>
        <v>15000</v>
      </c>
      <c r="P123" s="538">
        <f t="shared" si="154"/>
        <v>15000</v>
      </c>
    </row>
    <row r="124" spans="1:16" s="2" customFormat="1" ht="20.100000000000001" customHeight="1" x14ac:dyDescent="0.2">
      <c r="A124" s="552"/>
      <c r="B124" s="531">
        <f>B117+0.1</f>
        <v>11.2</v>
      </c>
      <c r="C124" s="620" t="s">
        <v>8</v>
      </c>
      <c r="D124" s="554"/>
      <c r="E124" s="581"/>
      <c r="F124" s="556"/>
      <c r="G124" s="557"/>
      <c r="H124" s="558"/>
      <c r="I124" s="557"/>
      <c r="J124" s="559"/>
      <c r="K124" s="560"/>
      <c r="L124" s="561"/>
      <c r="M124" s="557"/>
      <c r="N124" s="558"/>
      <c r="O124" s="557"/>
      <c r="P124" s="559"/>
    </row>
    <row r="125" spans="1:16" s="2" customFormat="1" ht="22.15" customHeight="1" x14ac:dyDescent="0.2">
      <c r="A125" s="552"/>
      <c r="B125" s="531" t="s">
        <v>41</v>
      </c>
      <c r="C125" s="532" t="str">
        <f>C122</f>
        <v>6" dia</v>
      </c>
      <c r="D125" s="533" t="str">
        <f>IF(C125="","",IF(E125="","",IF(E125&gt;1,"Nos.","No.")))</f>
        <v>Nos.</v>
      </c>
      <c r="E125" s="534">
        <f>SUM(E119)*2</f>
        <v>6</v>
      </c>
      <c r="F125" s="535"/>
      <c r="G125" s="536">
        <f t="shared" ref="G125:G126" si="155">F125*E125</f>
        <v>0</v>
      </c>
      <c r="H125" s="537">
        <v>4000</v>
      </c>
      <c r="I125" s="536">
        <f t="shared" ref="I125:I126" si="156">H125*E125</f>
        <v>24000</v>
      </c>
      <c r="J125" s="538">
        <f t="shared" ref="J125:J126" si="157">I125+G125</f>
        <v>24000</v>
      </c>
      <c r="K125" s="539">
        <v>6</v>
      </c>
      <c r="L125" s="540"/>
      <c r="M125" s="536">
        <f t="shared" ref="M125:M126" si="158">L125*J125</f>
        <v>0</v>
      </c>
      <c r="N125" s="537">
        <f t="shared" ref="N125:N126" si="159">H125</f>
        <v>4000</v>
      </c>
      <c r="O125" s="536">
        <f t="shared" ref="O125:O126" si="160">N125*K125</f>
        <v>24000</v>
      </c>
      <c r="P125" s="538">
        <f t="shared" ref="P125:P126" si="161">O125</f>
        <v>24000</v>
      </c>
    </row>
    <row r="126" spans="1:16" s="2" customFormat="1" ht="21" customHeight="1" x14ac:dyDescent="0.2">
      <c r="A126" s="552"/>
      <c r="B126" s="531" t="s">
        <v>42</v>
      </c>
      <c r="C126" s="532" t="str">
        <f>C123</f>
        <v>8" dia</v>
      </c>
      <c r="D126" s="533" t="str">
        <f>IF(C126="","",IF(E126="","",IF(E126&gt;1,"Nos.","No.")))</f>
        <v>Nos.</v>
      </c>
      <c r="E126" s="534">
        <f>SUM(E120)*2</f>
        <v>6</v>
      </c>
      <c r="F126" s="535"/>
      <c r="G126" s="536">
        <f t="shared" si="155"/>
        <v>0</v>
      </c>
      <c r="H126" s="537">
        <v>5000</v>
      </c>
      <c r="I126" s="536">
        <f t="shared" si="156"/>
        <v>30000</v>
      </c>
      <c r="J126" s="538">
        <f t="shared" si="157"/>
        <v>30000</v>
      </c>
      <c r="K126" s="539">
        <v>6</v>
      </c>
      <c r="L126" s="540"/>
      <c r="M126" s="536">
        <f t="shared" si="158"/>
        <v>0</v>
      </c>
      <c r="N126" s="537">
        <f t="shared" si="159"/>
        <v>5000</v>
      </c>
      <c r="O126" s="536">
        <f t="shared" si="160"/>
        <v>30000</v>
      </c>
      <c r="P126" s="538">
        <f t="shared" si="161"/>
        <v>30000</v>
      </c>
    </row>
    <row r="127" spans="1:16" s="2" customFormat="1" ht="20.100000000000001" customHeight="1" x14ac:dyDescent="0.2">
      <c r="A127" s="552"/>
      <c r="B127" s="531">
        <f>B124+0.1</f>
        <v>11.299999999999999</v>
      </c>
      <c r="C127" s="620" t="s">
        <v>9</v>
      </c>
      <c r="D127" s="554"/>
      <c r="E127" s="581"/>
      <c r="F127" s="556"/>
      <c r="G127" s="557"/>
      <c r="H127" s="558"/>
      <c r="I127" s="557"/>
      <c r="J127" s="559"/>
      <c r="K127" s="560"/>
      <c r="L127" s="561"/>
      <c r="M127" s="557"/>
      <c r="N127" s="558"/>
      <c r="O127" s="557"/>
      <c r="P127" s="559"/>
    </row>
    <row r="128" spans="1:16" s="2" customFormat="1" ht="22.15" customHeight="1" x14ac:dyDescent="0.2">
      <c r="A128" s="552"/>
      <c r="B128" s="531" t="s">
        <v>41</v>
      </c>
      <c r="C128" s="532" t="str">
        <f>C125</f>
        <v>6" dia</v>
      </c>
      <c r="D128" s="533" t="str">
        <f>IF(C128="","",IF(E128="","",IF(E128&gt;1,"Nos.","No.")))</f>
        <v>Nos.</v>
      </c>
      <c r="E128" s="534">
        <f>E125/2</f>
        <v>3</v>
      </c>
      <c r="F128" s="535"/>
      <c r="G128" s="536">
        <f t="shared" ref="G128:G130" si="162">F128*E128</f>
        <v>0</v>
      </c>
      <c r="H128" s="537">
        <v>4000</v>
      </c>
      <c r="I128" s="536">
        <f t="shared" ref="I128:I130" si="163">H128*E128</f>
        <v>12000</v>
      </c>
      <c r="J128" s="538">
        <f t="shared" ref="J128:J130" si="164">I128+G128</f>
        <v>12000</v>
      </c>
      <c r="K128" s="539">
        <v>3</v>
      </c>
      <c r="L128" s="540"/>
      <c r="M128" s="536">
        <f t="shared" ref="M128:M130" si="165">L128*J128</f>
        <v>0</v>
      </c>
      <c r="N128" s="537">
        <f t="shared" ref="N128:N130" si="166">H128</f>
        <v>4000</v>
      </c>
      <c r="O128" s="536">
        <f t="shared" ref="O128:O130" si="167">N128*K128</f>
        <v>12000</v>
      </c>
      <c r="P128" s="538">
        <f t="shared" ref="P128:P130" si="168">O128</f>
        <v>12000</v>
      </c>
    </row>
    <row r="129" spans="1:16" s="2" customFormat="1" ht="21" customHeight="1" x14ac:dyDescent="0.2">
      <c r="A129" s="552"/>
      <c r="B129" s="531" t="s">
        <v>42</v>
      </c>
      <c r="C129" s="532" t="str">
        <f>C126</f>
        <v>8" dia</v>
      </c>
      <c r="D129" s="533" t="str">
        <f>IF(C129="","",IF(E129="","",IF(E129&gt;1,"Nos.","No.")))</f>
        <v>Nos.</v>
      </c>
      <c r="E129" s="534">
        <f>E126/2</f>
        <v>3</v>
      </c>
      <c r="F129" s="535"/>
      <c r="G129" s="536">
        <f t="shared" si="162"/>
        <v>0</v>
      </c>
      <c r="H129" s="537">
        <v>5000</v>
      </c>
      <c r="I129" s="536">
        <f t="shared" si="163"/>
        <v>15000</v>
      </c>
      <c r="J129" s="538">
        <f t="shared" si="164"/>
        <v>15000</v>
      </c>
      <c r="K129" s="539">
        <v>3</v>
      </c>
      <c r="L129" s="540"/>
      <c r="M129" s="536">
        <f t="shared" si="165"/>
        <v>0</v>
      </c>
      <c r="N129" s="537">
        <f t="shared" si="166"/>
        <v>5000</v>
      </c>
      <c r="O129" s="536">
        <f t="shared" si="167"/>
        <v>15000</v>
      </c>
      <c r="P129" s="538">
        <f t="shared" si="168"/>
        <v>15000</v>
      </c>
    </row>
    <row r="130" spans="1:16" s="2" customFormat="1" ht="21" customHeight="1" x14ac:dyDescent="0.2">
      <c r="A130" s="552"/>
      <c r="B130" s="531">
        <f>B127+0.1</f>
        <v>11.399999999999999</v>
      </c>
      <c r="C130" s="599" t="s">
        <v>12</v>
      </c>
      <c r="D130" s="541" t="str">
        <f>IF(C130="","",IF(E130="","",IF(E130&gt;1,"Nos.","No.")))</f>
        <v>Nos.</v>
      </c>
      <c r="E130" s="542">
        <v>2</v>
      </c>
      <c r="F130" s="535"/>
      <c r="G130" s="536">
        <f t="shared" si="162"/>
        <v>0</v>
      </c>
      <c r="H130" s="537">
        <v>1000</v>
      </c>
      <c r="I130" s="536">
        <f t="shared" si="163"/>
        <v>2000</v>
      </c>
      <c r="J130" s="538">
        <f t="shared" si="164"/>
        <v>2000</v>
      </c>
      <c r="K130" s="539">
        <v>3</v>
      </c>
      <c r="L130" s="540"/>
      <c r="M130" s="536">
        <f t="shared" si="165"/>
        <v>0</v>
      </c>
      <c r="N130" s="537">
        <f t="shared" si="166"/>
        <v>1000</v>
      </c>
      <c r="O130" s="536">
        <f t="shared" si="167"/>
        <v>3000</v>
      </c>
      <c r="P130" s="538">
        <f t="shared" si="168"/>
        <v>3000</v>
      </c>
    </row>
    <row r="131" spans="1:16" s="2" customFormat="1" ht="16.5" customHeight="1" x14ac:dyDescent="0.2">
      <c r="A131" s="552"/>
      <c r="B131" s="531">
        <f>B130+0.1</f>
        <v>11.499999999999998</v>
      </c>
      <c r="C131" s="638" t="s">
        <v>67</v>
      </c>
      <c r="D131" s="570"/>
      <c r="E131" s="571"/>
      <c r="F131" s="572"/>
      <c r="G131" s="573"/>
      <c r="H131" s="574"/>
      <c r="I131" s="573"/>
      <c r="J131" s="575"/>
      <c r="K131" s="576"/>
      <c r="L131" s="577"/>
      <c r="M131" s="573"/>
      <c r="N131" s="574"/>
      <c r="O131" s="573"/>
      <c r="P131" s="575"/>
    </row>
    <row r="132" spans="1:16" s="2" customFormat="1" ht="21" customHeight="1" x14ac:dyDescent="0.2">
      <c r="A132" s="552"/>
      <c r="B132" s="531" t="s">
        <v>41</v>
      </c>
      <c r="C132" s="532" t="s">
        <v>68</v>
      </c>
      <c r="D132" s="533" t="str">
        <f>IF(C132="","",IF(E132="","",IF(E132&gt;1,"Nos.","No.")))</f>
        <v>Nos.</v>
      </c>
      <c r="E132" s="534">
        <f>SUM(E128:E129)</f>
        <v>6</v>
      </c>
      <c r="F132" s="535"/>
      <c r="G132" s="536">
        <f t="shared" ref="G132:G133" si="169">F132*E132</f>
        <v>0</v>
      </c>
      <c r="H132" s="537">
        <v>1000</v>
      </c>
      <c r="I132" s="536">
        <f t="shared" ref="I132:I133" si="170">H132*E132</f>
        <v>6000</v>
      </c>
      <c r="J132" s="538">
        <f t="shared" ref="J132:J133" si="171">I132+G132</f>
        <v>6000</v>
      </c>
      <c r="K132" s="539">
        <v>6</v>
      </c>
      <c r="L132" s="540"/>
      <c r="M132" s="536">
        <f t="shared" ref="M132:M133" si="172">L132*J132</f>
        <v>0</v>
      </c>
      <c r="N132" s="537">
        <f t="shared" ref="N132:N133" si="173">H132</f>
        <v>1000</v>
      </c>
      <c r="O132" s="536">
        <f t="shared" ref="O132:O133" si="174">N132*K132</f>
        <v>6000</v>
      </c>
      <c r="P132" s="538">
        <f t="shared" ref="P132:P133" si="175">O132</f>
        <v>6000</v>
      </c>
    </row>
    <row r="133" spans="1:16" s="2" customFormat="1" ht="21" customHeight="1" x14ac:dyDescent="0.2">
      <c r="A133" s="552"/>
      <c r="B133" s="531" t="s">
        <v>42</v>
      </c>
      <c r="C133" s="562" t="s">
        <v>69</v>
      </c>
      <c r="D133" s="541" t="str">
        <f>IF(C133="","",IF(E133="","",IF(E133&gt;1,"Nos.","No.")))</f>
        <v>Nos.</v>
      </c>
      <c r="E133" s="542">
        <f>E132</f>
        <v>6</v>
      </c>
      <c r="F133" s="535"/>
      <c r="G133" s="536">
        <f t="shared" si="169"/>
        <v>0</v>
      </c>
      <c r="H133" s="537">
        <v>1000</v>
      </c>
      <c r="I133" s="536">
        <f t="shared" si="170"/>
        <v>6000</v>
      </c>
      <c r="J133" s="538">
        <f t="shared" si="171"/>
        <v>6000</v>
      </c>
      <c r="K133" s="539">
        <v>6</v>
      </c>
      <c r="L133" s="540"/>
      <c r="M133" s="536">
        <f t="shared" si="172"/>
        <v>0</v>
      </c>
      <c r="N133" s="537">
        <f t="shared" si="173"/>
        <v>1000</v>
      </c>
      <c r="O133" s="536">
        <f t="shared" si="174"/>
        <v>6000</v>
      </c>
      <c r="P133" s="538">
        <f t="shared" si="175"/>
        <v>6000</v>
      </c>
    </row>
    <row r="134" spans="1:16" s="2" customFormat="1" ht="63.75" x14ac:dyDescent="0.2">
      <c r="A134" s="612">
        <f>A116+1</f>
        <v>12</v>
      </c>
      <c r="B134" s="583"/>
      <c r="C134" s="639" t="s">
        <v>49</v>
      </c>
      <c r="D134" s="570"/>
      <c r="E134" s="571"/>
      <c r="F134" s="572"/>
      <c r="G134" s="573"/>
      <c r="H134" s="574"/>
      <c r="I134" s="573"/>
      <c r="J134" s="575"/>
      <c r="K134" s="576"/>
      <c r="L134" s="577"/>
      <c r="M134" s="573"/>
      <c r="N134" s="574"/>
      <c r="O134" s="573"/>
      <c r="P134" s="575"/>
    </row>
    <row r="135" spans="1:16" s="2" customFormat="1" ht="20.100000000000001" customHeight="1" thickBot="1" x14ac:dyDescent="0.25">
      <c r="A135" s="640"/>
      <c r="B135" s="622">
        <f>A134+0.1</f>
        <v>12.1</v>
      </c>
      <c r="C135" s="641" t="s">
        <v>137</v>
      </c>
      <c r="D135" s="624" t="str">
        <f>IF(C135="","",IF(E135="","",IF(E135&gt;1,"Nos.","No.")))</f>
        <v>Nos.</v>
      </c>
      <c r="E135" s="625">
        <f>E114</f>
        <v>3</v>
      </c>
      <c r="F135" s="535"/>
      <c r="G135" s="536">
        <f t="shared" ref="G135" si="176">F135*E135</f>
        <v>0</v>
      </c>
      <c r="H135" s="537">
        <v>10000</v>
      </c>
      <c r="I135" s="536">
        <f t="shared" ref="I135" si="177">H135*E135</f>
        <v>30000</v>
      </c>
      <c r="J135" s="538">
        <f t="shared" ref="J135" si="178">I135+G135</f>
        <v>30000</v>
      </c>
      <c r="K135" s="539"/>
      <c r="L135" s="540"/>
      <c r="M135" s="536">
        <f t="shared" ref="M135" si="179">L135*J135</f>
        <v>0</v>
      </c>
      <c r="N135" s="537">
        <f>H135</f>
        <v>10000</v>
      </c>
      <c r="O135" s="536">
        <f>N135*K135</f>
        <v>0</v>
      </c>
      <c r="P135" s="538">
        <f>O135</f>
        <v>0</v>
      </c>
    </row>
    <row r="136" spans="1:16" s="1" customFormat="1" ht="140.25" x14ac:dyDescent="0.2">
      <c r="A136" s="642">
        <f>A134+1</f>
        <v>13</v>
      </c>
      <c r="B136" s="643"/>
      <c r="C136" s="521" t="s">
        <v>85</v>
      </c>
      <c r="D136" s="544"/>
      <c r="E136" s="545"/>
      <c r="F136" s="546"/>
      <c r="G136" s="547"/>
      <c r="H136" s="548"/>
      <c r="I136" s="547"/>
      <c r="J136" s="549"/>
      <c r="K136" s="550"/>
      <c r="L136" s="551"/>
      <c r="M136" s="547"/>
      <c r="N136" s="548"/>
      <c r="O136" s="547"/>
      <c r="P136" s="549"/>
    </row>
    <row r="137" spans="1:16" s="1" customFormat="1" ht="12.75" x14ac:dyDescent="0.2">
      <c r="A137" s="644"/>
      <c r="B137" s="645" t="s">
        <v>79</v>
      </c>
      <c r="C137" s="646" t="s">
        <v>84</v>
      </c>
      <c r="D137" s="614"/>
      <c r="E137" s="615"/>
      <c r="F137" s="616"/>
      <c r="G137" s="617"/>
      <c r="H137" s="618"/>
      <c r="I137" s="617"/>
      <c r="J137" s="631"/>
      <c r="K137" s="632"/>
      <c r="L137" s="619"/>
      <c r="M137" s="617"/>
      <c r="N137" s="618"/>
      <c r="O137" s="617"/>
      <c r="P137" s="631"/>
    </row>
    <row r="138" spans="1:16" s="112" customFormat="1" ht="21" customHeight="1" x14ac:dyDescent="0.2">
      <c r="A138" s="647"/>
      <c r="B138" s="648">
        <f>A136+0.1</f>
        <v>13.1</v>
      </c>
      <c r="C138" s="532" t="s">
        <v>19</v>
      </c>
      <c r="D138" s="533" t="s">
        <v>6</v>
      </c>
      <c r="E138" s="534" t="s">
        <v>110</v>
      </c>
      <c r="F138" s="649"/>
      <c r="G138" s="650"/>
      <c r="H138" s="651">
        <v>400</v>
      </c>
      <c r="I138" s="650"/>
      <c r="J138" s="580"/>
      <c r="K138" s="567"/>
      <c r="L138" s="652"/>
      <c r="M138" s="650"/>
      <c r="N138" s="537">
        <f t="shared" ref="N138:N143" si="180">H138</f>
        <v>400</v>
      </c>
      <c r="O138" s="536">
        <f t="shared" ref="O138:O143" si="181">N138*K138</f>
        <v>0</v>
      </c>
      <c r="P138" s="538">
        <f t="shared" ref="P138:P143" si="182">O138</f>
        <v>0</v>
      </c>
    </row>
    <row r="139" spans="1:16" s="112" customFormat="1" ht="21" customHeight="1" x14ac:dyDescent="0.2">
      <c r="A139" s="647"/>
      <c r="B139" s="648">
        <f>B138+0.1</f>
        <v>13.2</v>
      </c>
      <c r="C139" s="532" t="s">
        <v>99</v>
      </c>
      <c r="D139" s="533" t="s">
        <v>6</v>
      </c>
      <c r="E139" s="534" t="s">
        <v>110</v>
      </c>
      <c r="F139" s="649"/>
      <c r="G139" s="650"/>
      <c r="H139" s="651">
        <v>500</v>
      </c>
      <c r="I139" s="650"/>
      <c r="J139" s="580"/>
      <c r="K139" s="567"/>
      <c r="L139" s="652"/>
      <c r="M139" s="650"/>
      <c r="N139" s="537">
        <f t="shared" si="180"/>
        <v>500</v>
      </c>
      <c r="O139" s="536">
        <f t="shared" si="181"/>
        <v>0</v>
      </c>
      <c r="P139" s="538">
        <f t="shared" si="182"/>
        <v>0</v>
      </c>
    </row>
    <row r="140" spans="1:16" s="112" customFormat="1" ht="22.15" customHeight="1" x14ac:dyDescent="0.2">
      <c r="A140" s="647"/>
      <c r="B140" s="648">
        <f t="shared" ref="B140:B143" si="183">B139+0.1</f>
        <v>13.299999999999999</v>
      </c>
      <c r="C140" s="562" t="s">
        <v>20</v>
      </c>
      <c r="D140" s="541" t="s">
        <v>6</v>
      </c>
      <c r="E140" s="542">
        <v>90</v>
      </c>
      <c r="F140" s="535"/>
      <c r="G140" s="536">
        <f t="shared" ref="G140:G142" si="184">F140*E140</f>
        <v>0</v>
      </c>
      <c r="H140" s="537">
        <v>600</v>
      </c>
      <c r="I140" s="536">
        <f t="shared" ref="I140:I142" si="185">H140*E140</f>
        <v>54000</v>
      </c>
      <c r="J140" s="538">
        <f t="shared" ref="J140:J142" si="186">I140+G140</f>
        <v>54000</v>
      </c>
      <c r="K140" s="539"/>
      <c r="L140" s="540"/>
      <c r="M140" s="536">
        <f t="shared" ref="M140:M142" si="187">L140*J140</f>
        <v>0</v>
      </c>
      <c r="N140" s="537">
        <f t="shared" si="180"/>
        <v>600</v>
      </c>
      <c r="O140" s="536">
        <f t="shared" si="181"/>
        <v>0</v>
      </c>
      <c r="P140" s="538">
        <f t="shared" si="182"/>
        <v>0</v>
      </c>
    </row>
    <row r="141" spans="1:16" s="112" customFormat="1" ht="22.15" customHeight="1" x14ac:dyDescent="0.2">
      <c r="A141" s="647"/>
      <c r="B141" s="648">
        <f t="shared" si="183"/>
        <v>13.399999999999999</v>
      </c>
      <c r="C141" s="562" t="s">
        <v>73</v>
      </c>
      <c r="D141" s="541" t="s">
        <v>6</v>
      </c>
      <c r="E141" s="542">
        <v>80</v>
      </c>
      <c r="F141" s="535"/>
      <c r="G141" s="536">
        <f t="shared" si="184"/>
        <v>0</v>
      </c>
      <c r="H141" s="537">
        <v>700</v>
      </c>
      <c r="I141" s="536">
        <f t="shared" si="185"/>
        <v>56000</v>
      </c>
      <c r="J141" s="538">
        <f t="shared" si="186"/>
        <v>56000</v>
      </c>
      <c r="K141" s="539"/>
      <c r="L141" s="540"/>
      <c r="M141" s="536">
        <f t="shared" si="187"/>
        <v>0</v>
      </c>
      <c r="N141" s="537">
        <f t="shared" si="180"/>
        <v>700</v>
      </c>
      <c r="O141" s="536">
        <f t="shared" si="181"/>
        <v>0</v>
      </c>
      <c r="P141" s="538">
        <f t="shared" si="182"/>
        <v>0</v>
      </c>
    </row>
    <row r="142" spans="1:16" s="112" customFormat="1" ht="22.15" customHeight="1" x14ac:dyDescent="0.2">
      <c r="A142" s="647"/>
      <c r="B142" s="648">
        <f t="shared" si="183"/>
        <v>13.499999999999998</v>
      </c>
      <c r="C142" s="562" t="s">
        <v>28</v>
      </c>
      <c r="D142" s="541" t="s">
        <v>6</v>
      </c>
      <c r="E142" s="542">
        <v>250</v>
      </c>
      <c r="F142" s="535"/>
      <c r="G142" s="536">
        <f t="shared" si="184"/>
        <v>0</v>
      </c>
      <c r="H142" s="537">
        <v>800</v>
      </c>
      <c r="I142" s="536">
        <f t="shared" si="185"/>
        <v>200000</v>
      </c>
      <c r="J142" s="538">
        <f t="shared" si="186"/>
        <v>200000</v>
      </c>
      <c r="K142" s="539"/>
      <c r="L142" s="540"/>
      <c r="M142" s="536">
        <f t="shared" si="187"/>
        <v>0</v>
      </c>
      <c r="N142" s="537">
        <f t="shared" si="180"/>
        <v>800</v>
      </c>
      <c r="O142" s="536">
        <f t="shared" si="181"/>
        <v>0</v>
      </c>
      <c r="P142" s="538">
        <f t="shared" si="182"/>
        <v>0</v>
      </c>
    </row>
    <row r="143" spans="1:16" s="112" customFormat="1" ht="22.15" customHeight="1" x14ac:dyDescent="0.2">
      <c r="A143" s="647"/>
      <c r="B143" s="648">
        <f t="shared" si="183"/>
        <v>13.599999999999998</v>
      </c>
      <c r="C143" s="562" t="s">
        <v>29</v>
      </c>
      <c r="D143" s="541" t="s">
        <v>6</v>
      </c>
      <c r="E143" s="534" t="s">
        <v>110</v>
      </c>
      <c r="F143" s="649"/>
      <c r="G143" s="653"/>
      <c r="H143" s="654">
        <v>1000</v>
      </c>
      <c r="I143" s="653"/>
      <c r="J143" s="566"/>
      <c r="K143" s="567"/>
      <c r="L143" s="652"/>
      <c r="M143" s="653"/>
      <c r="N143" s="537">
        <f t="shared" si="180"/>
        <v>1000</v>
      </c>
      <c r="O143" s="536">
        <f t="shared" si="181"/>
        <v>0</v>
      </c>
      <c r="P143" s="538">
        <f t="shared" si="182"/>
        <v>0</v>
      </c>
    </row>
    <row r="144" spans="1:16" s="1" customFormat="1" ht="12.75" x14ac:dyDescent="0.2">
      <c r="A144" s="644"/>
      <c r="B144" s="645" t="s">
        <v>80</v>
      </c>
      <c r="C144" s="646" t="s">
        <v>83</v>
      </c>
      <c r="D144" s="614"/>
      <c r="E144" s="615"/>
      <c r="F144" s="616"/>
      <c r="G144" s="617"/>
      <c r="H144" s="618"/>
      <c r="I144" s="617"/>
      <c r="J144" s="631"/>
      <c r="K144" s="632"/>
      <c r="L144" s="619"/>
      <c r="M144" s="617"/>
      <c r="N144" s="618"/>
      <c r="O144" s="617"/>
      <c r="P144" s="631"/>
    </row>
    <row r="145" spans="1:16" s="112" customFormat="1" ht="21" customHeight="1" x14ac:dyDescent="0.2">
      <c r="A145" s="647"/>
      <c r="B145" s="655">
        <f>B141+0.1</f>
        <v>13.499999999999998</v>
      </c>
      <c r="C145" s="532" t="s">
        <v>21</v>
      </c>
      <c r="D145" s="533" t="s">
        <v>6</v>
      </c>
      <c r="E145" s="534">
        <v>1830</v>
      </c>
      <c r="F145" s="535"/>
      <c r="G145" s="536">
        <f t="shared" ref="G145:G154" si="188">F145*E145</f>
        <v>0</v>
      </c>
      <c r="H145" s="537">
        <v>180</v>
      </c>
      <c r="I145" s="536">
        <f t="shared" ref="I145:I154" si="189">H145*E145</f>
        <v>329400</v>
      </c>
      <c r="J145" s="538">
        <f t="shared" ref="J145:J154" si="190">I145+G145</f>
        <v>329400</v>
      </c>
      <c r="K145" s="539">
        <v>1131</v>
      </c>
      <c r="L145" s="540"/>
      <c r="M145" s="536">
        <f t="shared" ref="M145:M154" si="191">L145*J145</f>
        <v>0</v>
      </c>
      <c r="N145" s="537">
        <f t="shared" ref="N145:N154" si="192">H145</f>
        <v>180</v>
      </c>
      <c r="O145" s="536">
        <f t="shared" ref="O145:O154" si="193">N145*K145</f>
        <v>203580</v>
      </c>
      <c r="P145" s="538">
        <f t="shared" ref="P145:P154" si="194">O145</f>
        <v>203580</v>
      </c>
    </row>
    <row r="146" spans="1:16" s="112" customFormat="1" ht="21" customHeight="1" x14ac:dyDescent="0.2">
      <c r="A146" s="647"/>
      <c r="B146" s="655">
        <f>B145+0.1</f>
        <v>13.599999999999998</v>
      </c>
      <c r="C146" s="562" t="s">
        <v>22</v>
      </c>
      <c r="D146" s="541" t="s">
        <v>6</v>
      </c>
      <c r="E146" s="542">
        <v>340</v>
      </c>
      <c r="F146" s="535"/>
      <c r="G146" s="536">
        <f t="shared" si="188"/>
        <v>0</v>
      </c>
      <c r="H146" s="537">
        <v>200</v>
      </c>
      <c r="I146" s="536">
        <f t="shared" si="189"/>
        <v>68000</v>
      </c>
      <c r="J146" s="538">
        <f t="shared" si="190"/>
        <v>68000</v>
      </c>
      <c r="K146" s="539">
        <v>298</v>
      </c>
      <c r="L146" s="540"/>
      <c r="M146" s="536">
        <f t="shared" si="191"/>
        <v>0</v>
      </c>
      <c r="N146" s="537">
        <f t="shared" si="192"/>
        <v>200</v>
      </c>
      <c r="O146" s="536">
        <f t="shared" si="193"/>
        <v>59600</v>
      </c>
      <c r="P146" s="538">
        <f t="shared" si="194"/>
        <v>59600</v>
      </c>
    </row>
    <row r="147" spans="1:16" s="112" customFormat="1" ht="21" customHeight="1" x14ac:dyDescent="0.2">
      <c r="A147" s="647"/>
      <c r="B147" s="655">
        <f t="shared" ref="B147:B149" si="195">B146+0.1</f>
        <v>13.699999999999998</v>
      </c>
      <c r="C147" s="532" t="s">
        <v>23</v>
      </c>
      <c r="D147" s="533" t="s">
        <v>6</v>
      </c>
      <c r="E147" s="534">
        <v>330</v>
      </c>
      <c r="F147" s="535"/>
      <c r="G147" s="536">
        <f t="shared" si="188"/>
        <v>0</v>
      </c>
      <c r="H147" s="537">
        <v>225</v>
      </c>
      <c r="I147" s="536">
        <f t="shared" si="189"/>
        <v>74250</v>
      </c>
      <c r="J147" s="538">
        <f t="shared" si="190"/>
        <v>74250</v>
      </c>
      <c r="K147" s="539">
        <v>299</v>
      </c>
      <c r="L147" s="540"/>
      <c r="M147" s="536">
        <f t="shared" si="191"/>
        <v>0</v>
      </c>
      <c r="N147" s="537">
        <f t="shared" si="192"/>
        <v>225</v>
      </c>
      <c r="O147" s="536">
        <f t="shared" si="193"/>
        <v>67275</v>
      </c>
      <c r="P147" s="538">
        <f t="shared" si="194"/>
        <v>67275</v>
      </c>
    </row>
    <row r="148" spans="1:16" s="112" customFormat="1" ht="21" customHeight="1" x14ac:dyDescent="0.2">
      <c r="A148" s="647"/>
      <c r="B148" s="655">
        <f t="shared" si="195"/>
        <v>13.799999999999997</v>
      </c>
      <c r="C148" s="562" t="s">
        <v>24</v>
      </c>
      <c r="D148" s="541" t="s">
        <v>6</v>
      </c>
      <c r="E148" s="534">
        <v>360</v>
      </c>
      <c r="F148" s="535"/>
      <c r="G148" s="536">
        <f t="shared" si="188"/>
        <v>0</v>
      </c>
      <c r="H148" s="537">
        <v>250</v>
      </c>
      <c r="I148" s="536">
        <f t="shared" si="189"/>
        <v>90000</v>
      </c>
      <c r="J148" s="538">
        <f t="shared" si="190"/>
        <v>90000</v>
      </c>
      <c r="K148" s="539">
        <v>378</v>
      </c>
      <c r="L148" s="540"/>
      <c r="M148" s="536">
        <f t="shared" si="191"/>
        <v>0</v>
      </c>
      <c r="N148" s="537">
        <f t="shared" si="192"/>
        <v>250</v>
      </c>
      <c r="O148" s="536">
        <f t="shared" si="193"/>
        <v>94500</v>
      </c>
      <c r="P148" s="538">
        <f t="shared" si="194"/>
        <v>94500</v>
      </c>
    </row>
    <row r="149" spans="1:16" s="112" customFormat="1" ht="21" customHeight="1" x14ac:dyDescent="0.2">
      <c r="A149" s="647"/>
      <c r="B149" s="655">
        <f t="shared" si="195"/>
        <v>13.899999999999997</v>
      </c>
      <c r="C149" s="562" t="s">
        <v>25</v>
      </c>
      <c r="D149" s="541" t="s">
        <v>6</v>
      </c>
      <c r="E149" s="534">
        <v>850</v>
      </c>
      <c r="F149" s="535"/>
      <c r="G149" s="536">
        <f t="shared" si="188"/>
        <v>0</v>
      </c>
      <c r="H149" s="537">
        <v>300</v>
      </c>
      <c r="I149" s="536">
        <f t="shared" si="189"/>
        <v>255000</v>
      </c>
      <c r="J149" s="538">
        <f t="shared" si="190"/>
        <v>255000</v>
      </c>
      <c r="K149" s="539">
        <v>826</v>
      </c>
      <c r="L149" s="540"/>
      <c r="M149" s="536">
        <f t="shared" si="191"/>
        <v>0</v>
      </c>
      <c r="N149" s="537">
        <f t="shared" si="192"/>
        <v>300</v>
      </c>
      <c r="O149" s="536">
        <f t="shared" si="193"/>
        <v>247800</v>
      </c>
      <c r="P149" s="538">
        <f t="shared" si="194"/>
        <v>247800</v>
      </c>
    </row>
    <row r="150" spans="1:16" s="112" customFormat="1" ht="21" customHeight="1" x14ac:dyDescent="0.2">
      <c r="A150" s="647"/>
      <c r="B150" s="656">
        <f>B149-0.8</f>
        <v>13.099999999999996</v>
      </c>
      <c r="C150" s="532" t="s">
        <v>26</v>
      </c>
      <c r="D150" s="533" t="s">
        <v>6</v>
      </c>
      <c r="E150" s="534">
        <v>410</v>
      </c>
      <c r="F150" s="535"/>
      <c r="G150" s="536">
        <f t="shared" si="188"/>
        <v>0</v>
      </c>
      <c r="H150" s="537">
        <v>325</v>
      </c>
      <c r="I150" s="536">
        <f t="shared" si="189"/>
        <v>133250</v>
      </c>
      <c r="J150" s="538">
        <f t="shared" si="190"/>
        <v>133250</v>
      </c>
      <c r="K150" s="539">
        <v>412</v>
      </c>
      <c r="L150" s="540"/>
      <c r="M150" s="536">
        <f t="shared" si="191"/>
        <v>0</v>
      </c>
      <c r="N150" s="537">
        <f t="shared" si="192"/>
        <v>325</v>
      </c>
      <c r="O150" s="536">
        <f t="shared" si="193"/>
        <v>133900</v>
      </c>
      <c r="P150" s="538">
        <f t="shared" si="194"/>
        <v>133900</v>
      </c>
    </row>
    <row r="151" spans="1:16" s="112" customFormat="1" ht="21" customHeight="1" x14ac:dyDescent="0.2">
      <c r="A151" s="647"/>
      <c r="B151" s="656">
        <f>B150+0.01</f>
        <v>13.109999999999996</v>
      </c>
      <c r="C151" s="562" t="s">
        <v>19</v>
      </c>
      <c r="D151" s="541" t="s">
        <v>6</v>
      </c>
      <c r="E151" s="534">
        <v>130</v>
      </c>
      <c r="F151" s="535"/>
      <c r="G151" s="536">
        <f t="shared" si="188"/>
        <v>0</v>
      </c>
      <c r="H151" s="537">
        <v>400</v>
      </c>
      <c r="I151" s="536">
        <f t="shared" si="189"/>
        <v>52000</v>
      </c>
      <c r="J151" s="538">
        <f t="shared" si="190"/>
        <v>52000</v>
      </c>
      <c r="K151" s="539">
        <v>211</v>
      </c>
      <c r="L151" s="540"/>
      <c r="M151" s="536">
        <f t="shared" si="191"/>
        <v>0</v>
      </c>
      <c r="N151" s="537">
        <f t="shared" si="192"/>
        <v>400</v>
      </c>
      <c r="O151" s="536">
        <f t="shared" si="193"/>
        <v>84400</v>
      </c>
      <c r="P151" s="538">
        <f t="shared" si="194"/>
        <v>84400</v>
      </c>
    </row>
    <row r="152" spans="1:16" s="112" customFormat="1" ht="21" customHeight="1" x14ac:dyDescent="0.2">
      <c r="A152" s="647"/>
      <c r="B152" s="656">
        <f>B151+0.01</f>
        <v>13.119999999999996</v>
      </c>
      <c r="C152" s="562" t="s">
        <v>99</v>
      </c>
      <c r="D152" s="541" t="s">
        <v>6</v>
      </c>
      <c r="E152" s="534">
        <v>70</v>
      </c>
      <c r="F152" s="535"/>
      <c r="G152" s="536">
        <f t="shared" si="188"/>
        <v>0</v>
      </c>
      <c r="H152" s="537">
        <v>500</v>
      </c>
      <c r="I152" s="536">
        <f t="shared" si="189"/>
        <v>35000</v>
      </c>
      <c r="J152" s="538">
        <f t="shared" si="190"/>
        <v>35000</v>
      </c>
      <c r="K152" s="539"/>
      <c r="L152" s="540"/>
      <c r="M152" s="536">
        <f t="shared" si="191"/>
        <v>0</v>
      </c>
      <c r="N152" s="537">
        <f t="shared" si="192"/>
        <v>500</v>
      </c>
      <c r="O152" s="536">
        <f t="shared" si="193"/>
        <v>0</v>
      </c>
      <c r="P152" s="538">
        <f t="shared" si="194"/>
        <v>0</v>
      </c>
    </row>
    <row r="153" spans="1:16" s="112" customFormat="1" ht="22.15" customHeight="1" x14ac:dyDescent="0.2">
      <c r="A153" s="647"/>
      <c r="B153" s="656">
        <f t="shared" ref="B153:B156" si="196">B152+0.01</f>
        <v>13.129999999999995</v>
      </c>
      <c r="C153" s="562" t="s">
        <v>20</v>
      </c>
      <c r="D153" s="541" t="s">
        <v>6</v>
      </c>
      <c r="E153" s="534">
        <v>135</v>
      </c>
      <c r="F153" s="535"/>
      <c r="G153" s="536">
        <f t="shared" si="188"/>
        <v>0</v>
      </c>
      <c r="H153" s="537">
        <v>600</v>
      </c>
      <c r="I153" s="536">
        <f t="shared" si="189"/>
        <v>81000</v>
      </c>
      <c r="J153" s="538">
        <f t="shared" si="190"/>
        <v>81000</v>
      </c>
      <c r="K153" s="539">
        <v>181</v>
      </c>
      <c r="L153" s="540"/>
      <c r="M153" s="536">
        <f t="shared" si="191"/>
        <v>0</v>
      </c>
      <c r="N153" s="537">
        <f t="shared" si="192"/>
        <v>600</v>
      </c>
      <c r="O153" s="536">
        <f t="shared" si="193"/>
        <v>108600</v>
      </c>
      <c r="P153" s="538">
        <f t="shared" si="194"/>
        <v>108600</v>
      </c>
    </row>
    <row r="154" spans="1:16" s="112" customFormat="1" ht="22.15" customHeight="1" x14ac:dyDescent="0.2">
      <c r="A154" s="647"/>
      <c r="B154" s="656">
        <f t="shared" si="196"/>
        <v>13.139999999999995</v>
      </c>
      <c r="C154" s="562" t="s">
        <v>27</v>
      </c>
      <c r="D154" s="541" t="s">
        <v>6</v>
      </c>
      <c r="E154" s="542">
        <v>285</v>
      </c>
      <c r="F154" s="535"/>
      <c r="G154" s="536">
        <f t="shared" si="188"/>
        <v>0</v>
      </c>
      <c r="H154" s="537">
        <v>700</v>
      </c>
      <c r="I154" s="536">
        <f t="shared" si="189"/>
        <v>199500</v>
      </c>
      <c r="J154" s="538">
        <f t="shared" si="190"/>
        <v>199500</v>
      </c>
      <c r="K154" s="539">
        <v>295</v>
      </c>
      <c r="L154" s="540"/>
      <c r="M154" s="536">
        <f t="shared" si="191"/>
        <v>0</v>
      </c>
      <c r="N154" s="537">
        <f t="shared" si="192"/>
        <v>700</v>
      </c>
      <c r="O154" s="536">
        <f t="shared" si="193"/>
        <v>206500</v>
      </c>
      <c r="P154" s="538">
        <f t="shared" si="194"/>
        <v>206500</v>
      </c>
    </row>
    <row r="155" spans="1:16" s="112" customFormat="1" ht="22.15" customHeight="1" x14ac:dyDescent="0.2">
      <c r="A155" s="647"/>
      <c r="B155" s="656">
        <f t="shared" si="196"/>
        <v>13.149999999999995</v>
      </c>
      <c r="C155" s="532" t="s">
        <v>28</v>
      </c>
      <c r="D155" s="533" t="s">
        <v>6</v>
      </c>
      <c r="E155" s="534" t="s">
        <v>110</v>
      </c>
      <c r="F155" s="649"/>
      <c r="G155" s="650"/>
      <c r="H155" s="537">
        <v>800</v>
      </c>
      <c r="I155" s="536"/>
      <c r="J155" s="538"/>
      <c r="K155" s="539">
        <v>375</v>
      </c>
      <c r="L155" s="652"/>
      <c r="M155" s="650"/>
      <c r="N155" s="537">
        <f>H155</f>
        <v>800</v>
      </c>
      <c r="O155" s="536">
        <f>N155*K155</f>
        <v>300000</v>
      </c>
      <c r="P155" s="538">
        <f>O155</f>
        <v>300000</v>
      </c>
    </row>
    <row r="156" spans="1:16" s="112" customFormat="1" ht="22.15" customHeight="1" thickBot="1" x14ac:dyDescent="0.25">
      <c r="A156" s="657"/>
      <c r="B156" s="658">
        <f t="shared" si="196"/>
        <v>13.159999999999995</v>
      </c>
      <c r="C156" s="634" t="s">
        <v>29</v>
      </c>
      <c r="D156" s="635" t="s">
        <v>6</v>
      </c>
      <c r="E156" s="625" t="s">
        <v>110</v>
      </c>
      <c r="F156" s="659"/>
      <c r="G156" s="660"/>
      <c r="H156" s="660">
        <v>1000</v>
      </c>
      <c r="I156" s="660"/>
      <c r="J156" s="661"/>
      <c r="K156" s="662"/>
      <c r="L156" s="663"/>
      <c r="M156" s="660"/>
      <c r="N156" s="660">
        <f>H156</f>
        <v>1000</v>
      </c>
      <c r="O156" s="536">
        <f>N156*K156</f>
        <v>0</v>
      </c>
      <c r="P156" s="538">
        <f>O156</f>
        <v>0</v>
      </c>
    </row>
    <row r="157" spans="1:16" s="1" customFormat="1" ht="78.75" customHeight="1" x14ac:dyDescent="0.2">
      <c r="A157" s="642">
        <f>A136+1</f>
        <v>14</v>
      </c>
      <c r="B157" s="643"/>
      <c r="C157" s="521" t="s">
        <v>123</v>
      </c>
      <c r="D157" s="544"/>
      <c r="E157" s="545"/>
      <c r="F157" s="546"/>
      <c r="G157" s="547"/>
      <c r="H157" s="548"/>
      <c r="I157" s="547"/>
      <c r="J157" s="549"/>
      <c r="K157" s="550"/>
      <c r="L157" s="551"/>
      <c r="M157" s="547"/>
      <c r="N157" s="548"/>
      <c r="O157" s="547"/>
      <c r="P157" s="549"/>
    </row>
    <row r="158" spans="1:16" s="1" customFormat="1" ht="12.75" x14ac:dyDescent="0.2">
      <c r="A158" s="50"/>
      <c r="B158" s="105"/>
      <c r="C158" s="106" t="s">
        <v>122</v>
      </c>
      <c r="D158" s="44"/>
      <c r="E158" s="45"/>
      <c r="F158" s="46"/>
      <c r="G158" s="47"/>
      <c r="H158" s="48"/>
      <c r="I158" s="47"/>
      <c r="J158" s="49"/>
      <c r="K158" s="505"/>
      <c r="L158" s="493"/>
      <c r="M158" s="47"/>
      <c r="N158" s="48"/>
      <c r="O158" s="47"/>
      <c r="P158" s="49"/>
    </row>
    <row r="159" spans="1:16" s="2" customFormat="1" ht="23.1" customHeight="1" x14ac:dyDescent="0.2">
      <c r="A159" s="56"/>
      <c r="B159" s="108">
        <f>A157+0.1</f>
        <v>14.1</v>
      </c>
      <c r="C159" s="79" t="s">
        <v>21</v>
      </c>
      <c r="D159" s="59" t="s">
        <v>6</v>
      </c>
      <c r="E159" s="60">
        <v>1830</v>
      </c>
      <c r="F159" s="156"/>
      <c r="G159" s="157">
        <f t="shared" ref="G159:G166" si="197">F159*E159</f>
        <v>0</v>
      </c>
      <c r="H159" s="158">
        <v>60</v>
      </c>
      <c r="I159" s="157">
        <f t="shared" ref="I159:I166" si="198">H159*E159</f>
        <v>109800</v>
      </c>
      <c r="J159" s="159">
        <f t="shared" ref="J159:J166" si="199">I159+G159</f>
        <v>109800</v>
      </c>
      <c r="K159" s="506">
        <v>1131</v>
      </c>
      <c r="L159" s="495"/>
      <c r="M159" s="157">
        <f t="shared" ref="M159:M166" si="200">L159*J159</f>
        <v>0</v>
      </c>
      <c r="N159" s="158">
        <f t="shared" ref="N159:N170" si="201">H159</f>
        <v>60</v>
      </c>
      <c r="O159" s="157">
        <f t="shared" ref="O159:O170" si="202">N159*K159</f>
        <v>67860</v>
      </c>
      <c r="P159" s="159">
        <f t="shared" ref="P159:P170" si="203">O159</f>
        <v>67860</v>
      </c>
    </row>
    <row r="160" spans="1:16" s="2" customFormat="1" ht="23.1" customHeight="1" x14ac:dyDescent="0.2">
      <c r="A160" s="56"/>
      <c r="B160" s="108">
        <f>B159+0.1</f>
        <v>14.2</v>
      </c>
      <c r="C160" s="81" t="s">
        <v>22</v>
      </c>
      <c r="D160" s="65" t="s">
        <v>6</v>
      </c>
      <c r="E160" s="60">
        <v>340</v>
      </c>
      <c r="F160" s="156"/>
      <c r="G160" s="157">
        <f t="shared" si="197"/>
        <v>0</v>
      </c>
      <c r="H160" s="158">
        <v>70</v>
      </c>
      <c r="I160" s="157">
        <f t="shared" si="198"/>
        <v>23800</v>
      </c>
      <c r="J160" s="159">
        <f t="shared" si="199"/>
        <v>23800</v>
      </c>
      <c r="K160" s="506">
        <v>298</v>
      </c>
      <c r="L160" s="495"/>
      <c r="M160" s="157">
        <f t="shared" si="200"/>
        <v>0</v>
      </c>
      <c r="N160" s="158">
        <f t="shared" si="201"/>
        <v>70</v>
      </c>
      <c r="O160" s="157">
        <f t="shared" si="202"/>
        <v>20860</v>
      </c>
      <c r="P160" s="159">
        <f t="shared" si="203"/>
        <v>20860</v>
      </c>
    </row>
    <row r="161" spans="1:16" s="2" customFormat="1" ht="23.1" customHeight="1" x14ac:dyDescent="0.2">
      <c r="A161" s="56"/>
      <c r="B161" s="108">
        <f t="shared" ref="B161:B167" si="204">B160+0.1</f>
        <v>14.299999999999999</v>
      </c>
      <c r="C161" s="81" t="s">
        <v>23</v>
      </c>
      <c r="D161" s="65" t="s">
        <v>6</v>
      </c>
      <c r="E161" s="60">
        <v>330</v>
      </c>
      <c r="F161" s="156"/>
      <c r="G161" s="157">
        <f t="shared" si="197"/>
        <v>0</v>
      </c>
      <c r="H161" s="158">
        <v>80</v>
      </c>
      <c r="I161" s="157">
        <f t="shared" si="198"/>
        <v>26400</v>
      </c>
      <c r="J161" s="159">
        <f t="shared" si="199"/>
        <v>26400</v>
      </c>
      <c r="K161" s="506">
        <v>299</v>
      </c>
      <c r="L161" s="495"/>
      <c r="M161" s="157">
        <f t="shared" si="200"/>
        <v>0</v>
      </c>
      <c r="N161" s="158">
        <f t="shared" si="201"/>
        <v>80</v>
      </c>
      <c r="O161" s="157">
        <f t="shared" si="202"/>
        <v>23920</v>
      </c>
      <c r="P161" s="159">
        <f t="shared" si="203"/>
        <v>23920</v>
      </c>
    </row>
    <row r="162" spans="1:16" s="2" customFormat="1" ht="23.1" customHeight="1" x14ac:dyDescent="0.2">
      <c r="A162" s="56"/>
      <c r="B162" s="108">
        <f t="shared" si="204"/>
        <v>14.399999999999999</v>
      </c>
      <c r="C162" s="81" t="s">
        <v>24</v>
      </c>
      <c r="D162" s="65" t="s">
        <v>6</v>
      </c>
      <c r="E162" s="66">
        <v>360</v>
      </c>
      <c r="F162" s="156"/>
      <c r="G162" s="157">
        <f t="shared" si="197"/>
        <v>0</v>
      </c>
      <c r="H162" s="158">
        <v>100</v>
      </c>
      <c r="I162" s="157">
        <f t="shared" si="198"/>
        <v>36000</v>
      </c>
      <c r="J162" s="159">
        <f t="shared" si="199"/>
        <v>36000</v>
      </c>
      <c r="K162" s="506">
        <v>378</v>
      </c>
      <c r="L162" s="495"/>
      <c r="M162" s="157">
        <f t="shared" si="200"/>
        <v>0</v>
      </c>
      <c r="N162" s="158">
        <f t="shared" si="201"/>
        <v>100</v>
      </c>
      <c r="O162" s="157">
        <f t="shared" si="202"/>
        <v>37800</v>
      </c>
      <c r="P162" s="159">
        <f t="shared" si="203"/>
        <v>37800</v>
      </c>
    </row>
    <row r="163" spans="1:16" s="2" customFormat="1" ht="23.1" customHeight="1" x14ac:dyDescent="0.2">
      <c r="A163" s="56"/>
      <c r="B163" s="108">
        <f t="shared" si="204"/>
        <v>14.499999999999998</v>
      </c>
      <c r="C163" s="81" t="s">
        <v>25</v>
      </c>
      <c r="D163" s="65" t="s">
        <v>6</v>
      </c>
      <c r="E163" s="66">
        <v>850</v>
      </c>
      <c r="F163" s="156"/>
      <c r="G163" s="157">
        <f t="shared" si="197"/>
        <v>0</v>
      </c>
      <c r="H163" s="158">
        <v>125</v>
      </c>
      <c r="I163" s="157">
        <f t="shared" si="198"/>
        <v>106250</v>
      </c>
      <c r="J163" s="159">
        <f t="shared" si="199"/>
        <v>106250</v>
      </c>
      <c r="K163" s="506">
        <v>826</v>
      </c>
      <c r="L163" s="495"/>
      <c r="M163" s="157">
        <f t="shared" si="200"/>
        <v>0</v>
      </c>
      <c r="N163" s="158">
        <f t="shared" si="201"/>
        <v>125</v>
      </c>
      <c r="O163" s="157">
        <f t="shared" si="202"/>
        <v>103250</v>
      </c>
      <c r="P163" s="159">
        <f t="shared" si="203"/>
        <v>103250</v>
      </c>
    </row>
    <row r="164" spans="1:16" s="2" customFormat="1" ht="23.1" customHeight="1" x14ac:dyDescent="0.2">
      <c r="A164" s="56"/>
      <c r="B164" s="108">
        <f t="shared" si="204"/>
        <v>14.599999999999998</v>
      </c>
      <c r="C164" s="79" t="s">
        <v>26</v>
      </c>
      <c r="D164" s="59" t="s">
        <v>6</v>
      </c>
      <c r="E164" s="60">
        <v>410</v>
      </c>
      <c r="F164" s="156"/>
      <c r="G164" s="157">
        <f t="shared" si="197"/>
        <v>0</v>
      </c>
      <c r="H164" s="158">
        <v>150</v>
      </c>
      <c r="I164" s="157">
        <f t="shared" si="198"/>
        <v>61500</v>
      </c>
      <c r="J164" s="159">
        <f t="shared" si="199"/>
        <v>61500</v>
      </c>
      <c r="K164" s="506">
        <v>412</v>
      </c>
      <c r="L164" s="495"/>
      <c r="M164" s="157">
        <f t="shared" si="200"/>
        <v>0</v>
      </c>
      <c r="N164" s="158">
        <f t="shared" si="201"/>
        <v>150</v>
      </c>
      <c r="O164" s="157">
        <f t="shared" si="202"/>
        <v>61800</v>
      </c>
      <c r="P164" s="159">
        <f t="shared" si="203"/>
        <v>61800</v>
      </c>
    </row>
    <row r="165" spans="1:16" s="112" customFormat="1" ht="23.1" customHeight="1" x14ac:dyDescent="0.2">
      <c r="A165" s="107"/>
      <c r="B165" s="108">
        <f t="shared" si="204"/>
        <v>14.699999999999998</v>
      </c>
      <c r="C165" s="79" t="s">
        <v>19</v>
      </c>
      <c r="D165" s="59" t="s">
        <v>6</v>
      </c>
      <c r="E165" s="60">
        <v>100</v>
      </c>
      <c r="F165" s="156"/>
      <c r="G165" s="157">
        <f t="shared" si="197"/>
        <v>0</v>
      </c>
      <c r="H165" s="158">
        <v>175</v>
      </c>
      <c r="I165" s="157">
        <f t="shared" si="198"/>
        <v>17500</v>
      </c>
      <c r="J165" s="159">
        <f t="shared" si="199"/>
        <v>17500</v>
      </c>
      <c r="K165" s="506">
        <v>211</v>
      </c>
      <c r="L165" s="495"/>
      <c r="M165" s="157">
        <f t="shared" si="200"/>
        <v>0</v>
      </c>
      <c r="N165" s="158">
        <f t="shared" si="201"/>
        <v>175</v>
      </c>
      <c r="O165" s="157">
        <f t="shared" si="202"/>
        <v>36925</v>
      </c>
      <c r="P165" s="159">
        <f t="shared" si="203"/>
        <v>36925</v>
      </c>
    </row>
    <row r="166" spans="1:16" s="112" customFormat="1" ht="23.1" customHeight="1" x14ac:dyDescent="0.2">
      <c r="A166" s="107"/>
      <c r="B166" s="108">
        <f t="shared" si="204"/>
        <v>14.799999999999997</v>
      </c>
      <c r="C166" s="79" t="s">
        <v>99</v>
      </c>
      <c r="D166" s="59" t="s">
        <v>6</v>
      </c>
      <c r="E166" s="60">
        <v>70</v>
      </c>
      <c r="F166" s="156"/>
      <c r="G166" s="157">
        <f t="shared" si="197"/>
        <v>0</v>
      </c>
      <c r="H166" s="158">
        <v>200</v>
      </c>
      <c r="I166" s="157">
        <f t="shared" si="198"/>
        <v>14000</v>
      </c>
      <c r="J166" s="159">
        <f t="shared" si="199"/>
        <v>14000</v>
      </c>
      <c r="K166" s="506"/>
      <c r="L166" s="495"/>
      <c r="M166" s="157">
        <f t="shared" si="200"/>
        <v>0</v>
      </c>
      <c r="N166" s="158">
        <f t="shared" si="201"/>
        <v>200</v>
      </c>
      <c r="O166" s="157">
        <f t="shared" si="202"/>
        <v>0</v>
      </c>
      <c r="P166" s="159">
        <f t="shared" si="203"/>
        <v>0</v>
      </c>
    </row>
    <row r="167" spans="1:16" s="112" customFormat="1" ht="23.1" customHeight="1" x14ac:dyDescent="0.2">
      <c r="A167" s="107"/>
      <c r="B167" s="108">
        <f t="shared" si="204"/>
        <v>14.899999999999997</v>
      </c>
      <c r="C167" s="81" t="s">
        <v>20</v>
      </c>
      <c r="D167" s="65" t="s">
        <v>6</v>
      </c>
      <c r="E167" s="60" t="s">
        <v>110</v>
      </c>
      <c r="F167" s="116"/>
      <c r="G167" s="113"/>
      <c r="H167" s="114">
        <v>250</v>
      </c>
      <c r="I167" s="113"/>
      <c r="J167" s="9"/>
      <c r="K167" s="511"/>
      <c r="L167" s="503"/>
      <c r="M167" s="113"/>
      <c r="N167" s="158">
        <f t="shared" si="201"/>
        <v>250</v>
      </c>
      <c r="O167" s="157">
        <f t="shared" si="202"/>
        <v>0</v>
      </c>
      <c r="P167" s="159">
        <f t="shared" si="203"/>
        <v>0</v>
      </c>
    </row>
    <row r="168" spans="1:16" s="112" customFormat="1" ht="23.1" customHeight="1" x14ac:dyDescent="0.2">
      <c r="A168" s="107"/>
      <c r="B168" s="117">
        <f>B167-0.8</f>
        <v>14.099999999999996</v>
      </c>
      <c r="C168" s="81" t="s">
        <v>27</v>
      </c>
      <c r="D168" s="65" t="s">
        <v>6</v>
      </c>
      <c r="E168" s="60" t="s">
        <v>110</v>
      </c>
      <c r="F168" s="116"/>
      <c r="G168" s="113"/>
      <c r="H168" s="114">
        <v>275</v>
      </c>
      <c r="I168" s="113"/>
      <c r="J168" s="9"/>
      <c r="K168" s="511"/>
      <c r="L168" s="503"/>
      <c r="M168" s="113"/>
      <c r="N168" s="158">
        <f t="shared" si="201"/>
        <v>275</v>
      </c>
      <c r="O168" s="157">
        <f t="shared" si="202"/>
        <v>0</v>
      </c>
      <c r="P168" s="159">
        <f t="shared" si="203"/>
        <v>0</v>
      </c>
    </row>
    <row r="169" spans="1:16" s="112" customFormat="1" ht="23.1" customHeight="1" x14ac:dyDescent="0.2">
      <c r="A169" s="107"/>
      <c r="B169" s="117">
        <f>B168+0.01</f>
        <v>14.109999999999996</v>
      </c>
      <c r="C169" s="79" t="s">
        <v>28</v>
      </c>
      <c r="D169" s="59" t="s">
        <v>6</v>
      </c>
      <c r="E169" s="60" t="s">
        <v>110</v>
      </c>
      <c r="F169" s="109"/>
      <c r="G169" s="110"/>
      <c r="H169" s="111">
        <v>280</v>
      </c>
      <c r="I169" s="110"/>
      <c r="J169" s="4"/>
      <c r="K169" s="510"/>
      <c r="L169" s="502"/>
      <c r="M169" s="110"/>
      <c r="N169" s="158">
        <f t="shared" si="201"/>
        <v>280</v>
      </c>
      <c r="O169" s="157">
        <f t="shared" si="202"/>
        <v>0</v>
      </c>
      <c r="P169" s="159">
        <f t="shared" si="203"/>
        <v>0</v>
      </c>
    </row>
    <row r="170" spans="1:16" s="112" customFormat="1" ht="23.1" customHeight="1" x14ac:dyDescent="0.2">
      <c r="A170" s="107"/>
      <c r="B170" s="117">
        <f>B169+0.01</f>
        <v>14.119999999999996</v>
      </c>
      <c r="C170" s="79" t="s">
        <v>29</v>
      </c>
      <c r="D170" s="65" t="s">
        <v>6</v>
      </c>
      <c r="E170" s="60" t="s">
        <v>110</v>
      </c>
      <c r="F170" s="116"/>
      <c r="G170" s="113"/>
      <c r="H170" s="114">
        <v>300</v>
      </c>
      <c r="I170" s="113"/>
      <c r="J170" s="9"/>
      <c r="K170" s="511"/>
      <c r="L170" s="503"/>
      <c r="M170" s="113"/>
      <c r="N170" s="158">
        <f t="shared" si="201"/>
        <v>300</v>
      </c>
      <c r="O170" s="157">
        <f t="shared" si="202"/>
        <v>0</v>
      </c>
      <c r="P170" s="159">
        <f t="shared" si="203"/>
        <v>0</v>
      </c>
    </row>
    <row r="171" spans="1:16" s="1" customFormat="1" ht="102" x14ac:dyDescent="0.2">
      <c r="A171" s="104">
        <f>A157+1</f>
        <v>15</v>
      </c>
      <c r="B171" s="51"/>
      <c r="C171" s="99" t="s">
        <v>124</v>
      </c>
      <c r="D171" s="100"/>
      <c r="E171" s="101"/>
      <c r="F171" s="102"/>
      <c r="G171" s="95"/>
      <c r="H171" s="103"/>
      <c r="I171" s="95"/>
      <c r="J171" s="96"/>
      <c r="K171" s="512"/>
      <c r="L171" s="499"/>
      <c r="M171" s="95"/>
      <c r="N171" s="103"/>
      <c r="O171" s="95"/>
      <c r="P171" s="96"/>
    </row>
    <row r="172" spans="1:16" s="1" customFormat="1" ht="25.5" x14ac:dyDescent="0.2">
      <c r="A172" s="50"/>
      <c r="B172" s="105"/>
      <c r="C172" s="106" t="s">
        <v>146</v>
      </c>
      <c r="D172" s="44"/>
      <c r="E172" s="45"/>
      <c r="F172" s="46"/>
      <c r="G172" s="47"/>
      <c r="H172" s="48"/>
      <c r="I172" s="47"/>
      <c r="J172" s="49"/>
      <c r="K172" s="505"/>
      <c r="L172" s="493"/>
      <c r="M172" s="47"/>
      <c r="N172" s="48"/>
      <c r="O172" s="47"/>
      <c r="P172" s="49"/>
    </row>
    <row r="173" spans="1:16" s="112" customFormat="1" ht="23.1" customHeight="1" x14ac:dyDescent="0.2">
      <c r="A173" s="107"/>
      <c r="B173" s="115">
        <f>A171+0.1</f>
        <v>15.1</v>
      </c>
      <c r="C173" s="79" t="s">
        <v>19</v>
      </c>
      <c r="D173" s="59" t="s">
        <v>6</v>
      </c>
      <c r="E173" s="60">
        <v>30</v>
      </c>
      <c r="F173" s="156"/>
      <c r="G173" s="157">
        <f t="shared" ref="G173" si="205">F173*E173</f>
        <v>0</v>
      </c>
      <c r="H173" s="158">
        <v>175</v>
      </c>
      <c r="I173" s="157">
        <f t="shared" ref="I173" si="206">H173*E173</f>
        <v>5250</v>
      </c>
      <c r="J173" s="159">
        <f t="shared" ref="J173" si="207">I173+G173</f>
        <v>5250</v>
      </c>
      <c r="K173" s="506"/>
      <c r="L173" s="495"/>
      <c r="M173" s="157">
        <f t="shared" ref="M173" si="208">L173*J173</f>
        <v>0</v>
      </c>
      <c r="N173" s="158">
        <f t="shared" ref="N173:N178" si="209">H173</f>
        <v>175</v>
      </c>
      <c r="O173" s="157">
        <f t="shared" ref="O173:O178" si="210">N173*K173</f>
        <v>0</v>
      </c>
      <c r="P173" s="159">
        <f t="shared" ref="P173:P178" si="211">O173</f>
        <v>0</v>
      </c>
    </row>
    <row r="174" spans="1:16" s="112" customFormat="1" ht="12.75" x14ac:dyDescent="0.2">
      <c r="A174" s="107"/>
      <c r="B174" s="108">
        <f t="shared" ref="B174:B178" si="212">B173+0.1</f>
        <v>15.2</v>
      </c>
      <c r="C174" s="79" t="s">
        <v>99</v>
      </c>
      <c r="D174" s="59" t="s">
        <v>6</v>
      </c>
      <c r="E174" s="60" t="s">
        <v>110</v>
      </c>
      <c r="F174" s="116"/>
      <c r="G174" s="113"/>
      <c r="H174" s="114">
        <v>200</v>
      </c>
      <c r="I174" s="113"/>
      <c r="J174" s="9"/>
      <c r="K174" s="511"/>
      <c r="L174" s="503"/>
      <c r="M174" s="113"/>
      <c r="N174" s="158">
        <f t="shared" si="209"/>
        <v>200</v>
      </c>
      <c r="O174" s="157">
        <f t="shared" si="210"/>
        <v>0</v>
      </c>
      <c r="P174" s="159">
        <f t="shared" si="211"/>
        <v>0</v>
      </c>
    </row>
    <row r="175" spans="1:16" s="112" customFormat="1" ht="23.1" customHeight="1" thickBot="1" x14ac:dyDescent="0.25">
      <c r="A175" s="149"/>
      <c r="B175" s="150">
        <f t="shared" si="212"/>
        <v>15.299999999999999</v>
      </c>
      <c r="C175" s="135" t="s">
        <v>20</v>
      </c>
      <c r="D175" s="136" t="s">
        <v>6</v>
      </c>
      <c r="E175" s="148">
        <v>135</v>
      </c>
      <c r="F175" s="156"/>
      <c r="G175" s="157">
        <f t="shared" ref="G175:G176" si="213">F175*E175</f>
        <v>0</v>
      </c>
      <c r="H175" s="158">
        <v>250</v>
      </c>
      <c r="I175" s="157">
        <f t="shared" ref="I175:I176" si="214">H175*E175</f>
        <v>33750</v>
      </c>
      <c r="J175" s="159">
        <f t="shared" ref="J175:J176" si="215">I175+G175</f>
        <v>33750</v>
      </c>
      <c r="K175" s="506">
        <v>181</v>
      </c>
      <c r="L175" s="495"/>
      <c r="M175" s="157">
        <f t="shared" ref="M175:M176" si="216">L175*J175</f>
        <v>0</v>
      </c>
      <c r="N175" s="158">
        <f t="shared" si="209"/>
        <v>250</v>
      </c>
      <c r="O175" s="157">
        <f t="shared" si="210"/>
        <v>45250</v>
      </c>
      <c r="P175" s="159">
        <f t="shared" si="211"/>
        <v>45250</v>
      </c>
    </row>
    <row r="176" spans="1:16" s="112" customFormat="1" ht="23.1" customHeight="1" x14ac:dyDescent="0.2">
      <c r="A176" s="151"/>
      <c r="B176" s="152">
        <f t="shared" si="212"/>
        <v>15.399999999999999</v>
      </c>
      <c r="C176" s="153" t="s">
        <v>27</v>
      </c>
      <c r="D176" s="154" t="s">
        <v>6</v>
      </c>
      <c r="E176" s="155">
        <v>285</v>
      </c>
      <c r="F176" s="156"/>
      <c r="G176" s="157">
        <f t="shared" si="213"/>
        <v>0</v>
      </c>
      <c r="H176" s="158">
        <v>300</v>
      </c>
      <c r="I176" s="157">
        <f t="shared" si="214"/>
        <v>85500</v>
      </c>
      <c r="J176" s="159">
        <f t="shared" si="215"/>
        <v>85500</v>
      </c>
      <c r="K176" s="506">
        <v>295</v>
      </c>
      <c r="L176" s="495"/>
      <c r="M176" s="157">
        <f t="shared" si="216"/>
        <v>0</v>
      </c>
      <c r="N176" s="158">
        <f t="shared" si="209"/>
        <v>300</v>
      </c>
      <c r="O176" s="157">
        <f t="shared" si="210"/>
        <v>88500</v>
      </c>
      <c r="P176" s="159">
        <f t="shared" si="211"/>
        <v>88500</v>
      </c>
    </row>
    <row r="177" spans="1:16" s="112" customFormat="1" ht="23.1" customHeight="1" x14ac:dyDescent="0.2">
      <c r="A177" s="107"/>
      <c r="B177" s="108">
        <f t="shared" si="212"/>
        <v>15.499999999999998</v>
      </c>
      <c r="C177" s="79" t="s">
        <v>28</v>
      </c>
      <c r="D177" s="65" t="s">
        <v>6</v>
      </c>
      <c r="E177" s="60" t="s">
        <v>110</v>
      </c>
      <c r="F177" s="116"/>
      <c r="G177" s="113"/>
      <c r="H177" s="114">
        <v>325</v>
      </c>
      <c r="I177" s="113"/>
      <c r="J177" s="9"/>
      <c r="K177" s="511">
        <v>375</v>
      </c>
      <c r="L177" s="503"/>
      <c r="M177" s="113"/>
      <c r="N177" s="158">
        <f t="shared" si="209"/>
        <v>325</v>
      </c>
      <c r="O177" s="157">
        <f t="shared" si="210"/>
        <v>121875</v>
      </c>
      <c r="P177" s="159">
        <f t="shared" si="211"/>
        <v>121875</v>
      </c>
    </row>
    <row r="178" spans="1:16" s="112" customFormat="1" ht="23.1" customHeight="1" x14ac:dyDescent="0.2">
      <c r="A178" s="107"/>
      <c r="B178" s="108">
        <f t="shared" si="212"/>
        <v>15.599999999999998</v>
      </c>
      <c r="C178" s="79" t="s">
        <v>29</v>
      </c>
      <c r="D178" s="65" t="s">
        <v>6</v>
      </c>
      <c r="E178" s="60" t="s">
        <v>110</v>
      </c>
      <c r="F178" s="116"/>
      <c r="G178" s="113"/>
      <c r="H178" s="114">
        <v>350</v>
      </c>
      <c r="I178" s="113"/>
      <c r="J178" s="9"/>
      <c r="K178" s="511"/>
      <c r="L178" s="503"/>
      <c r="M178" s="113"/>
      <c r="N178" s="158">
        <f t="shared" si="209"/>
        <v>350</v>
      </c>
      <c r="O178" s="157">
        <f t="shared" si="210"/>
        <v>0</v>
      </c>
      <c r="P178" s="159">
        <f t="shared" si="211"/>
        <v>0</v>
      </c>
    </row>
    <row r="179" spans="1:16" s="1" customFormat="1" ht="63.75" x14ac:dyDescent="0.2">
      <c r="A179" s="50">
        <f>A171+1</f>
        <v>16</v>
      </c>
      <c r="B179" s="51"/>
      <c r="C179" s="52" t="s">
        <v>114</v>
      </c>
      <c r="D179" s="44"/>
      <c r="E179" s="45"/>
      <c r="F179" s="102"/>
      <c r="G179" s="95"/>
      <c r="H179" s="103"/>
      <c r="I179" s="95"/>
      <c r="J179" s="96"/>
      <c r="K179" s="512"/>
      <c r="L179" s="499"/>
      <c r="M179" s="95"/>
      <c r="N179" s="103"/>
      <c r="O179" s="95"/>
      <c r="P179" s="96"/>
    </row>
    <row r="180" spans="1:16" s="112" customFormat="1" ht="22.15" customHeight="1" x14ac:dyDescent="0.2">
      <c r="A180" s="56"/>
      <c r="B180" s="108">
        <f>A179+0.1</f>
        <v>16.100000000000001</v>
      </c>
      <c r="C180" s="79" t="str">
        <f t="shared" ref="C180:C185" si="217">C173</f>
        <v>4" dia</v>
      </c>
      <c r="D180" s="59" t="s">
        <v>6</v>
      </c>
      <c r="E180" s="60">
        <f t="shared" ref="E180:E185" si="218">E173</f>
        <v>30</v>
      </c>
      <c r="F180" s="156"/>
      <c r="G180" s="157">
        <f t="shared" ref="G180" si="219">F180*E180</f>
        <v>0</v>
      </c>
      <c r="H180" s="158">
        <v>150</v>
      </c>
      <c r="I180" s="157">
        <f t="shared" ref="I180" si="220">H180*E180</f>
        <v>4500</v>
      </c>
      <c r="J180" s="159">
        <f t="shared" ref="J180" si="221">I180+G180</f>
        <v>4500</v>
      </c>
      <c r="K180" s="506"/>
      <c r="L180" s="495"/>
      <c r="M180" s="157">
        <f t="shared" ref="M180" si="222">L180*J180</f>
        <v>0</v>
      </c>
      <c r="N180" s="158">
        <f t="shared" ref="N180:N185" si="223">H180</f>
        <v>150</v>
      </c>
      <c r="O180" s="157">
        <f t="shared" ref="O180:O185" si="224">N180*K180</f>
        <v>0</v>
      </c>
      <c r="P180" s="159">
        <f t="shared" ref="P180:P185" si="225">O180</f>
        <v>0</v>
      </c>
    </row>
    <row r="181" spans="1:16" s="112" customFormat="1" ht="22.15" customHeight="1" x14ac:dyDescent="0.2">
      <c r="A181" s="56"/>
      <c r="B181" s="108">
        <f t="shared" ref="B181:B185" si="226">B180+0.1</f>
        <v>16.200000000000003</v>
      </c>
      <c r="C181" s="79" t="str">
        <f t="shared" si="217"/>
        <v>5" dia</v>
      </c>
      <c r="D181" s="59" t="s">
        <v>6</v>
      </c>
      <c r="E181" s="60" t="str">
        <f t="shared" si="218"/>
        <v>Rate only</v>
      </c>
      <c r="F181" s="116"/>
      <c r="G181" s="113"/>
      <c r="H181" s="114">
        <v>180</v>
      </c>
      <c r="I181" s="113"/>
      <c r="J181" s="9"/>
      <c r="K181" s="511"/>
      <c r="L181" s="503"/>
      <c r="M181" s="113"/>
      <c r="N181" s="158">
        <f t="shared" si="223"/>
        <v>180</v>
      </c>
      <c r="O181" s="157">
        <f t="shared" si="224"/>
        <v>0</v>
      </c>
      <c r="P181" s="159">
        <f t="shared" si="225"/>
        <v>0</v>
      </c>
    </row>
    <row r="182" spans="1:16" s="112" customFormat="1" ht="22.15" customHeight="1" x14ac:dyDescent="0.2">
      <c r="A182" s="56"/>
      <c r="B182" s="108">
        <f t="shared" si="226"/>
        <v>16.300000000000004</v>
      </c>
      <c r="C182" s="81" t="str">
        <f t="shared" si="217"/>
        <v>6" dia</v>
      </c>
      <c r="D182" s="65" t="s">
        <v>6</v>
      </c>
      <c r="E182" s="60">
        <f t="shared" si="218"/>
        <v>135</v>
      </c>
      <c r="F182" s="156"/>
      <c r="G182" s="157">
        <f t="shared" ref="G182:G183" si="227">F182*E182</f>
        <v>0</v>
      </c>
      <c r="H182" s="158">
        <v>200</v>
      </c>
      <c r="I182" s="157">
        <f t="shared" ref="I182:I183" si="228">H182*E182</f>
        <v>27000</v>
      </c>
      <c r="J182" s="159">
        <f t="shared" ref="J182:J183" si="229">I182+G182</f>
        <v>27000</v>
      </c>
      <c r="K182" s="506">
        <v>181</v>
      </c>
      <c r="L182" s="495"/>
      <c r="M182" s="157">
        <f t="shared" ref="M182:M183" si="230">L182*J182</f>
        <v>0</v>
      </c>
      <c r="N182" s="158">
        <f t="shared" si="223"/>
        <v>200</v>
      </c>
      <c r="O182" s="157">
        <f t="shared" si="224"/>
        <v>36200</v>
      </c>
      <c r="P182" s="159">
        <f t="shared" si="225"/>
        <v>36200</v>
      </c>
    </row>
    <row r="183" spans="1:16" s="112" customFormat="1" ht="22.15" customHeight="1" x14ac:dyDescent="0.2">
      <c r="A183" s="56"/>
      <c r="B183" s="108">
        <f t="shared" si="226"/>
        <v>16.400000000000006</v>
      </c>
      <c r="C183" s="81" t="str">
        <f t="shared" si="217"/>
        <v>8" Dia</v>
      </c>
      <c r="D183" s="65" t="s">
        <v>6</v>
      </c>
      <c r="E183" s="60">
        <f t="shared" si="218"/>
        <v>285</v>
      </c>
      <c r="F183" s="156"/>
      <c r="G183" s="157">
        <f t="shared" si="227"/>
        <v>0</v>
      </c>
      <c r="H183" s="158">
        <v>250</v>
      </c>
      <c r="I183" s="157">
        <f t="shared" si="228"/>
        <v>71250</v>
      </c>
      <c r="J183" s="159">
        <f t="shared" si="229"/>
        <v>71250</v>
      </c>
      <c r="K183" s="506">
        <v>295</v>
      </c>
      <c r="L183" s="495"/>
      <c r="M183" s="157">
        <f t="shared" si="230"/>
        <v>0</v>
      </c>
      <c r="N183" s="158">
        <f t="shared" si="223"/>
        <v>250</v>
      </c>
      <c r="O183" s="157">
        <f t="shared" si="224"/>
        <v>73750</v>
      </c>
      <c r="P183" s="159">
        <f t="shared" si="225"/>
        <v>73750</v>
      </c>
    </row>
    <row r="184" spans="1:16" s="112" customFormat="1" ht="22.15" customHeight="1" x14ac:dyDescent="0.2">
      <c r="A184" s="56"/>
      <c r="B184" s="108">
        <f t="shared" si="226"/>
        <v>16.500000000000007</v>
      </c>
      <c r="C184" s="79" t="str">
        <f t="shared" si="217"/>
        <v>10" Dia</v>
      </c>
      <c r="D184" s="59" t="s">
        <v>6</v>
      </c>
      <c r="E184" s="60" t="str">
        <f t="shared" si="218"/>
        <v>Rate only</v>
      </c>
      <c r="F184" s="116"/>
      <c r="G184" s="113"/>
      <c r="H184" s="114">
        <v>290</v>
      </c>
      <c r="I184" s="113"/>
      <c r="J184" s="9"/>
      <c r="K184" s="511">
        <v>375</v>
      </c>
      <c r="L184" s="503"/>
      <c r="M184" s="113"/>
      <c r="N184" s="158">
        <f t="shared" si="223"/>
        <v>290</v>
      </c>
      <c r="O184" s="157">
        <f t="shared" si="224"/>
        <v>108750</v>
      </c>
      <c r="P184" s="159">
        <f t="shared" si="225"/>
        <v>108750</v>
      </c>
    </row>
    <row r="185" spans="1:16" s="112" customFormat="1" ht="22.15" customHeight="1" x14ac:dyDescent="0.2">
      <c r="A185" s="56"/>
      <c r="B185" s="108">
        <f t="shared" si="226"/>
        <v>16.600000000000009</v>
      </c>
      <c r="C185" s="81" t="str">
        <f t="shared" si="217"/>
        <v>12" Dia</v>
      </c>
      <c r="D185" s="65" t="s">
        <v>6</v>
      </c>
      <c r="E185" s="60" t="str">
        <f t="shared" si="218"/>
        <v>Rate only</v>
      </c>
      <c r="F185" s="116"/>
      <c r="G185" s="113"/>
      <c r="H185" s="114">
        <v>335</v>
      </c>
      <c r="I185" s="113"/>
      <c r="J185" s="9"/>
      <c r="K185" s="511"/>
      <c r="L185" s="503"/>
      <c r="M185" s="113"/>
      <c r="N185" s="158">
        <f t="shared" si="223"/>
        <v>335</v>
      </c>
      <c r="O185" s="157">
        <f t="shared" si="224"/>
        <v>0</v>
      </c>
      <c r="P185" s="159">
        <f t="shared" si="225"/>
        <v>0</v>
      </c>
    </row>
    <row r="186" spans="1:16" s="1" customFormat="1" ht="89.25" x14ac:dyDescent="0.2">
      <c r="A186" s="644">
        <f>A179+1</f>
        <v>17</v>
      </c>
      <c r="B186" s="630"/>
      <c r="C186" s="664" t="s">
        <v>100</v>
      </c>
      <c r="D186" s="614"/>
      <c r="E186" s="615"/>
      <c r="F186" s="665"/>
      <c r="G186" s="666"/>
      <c r="H186" s="667"/>
      <c r="I186" s="666"/>
      <c r="J186" s="631"/>
      <c r="K186" s="632"/>
      <c r="L186" s="668"/>
      <c r="M186" s="666"/>
      <c r="N186" s="667"/>
      <c r="O186" s="666"/>
      <c r="P186" s="631"/>
    </row>
    <row r="187" spans="1:16" s="2" customFormat="1" ht="21" customHeight="1" x14ac:dyDescent="0.2">
      <c r="A187" s="669"/>
      <c r="B187" s="670">
        <f>A186+0.1</f>
        <v>17.100000000000001</v>
      </c>
      <c r="C187" s="671" t="s">
        <v>182</v>
      </c>
      <c r="D187" s="533" t="s">
        <v>1</v>
      </c>
      <c r="E187" s="534">
        <v>2</v>
      </c>
      <c r="F187" s="535"/>
      <c r="G187" s="536">
        <f t="shared" ref="G187:G192" si="231">F187*E187</f>
        <v>0</v>
      </c>
      <c r="H187" s="537">
        <v>5000</v>
      </c>
      <c r="I187" s="536">
        <f t="shared" ref="I187:I192" si="232">H187*E187</f>
        <v>10000</v>
      </c>
      <c r="J187" s="538">
        <f t="shared" ref="J187:J192" si="233">I187+G187</f>
        <v>10000</v>
      </c>
      <c r="K187" s="539"/>
      <c r="L187" s="540"/>
      <c r="M187" s="536">
        <f t="shared" ref="M187:M192" si="234">L187*J187</f>
        <v>0</v>
      </c>
      <c r="N187" s="537">
        <f t="shared" ref="N187:N192" si="235">H187</f>
        <v>5000</v>
      </c>
      <c r="O187" s="536">
        <f t="shared" ref="O187:O192" si="236">N187*K187</f>
        <v>0</v>
      </c>
      <c r="P187" s="538">
        <f t="shared" ref="P187:P192" si="237">O187</f>
        <v>0</v>
      </c>
    </row>
    <row r="188" spans="1:16" s="2" customFormat="1" ht="21" customHeight="1" x14ac:dyDescent="0.2">
      <c r="A188" s="669"/>
      <c r="B188" s="670">
        <f t="shared" ref="B188:B192" si="238">B187+0.1</f>
        <v>17.200000000000003</v>
      </c>
      <c r="C188" s="671" t="s">
        <v>186</v>
      </c>
      <c r="D188" s="533" t="s">
        <v>1</v>
      </c>
      <c r="E188" s="534">
        <v>1</v>
      </c>
      <c r="F188" s="535"/>
      <c r="G188" s="536">
        <f t="shared" si="231"/>
        <v>0</v>
      </c>
      <c r="H188" s="537">
        <v>5000</v>
      </c>
      <c r="I188" s="536">
        <f t="shared" si="232"/>
        <v>5000</v>
      </c>
      <c r="J188" s="538">
        <f t="shared" si="233"/>
        <v>5000</v>
      </c>
      <c r="K188" s="539"/>
      <c r="L188" s="540"/>
      <c r="M188" s="536">
        <f t="shared" si="234"/>
        <v>0</v>
      </c>
      <c r="N188" s="537">
        <f t="shared" si="235"/>
        <v>5000</v>
      </c>
      <c r="O188" s="536">
        <f t="shared" si="236"/>
        <v>0</v>
      </c>
      <c r="P188" s="538">
        <f t="shared" si="237"/>
        <v>0</v>
      </c>
    </row>
    <row r="189" spans="1:16" s="2" customFormat="1" ht="21" customHeight="1" x14ac:dyDescent="0.2">
      <c r="A189" s="669"/>
      <c r="B189" s="670">
        <f t="shared" si="238"/>
        <v>17.300000000000004</v>
      </c>
      <c r="C189" s="671" t="s">
        <v>187</v>
      </c>
      <c r="D189" s="533" t="s">
        <v>1</v>
      </c>
      <c r="E189" s="534">
        <v>1</v>
      </c>
      <c r="F189" s="535"/>
      <c r="G189" s="536">
        <f t="shared" si="231"/>
        <v>0</v>
      </c>
      <c r="H189" s="537">
        <v>5000</v>
      </c>
      <c r="I189" s="536">
        <f t="shared" si="232"/>
        <v>5000</v>
      </c>
      <c r="J189" s="538">
        <f t="shared" si="233"/>
        <v>5000</v>
      </c>
      <c r="K189" s="539"/>
      <c r="L189" s="540"/>
      <c r="M189" s="536">
        <f t="shared" si="234"/>
        <v>0</v>
      </c>
      <c r="N189" s="537">
        <f t="shared" si="235"/>
        <v>5000</v>
      </c>
      <c r="O189" s="536">
        <f t="shared" si="236"/>
        <v>0</v>
      </c>
      <c r="P189" s="538">
        <f t="shared" si="237"/>
        <v>0</v>
      </c>
    </row>
    <row r="190" spans="1:16" s="2" customFormat="1" ht="21" customHeight="1" x14ac:dyDescent="0.2">
      <c r="A190" s="669"/>
      <c r="B190" s="670">
        <f t="shared" si="238"/>
        <v>17.400000000000006</v>
      </c>
      <c r="C190" s="671" t="s">
        <v>183</v>
      </c>
      <c r="D190" s="533" t="s">
        <v>1</v>
      </c>
      <c r="E190" s="534">
        <v>2</v>
      </c>
      <c r="F190" s="535"/>
      <c r="G190" s="536">
        <f t="shared" si="231"/>
        <v>0</v>
      </c>
      <c r="H190" s="537">
        <v>5000</v>
      </c>
      <c r="I190" s="536">
        <f t="shared" si="232"/>
        <v>10000</v>
      </c>
      <c r="J190" s="538">
        <f t="shared" si="233"/>
        <v>10000</v>
      </c>
      <c r="K190" s="539"/>
      <c r="L190" s="540"/>
      <c r="M190" s="536">
        <f t="shared" si="234"/>
        <v>0</v>
      </c>
      <c r="N190" s="537">
        <f t="shared" si="235"/>
        <v>5000</v>
      </c>
      <c r="O190" s="536">
        <f t="shared" si="236"/>
        <v>0</v>
      </c>
      <c r="P190" s="538">
        <f t="shared" si="237"/>
        <v>0</v>
      </c>
    </row>
    <row r="191" spans="1:16" s="2" customFormat="1" ht="21" customHeight="1" x14ac:dyDescent="0.2">
      <c r="A191" s="669"/>
      <c r="B191" s="670">
        <f t="shared" si="238"/>
        <v>17.500000000000007</v>
      </c>
      <c r="C191" s="671" t="s">
        <v>184</v>
      </c>
      <c r="D191" s="533" t="s">
        <v>1</v>
      </c>
      <c r="E191" s="534">
        <v>1</v>
      </c>
      <c r="F191" s="535"/>
      <c r="G191" s="536">
        <f t="shared" si="231"/>
        <v>0</v>
      </c>
      <c r="H191" s="537">
        <v>5000</v>
      </c>
      <c r="I191" s="536">
        <f t="shared" si="232"/>
        <v>5000</v>
      </c>
      <c r="J191" s="538">
        <f t="shared" si="233"/>
        <v>5000</v>
      </c>
      <c r="K191" s="539"/>
      <c r="L191" s="540"/>
      <c r="M191" s="536">
        <f t="shared" si="234"/>
        <v>0</v>
      </c>
      <c r="N191" s="537">
        <f t="shared" si="235"/>
        <v>5000</v>
      </c>
      <c r="O191" s="536">
        <f t="shared" si="236"/>
        <v>0</v>
      </c>
      <c r="P191" s="538">
        <f t="shared" si="237"/>
        <v>0</v>
      </c>
    </row>
    <row r="192" spans="1:16" s="2" customFormat="1" ht="21" customHeight="1" thickBot="1" x14ac:dyDescent="0.25">
      <c r="A192" s="672"/>
      <c r="B192" s="673">
        <f t="shared" si="238"/>
        <v>17.600000000000009</v>
      </c>
      <c r="C192" s="674" t="s">
        <v>188</v>
      </c>
      <c r="D192" s="624" t="s">
        <v>1</v>
      </c>
      <c r="E192" s="625">
        <v>1</v>
      </c>
      <c r="F192" s="535"/>
      <c r="G192" s="536">
        <f t="shared" si="231"/>
        <v>0</v>
      </c>
      <c r="H192" s="537">
        <v>5000</v>
      </c>
      <c r="I192" s="536">
        <f t="shared" si="232"/>
        <v>5000</v>
      </c>
      <c r="J192" s="538">
        <f t="shared" si="233"/>
        <v>5000</v>
      </c>
      <c r="K192" s="539"/>
      <c r="L192" s="540"/>
      <c r="M192" s="536">
        <f t="shared" si="234"/>
        <v>0</v>
      </c>
      <c r="N192" s="537">
        <f t="shared" si="235"/>
        <v>5000</v>
      </c>
      <c r="O192" s="536">
        <f t="shared" si="236"/>
        <v>0</v>
      </c>
      <c r="P192" s="538">
        <f t="shared" si="237"/>
        <v>0</v>
      </c>
    </row>
    <row r="193" spans="1:16" s="1" customFormat="1" ht="102" x14ac:dyDescent="0.2">
      <c r="A193" s="675">
        <f>A186+1</f>
        <v>18</v>
      </c>
      <c r="B193" s="643"/>
      <c r="C193" s="676" t="s">
        <v>101</v>
      </c>
      <c r="D193" s="544"/>
      <c r="E193" s="545"/>
      <c r="F193" s="677"/>
      <c r="G193" s="678"/>
      <c r="H193" s="679"/>
      <c r="I193" s="678"/>
      <c r="J193" s="549"/>
      <c r="K193" s="550"/>
      <c r="L193" s="680"/>
      <c r="M193" s="678"/>
      <c r="N193" s="679"/>
      <c r="O193" s="678"/>
      <c r="P193" s="549"/>
    </row>
    <row r="194" spans="1:16" s="2" customFormat="1" ht="21" customHeight="1" x14ac:dyDescent="0.2">
      <c r="A194" s="669"/>
      <c r="B194" s="670">
        <f>A193+0.1</f>
        <v>18.100000000000001</v>
      </c>
      <c r="C194" s="671" t="s">
        <v>182</v>
      </c>
      <c r="D194" s="533" t="s">
        <v>6</v>
      </c>
      <c r="E194" s="534">
        <v>100</v>
      </c>
      <c r="F194" s="535"/>
      <c r="G194" s="536">
        <f t="shared" ref="G194:G200" si="239">F194*E194</f>
        <v>0</v>
      </c>
      <c r="H194" s="537"/>
      <c r="I194" s="536">
        <f t="shared" ref="I194:I200" si="240">H194*E194</f>
        <v>0</v>
      </c>
      <c r="J194" s="538">
        <f t="shared" ref="J194:J200" si="241">I194+G194</f>
        <v>0</v>
      </c>
      <c r="K194" s="539"/>
      <c r="L194" s="540"/>
      <c r="M194" s="536">
        <f t="shared" ref="M194:M200" si="242">L194*J194</f>
        <v>0</v>
      </c>
      <c r="N194" s="537"/>
      <c r="O194" s="536">
        <f t="shared" ref="O194" si="243">N194*J194</f>
        <v>0</v>
      </c>
      <c r="P194" s="538">
        <f t="shared" ref="P194" si="244">O194+M194</f>
        <v>0</v>
      </c>
    </row>
    <row r="195" spans="1:16" s="2" customFormat="1" ht="21" customHeight="1" x14ac:dyDescent="0.2">
      <c r="A195" s="669"/>
      <c r="B195" s="670">
        <f t="shared" ref="B195:B199" si="245">B194+0.1</f>
        <v>18.200000000000003</v>
      </c>
      <c r="C195" s="671" t="s">
        <v>186</v>
      </c>
      <c r="D195" s="533" t="s">
        <v>6</v>
      </c>
      <c r="E195" s="534">
        <v>85</v>
      </c>
      <c r="F195" s="535"/>
      <c r="G195" s="536">
        <f t="shared" si="239"/>
        <v>0</v>
      </c>
      <c r="H195" s="537">
        <v>300</v>
      </c>
      <c r="I195" s="536">
        <f t="shared" si="240"/>
        <v>25500</v>
      </c>
      <c r="J195" s="538">
        <f t="shared" si="241"/>
        <v>25500</v>
      </c>
      <c r="K195" s="539"/>
      <c r="L195" s="540"/>
      <c r="M195" s="536">
        <f t="shared" si="242"/>
        <v>0</v>
      </c>
      <c r="N195" s="537">
        <f t="shared" ref="N195:N199" si="246">H195</f>
        <v>300</v>
      </c>
      <c r="O195" s="536">
        <f t="shared" ref="O195:O199" si="247">N195*K195</f>
        <v>0</v>
      </c>
      <c r="P195" s="538">
        <f t="shared" ref="P195:P199" si="248">O195</f>
        <v>0</v>
      </c>
    </row>
    <row r="196" spans="1:16" s="2" customFormat="1" ht="21" customHeight="1" x14ac:dyDescent="0.2">
      <c r="A196" s="669"/>
      <c r="B196" s="670">
        <f t="shared" si="245"/>
        <v>18.300000000000004</v>
      </c>
      <c r="C196" s="671" t="s">
        <v>187</v>
      </c>
      <c r="D196" s="533" t="s">
        <v>6</v>
      </c>
      <c r="E196" s="534">
        <v>70</v>
      </c>
      <c r="F196" s="535"/>
      <c r="G196" s="536">
        <f t="shared" si="239"/>
        <v>0</v>
      </c>
      <c r="H196" s="537">
        <v>300</v>
      </c>
      <c r="I196" s="536">
        <f t="shared" si="240"/>
        <v>21000</v>
      </c>
      <c r="J196" s="538">
        <f t="shared" si="241"/>
        <v>21000</v>
      </c>
      <c r="K196" s="539"/>
      <c r="L196" s="540"/>
      <c r="M196" s="536">
        <f t="shared" si="242"/>
        <v>0</v>
      </c>
      <c r="N196" s="537">
        <f t="shared" si="246"/>
        <v>300</v>
      </c>
      <c r="O196" s="536">
        <f t="shared" si="247"/>
        <v>0</v>
      </c>
      <c r="P196" s="538">
        <f t="shared" si="248"/>
        <v>0</v>
      </c>
    </row>
    <row r="197" spans="1:16" s="2" customFormat="1" ht="21" customHeight="1" x14ac:dyDescent="0.2">
      <c r="A197" s="669"/>
      <c r="B197" s="670">
        <f t="shared" si="245"/>
        <v>18.400000000000006</v>
      </c>
      <c r="C197" s="671" t="s">
        <v>183</v>
      </c>
      <c r="D197" s="533" t="s">
        <v>6</v>
      </c>
      <c r="E197" s="534">
        <v>65</v>
      </c>
      <c r="F197" s="535"/>
      <c r="G197" s="536">
        <f t="shared" si="239"/>
        <v>0</v>
      </c>
      <c r="H197" s="537">
        <v>300</v>
      </c>
      <c r="I197" s="536">
        <f t="shared" si="240"/>
        <v>19500</v>
      </c>
      <c r="J197" s="538">
        <f t="shared" si="241"/>
        <v>19500</v>
      </c>
      <c r="K197" s="539"/>
      <c r="L197" s="540"/>
      <c r="M197" s="536">
        <f t="shared" si="242"/>
        <v>0</v>
      </c>
      <c r="N197" s="537">
        <f t="shared" si="246"/>
        <v>300</v>
      </c>
      <c r="O197" s="536">
        <f t="shared" si="247"/>
        <v>0</v>
      </c>
      <c r="P197" s="538">
        <f t="shared" si="248"/>
        <v>0</v>
      </c>
    </row>
    <row r="198" spans="1:16" s="2" customFormat="1" ht="21" customHeight="1" x14ac:dyDescent="0.2">
      <c r="A198" s="669"/>
      <c r="B198" s="670">
        <f t="shared" si="245"/>
        <v>18.500000000000007</v>
      </c>
      <c r="C198" s="671" t="s">
        <v>184</v>
      </c>
      <c r="D198" s="533" t="s">
        <v>6</v>
      </c>
      <c r="E198" s="534">
        <v>25</v>
      </c>
      <c r="F198" s="535"/>
      <c r="G198" s="536">
        <f t="shared" si="239"/>
        <v>0</v>
      </c>
      <c r="H198" s="537">
        <v>300</v>
      </c>
      <c r="I198" s="536">
        <f t="shared" si="240"/>
        <v>7500</v>
      </c>
      <c r="J198" s="538">
        <f t="shared" si="241"/>
        <v>7500</v>
      </c>
      <c r="K198" s="539"/>
      <c r="L198" s="540"/>
      <c r="M198" s="536">
        <f t="shared" si="242"/>
        <v>0</v>
      </c>
      <c r="N198" s="537">
        <f t="shared" si="246"/>
        <v>300</v>
      </c>
      <c r="O198" s="536">
        <f t="shared" si="247"/>
        <v>0</v>
      </c>
      <c r="P198" s="538">
        <f t="shared" si="248"/>
        <v>0</v>
      </c>
    </row>
    <row r="199" spans="1:16" s="2" customFormat="1" ht="21" customHeight="1" x14ac:dyDescent="0.2">
      <c r="A199" s="669"/>
      <c r="B199" s="670">
        <f t="shared" si="245"/>
        <v>18.600000000000009</v>
      </c>
      <c r="C199" s="671" t="s">
        <v>188</v>
      </c>
      <c r="D199" s="533" t="s">
        <v>6</v>
      </c>
      <c r="E199" s="534">
        <v>10</v>
      </c>
      <c r="F199" s="535"/>
      <c r="G199" s="536">
        <f t="shared" si="239"/>
        <v>0</v>
      </c>
      <c r="H199" s="537">
        <v>300</v>
      </c>
      <c r="I199" s="536">
        <f t="shared" si="240"/>
        <v>3000</v>
      </c>
      <c r="J199" s="538">
        <f t="shared" si="241"/>
        <v>3000</v>
      </c>
      <c r="K199" s="539"/>
      <c r="L199" s="540"/>
      <c r="M199" s="536">
        <f t="shared" si="242"/>
        <v>0</v>
      </c>
      <c r="N199" s="537">
        <f t="shared" si="246"/>
        <v>300</v>
      </c>
      <c r="O199" s="536">
        <f t="shared" si="247"/>
        <v>0</v>
      </c>
      <c r="P199" s="538">
        <f t="shared" si="248"/>
        <v>0</v>
      </c>
    </row>
    <row r="200" spans="1:16" s="1" customFormat="1" ht="89.25" x14ac:dyDescent="0.2">
      <c r="A200" s="681">
        <f>A193+1</f>
        <v>19</v>
      </c>
      <c r="B200" s="682"/>
      <c r="C200" s="683" t="s">
        <v>185</v>
      </c>
      <c r="D200" s="585" t="s">
        <v>7</v>
      </c>
      <c r="E200" s="586">
        <v>200</v>
      </c>
      <c r="F200" s="535"/>
      <c r="G200" s="536">
        <f t="shared" si="239"/>
        <v>0</v>
      </c>
      <c r="H200" s="684">
        <v>80</v>
      </c>
      <c r="I200" s="685">
        <f t="shared" si="240"/>
        <v>16000</v>
      </c>
      <c r="J200" s="686">
        <f t="shared" si="241"/>
        <v>16000</v>
      </c>
      <c r="K200" s="687"/>
      <c r="L200" s="688"/>
      <c r="M200" s="685">
        <f t="shared" si="242"/>
        <v>0</v>
      </c>
      <c r="N200" s="684">
        <f>H200</f>
        <v>80</v>
      </c>
      <c r="O200" s="685">
        <f>N200*K200</f>
        <v>0</v>
      </c>
      <c r="P200" s="686">
        <f>O200</f>
        <v>0</v>
      </c>
    </row>
    <row r="201" spans="1:16" s="1" customFormat="1" ht="51" x14ac:dyDescent="0.2">
      <c r="A201" s="689">
        <f>A200+1</f>
        <v>20</v>
      </c>
      <c r="B201" s="630"/>
      <c r="C201" s="690" t="s">
        <v>131</v>
      </c>
      <c r="D201" s="691"/>
      <c r="E201" s="692"/>
      <c r="F201" s="693"/>
      <c r="G201" s="694"/>
      <c r="H201" s="695"/>
      <c r="I201" s="694"/>
      <c r="J201" s="696"/>
      <c r="K201" s="697"/>
      <c r="L201" s="698"/>
      <c r="M201" s="694"/>
      <c r="N201" s="695"/>
      <c r="O201" s="694"/>
      <c r="P201" s="696"/>
    </row>
    <row r="202" spans="1:16" s="2" customFormat="1" ht="21" customHeight="1" x14ac:dyDescent="0.2">
      <c r="A202" s="669"/>
      <c r="B202" s="648">
        <f>A201+0.1</f>
        <v>20.100000000000001</v>
      </c>
      <c r="C202" s="532" t="s">
        <v>129</v>
      </c>
      <c r="D202" s="533" t="str">
        <f>IF(C202="","",IF(E202="","",IF(E202&gt;1,"Nos.","No.")))</f>
        <v>Nos.</v>
      </c>
      <c r="E202" s="534">
        <v>3</v>
      </c>
      <c r="F202" s="535"/>
      <c r="G202" s="536">
        <f t="shared" ref="G202:G203" si="249">F202*E202</f>
        <v>0</v>
      </c>
      <c r="H202" s="537">
        <v>1000</v>
      </c>
      <c r="I202" s="536">
        <f t="shared" ref="I202:I203" si="250">H202*E202</f>
        <v>3000</v>
      </c>
      <c r="J202" s="538">
        <f t="shared" ref="J202:J203" si="251">I202+G202</f>
        <v>3000</v>
      </c>
      <c r="K202" s="539"/>
      <c r="L202" s="540"/>
      <c r="M202" s="536">
        <f t="shared" ref="M202:M203" si="252">L202*J202</f>
        <v>0</v>
      </c>
      <c r="N202" s="537">
        <f t="shared" ref="N202:N203" si="253">H202</f>
        <v>1000</v>
      </c>
      <c r="O202" s="536">
        <f t="shared" ref="O202:O203" si="254">N202*K202</f>
        <v>0</v>
      </c>
      <c r="P202" s="538">
        <f t="shared" ref="P202:P203" si="255">O202</f>
        <v>0</v>
      </c>
    </row>
    <row r="203" spans="1:16" s="2" customFormat="1" ht="21" customHeight="1" x14ac:dyDescent="0.2">
      <c r="A203" s="669"/>
      <c r="B203" s="648">
        <f>B202+0.1</f>
        <v>20.200000000000003</v>
      </c>
      <c r="C203" s="562" t="s">
        <v>138</v>
      </c>
      <c r="D203" s="541" t="str">
        <f>IF(C203="","",IF(E203="","",IF(E203&gt;1,"Nos.","No.")))</f>
        <v>No.</v>
      </c>
      <c r="E203" s="542">
        <v>1</v>
      </c>
      <c r="F203" s="535"/>
      <c r="G203" s="536">
        <f t="shared" si="249"/>
        <v>0</v>
      </c>
      <c r="H203" s="537">
        <v>1000</v>
      </c>
      <c r="I203" s="536">
        <f t="shared" si="250"/>
        <v>1000</v>
      </c>
      <c r="J203" s="538">
        <f t="shared" si="251"/>
        <v>1000</v>
      </c>
      <c r="K203" s="539"/>
      <c r="L203" s="540"/>
      <c r="M203" s="536">
        <f t="shared" si="252"/>
        <v>0</v>
      </c>
      <c r="N203" s="537">
        <f t="shared" si="253"/>
        <v>1000</v>
      </c>
      <c r="O203" s="536">
        <f t="shared" si="254"/>
        <v>0</v>
      </c>
      <c r="P203" s="538">
        <f t="shared" si="255"/>
        <v>0</v>
      </c>
    </row>
    <row r="204" spans="1:16" s="1" customFormat="1" ht="127.5" x14ac:dyDescent="0.2">
      <c r="A204" s="689">
        <f>A201+1</f>
        <v>21</v>
      </c>
      <c r="B204" s="630"/>
      <c r="C204" s="613" t="s">
        <v>118</v>
      </c>
      <c r="D204" s="614"/>
      <c r="E204" s="615"/>
      <c r="F204" s="616"/>
      <c r="G204" s="617"/>
      <c r="H204" s="618"/>
      <c r="I204" s="617"/>
      <c r="J204" s="631"/>
      <c r="K204" s="632"/>
      <c r="L204" s="619"/>
      <c r="M204" s="617"/>
      <c r="N204" s="618"/>
      <c r="O204" s="617"/>
      <c r="P204" s="631"/>
    </row>
    <row r="205" spans="1:16" s="2" customFormat="1" ht="18.95" customHeight="1" x14ac:dyDescent="0.2">
      <c r="A205" s="669"/>
      <c r="B205" s="648">
        <f>A204+0.1</f>
        <v>21.1</v>
      </c>
      <c r="C205" s="532" t="s">
        <v>166</v>
      </c>
      <c r="D205" s="533" t="str">
        <f t="shared" ref="D205:D220" si="256">IF(C205="","",IF(E205="","",IF(E205&gt;1,"Nos.","No.")))</f>
        <v>No.</v>
      </c>
      <c r="E205" s="534">
        <v>1</v>
      </c>
      <c r="F205" s="535"/>
      <c r="G205" s="536">
        <f t="shared" ref="G205:G225" si="257">F205*E205</f>
        <v>0</v>
      </c>
      <c r="H205" s="537">
        <v>5000</v>
      </c>
      <c r="I205" s="536">
        <f t="shared" ref="I205:I225" si="258">H205*E205</f>
        <v>5000</v>
      </c>
      <c r="J205" s="538">
        <f t="shared" ref="J205:J225" si="259">I205+G205</f>
        <v>5000</v>
      </c>
      <c r="K205" s="539"/>
      <c r="L205" s="540"/>
      <c r="M205" s="536">
        <f t="shared" ref="M205:M225" si="260">L205*J205</f>
        <v>0</v>
      </c>
      <c r="N205" s="537">
        <f t="shared" ref="N205:N220" si="261">H205</f>
        <v>5000</v>
      </c>
      <c r="O205" s="536">
        <f t="shared" ref="O205:O220" si="262">N205*K205</f>
        <v>0</v>
      </c>
      <c r="P205" s="538">
        <f t="shared" ref="P205:P220" si="263">O205</f>
        <v>0</v>
      </c>
    </row>
    <row r="206" spans="1:16" s="2" customFormat="1" ht="18.95" customHeight="1" x14ac:dyDescent="0.2">
      <c r="A206" s="669"/>
      <c r="B206" s="648">
        <f t="shared" ref="B206:B213" si="264">B205+0.1</f>
        <v>21.200000000000003</v>
      </c>
      <c r="C206" s="532" t="s">
        <v>167</v>
      </c>
      <c r="D206" s="533" t="str">
        <f t="shared" si="256"/>
        <v>No.</v>
      </c>
      <c r="E206" s="534">
        <v>1</v>
      </c>
      <c r="F206" s="535"/>
      <c r="G206" s="536">
        <f t="shared" si="257"/>
        <v>0</v>
      </c>
      <c r="H206" s="537">
        <v>5000</v>
      </c>
      <c r="I206" s="536">
        <f t="shared" si="258"/>
        <v>5000</v>
      </c>
      <c r="J206" s="538">
        <f t="shared" si="259"/>
        <v>5000</v>
      </c>
      <c r="K206" s="539"/>
      <c r="L206" s="540"/>
      <c r="M206" s="536">
        <f t="shared" si="260"/>
        <v>0</v>
      </c>
      <c r="N206" s="537">
        <f t="shared" si="261"/>
        <v>5000</v>
      </c>
      <c r="O206" s="536">
        <f t="shared" si="262"/>
        <v>0</v>
      </c>
      <c r="P206" s="538">
        <f t="shared" si="263"/>
        <v>0</v>
      </c>
    </row>
    <row r="207" spans="1:16" s="2" customFormat="1" ht="18.95" customHeight="1" x14ac:dyDescent="0.2">
      <c r="A207" s="669"/>
      <c r="B207" s="648">
        <f t="shared" si="264"/>
        <v>21.300000000000004</v>
      </c>
      <c r="C207" s="562" t="s">
        <v>120</v>
      </c>
      <c r="D207" s="533" t="str">
        <f t="shared" si="256"/>
        <v>No.</v>
      </c>
      <c r="E207" s="534">
        <v>1</v>
      </c>
      <c r="F207" s="535"/>
      <c r="G207" s="536">
        <f t="shared" si="257"/>
        <v>0</v>
      </c>
      <c r="H207" s="537">
        <v>5000</v>
      </c>
      <c r="I207" s="536">
        <f t="shared" si="258"/>
        <v>5000</v>
      </c>
      <c r="J207" s="538">
        <f t="shared" si="259"/>
        <v>5000</v>
      </c>
      <c r="K207" s="539"/>
      <c r="L207" s="540"/>
      <c r="M207" s="536">
        <f t="shared" si="260"/>
        <v>0</v>
      </c>
      <c r="N207" s="537">
        <f t="shared" si="261"/>
        <v>5000</v>
      </c>
      <c r="O207" s="536">
        <f t="shared" si="262"/>
        <v>0</v>
      </c>
      <c r="P207" s="538">
        <f t="shared" si="263"/>
        <v>0</v>
      </c>
    </row>
    <row r="208" spans="1:16" s="2" customFormat="1" ht="18.95" customHeight="1" thickBot="1" x14ac:dyDescent="0.25">
      <c r="A208" s="669"/>
      <c r="B208" s="648">
        <f t="shared" si="264"/>
        <v>21.400000000000006</v>
      </c>
      <c r="C208" s="532" t="s">
        <v>133</v>
      </c>
      <c r="D208" s="533" t="str">
        <f t="shared" si="256"/>
        <v>No.</v>
      </c>
      <c r="E208" s="534">
        <v>1</v>
      </c>
      <c r="F208" s="535"/>
      <c r="G208" s="536">
        <f t="shared" si="257"/>
        <v>0</v>
      </c>
      <c r="H208" s="537">
        <v>5000</v>
      </c>
      <c r="I208" s="536">
        <f t="shared" si="258"/>
        <v>5000</v>
      </c>
      <c r="J208" s="538">
        <f t="shared" si="259"/>
        <v>5000</v>
      </c>
      <c r="K208" s="539"/>
      <c r="L208" s="540"/>
      <c r="M208" s="536">
        <f t="shared" si="260"/>
        <v>0</v>
      </c>
      <c r="N208" s="537">
        <f t="shared" si="261"/>
        <v>5000</v>
      </c>
      <c r="O208" s="536">
        <f t="shared" si="262"/>
        <v>0</v>
      </c>
      <c r="P208" s="538">
        <f t="shared" si="263"/>
        <v>0</v>
      </c>
    </row>
    <row r="209" spans="1:16" s="2" customFormat="1" ht="18.95" customHeight="1" x14ac:dyDescent="0.2">
      <c r="A209" s="699"/>
      <c r="B209" s="700">
        <f t="shared" si="264"/>
        <v>21.500000000000007</v>
      </c>
      <c r="C209" s="701" t="s">
        <v>196</v>
      </c>
      <c r="D209" s="702" t="str">
        <f t="shared" si="256"/>
        <v>No.</v>
      </c>
      <c r="E209" s="703">
        <v>1</v>
      </c>
      <c r="F209" s="535"/>
      <c r="G209" s="536">
        <f t="shared" si="257"/>
        <v>0</v>
      </c>
      <c r="H209" s="537">
        <v>5000</v>
      </c>
      <c r="I209" s="536">
        <f t="shared" si="258"/>
        <v>5000</v>
      </c>
      <c r="J209" s="538">
        <f t="shared" si="259"/>
        <v>5000</v>
      </c>
      <c r="K209" s="539"/>
      <c r="L209" s="540"/>
      <c r="M209" s="536">
        <f t="shared" si="260"/>
        <v>0</v>
      </c>
      <c r="N209" s="537">
        <f t="shared" si="261"/>
        <v>5000</v>
      </c>
      <c r="O209" s="536">
        <f t="shared" si="262"/>
        <v>0</v>
      </c>
      <c r="P209" s="538">
        <f t="shared" si="263"/>
        <v>0</v>
      </c>
    </row>
    <row r="210" spans="1:16" s="2" customFormat="1" ht="18.95" customHeight="1" x14ac:dyDescent="0.2">
      <c r="A210" s="669"/>
      <c r="B210" s="648">
        <f t="shared" si="264"/>
        <v>21.600000000000009</v>
      </c>
      <c r="C210" s="562" t="s">
        <v>139</v>
      </c>
      <c r="D210" s="533" t="str">
        <f t="shared" si="256"/>
        <v>No.</v>
      </c>
      <c r="E210" s="534">
        <v>1</v>
      </c>
      <c r="F210" s="535"/>
      <c r="G210" s="536">
        <f t="shared" si="257"/>
        <v>0</v>
      </c>
      <c r="H210" s="537">
        <v>5000</v>
      </c>
      <c r="I210" s="536">
        <f t="shared" si="258"/>
        <v>5000</v>
      </c>
      <c r="J210" s="538">
        <f t="shared" si="259"/>
        <v>5000</v>
      </c>
      <c r="K210" s="539"/>
      <c r="L210" s="540"/>
      <c r="M210" s="536">
        <f t="shared" si="260"/>
        <v>0</v>
      </c>
      <c r="N210" s="537">
        <f t="shared" si="261"/>
        <v>5000</v>
      </c>
      <c r="O210" s="536">
        <f t="shared" si="262"/>
        <v>0</v>
      </c>
      <c r="P210" s="538">
        <f t="shared" si="263"/>
        <v>0</v>
      </c>
    </row>
    <row r="211" spans="1:16" s="2" customFormat="1" ht="18.95" customHeight="1" x14ac:dyDescent="0.2">
      <c r="A211" s="669"/>
      <c r="B211" s="648">
        <f t="shared" si="264"/>
        <v>21.70000000000001</v>
      </c>
      <c r="C211" s="532" t="s">
        <v>168</v>
      </c>
      <c r="D211" s="533" t="str">
        <f t="shared" si="256"/>
        <v>No.</v>
      </c>
      <c r="E211" s="534">
        <v>1</v>
      </c>
      <c r="F211" s="535"/>
      <c r="G211" s="536">
        <f t="shared" si="257"/>
        <v>0</v>
      </c>
      <c r="H211" s="537">
        <v>5000</v>
      </c>
      <c r="I211" s="536">
        <f t="shared" si="258"/>
        <v>5000</v>
      </c>
      <c r="J211" s="538">
        <f t="shared" si="259"/>
        <v>5000</v>
      </c>
      <c r="K211" s="539"/>
      <c r="L211" s="540"/>
      <c r="M211" s="536">
        <f t="shared" si="260"/>
        <v>0</v>
      </c>
      <c r="N211" s="537">
        <f t="shared" si="261"/>
        <v>5000</v>
      </c>
      <c r="O211" s="536">
        <f t="shared" si="262"/>
        <v>0</v>
      </c>
      <c r="P211" s="538">
        <f t="shared" si="263"/>
        <v>0</v>
      </c>
    </row>
    <row r="212" spans="1:16" s="2" customFormat="1" ht="18.95" customHeight="1" x14ac:dyDescent="0.2">
      <c r="A212" s="669"/>
      <c r="B212" s="648">
        <f t="shared" si="264"/>
        <v>21.800000000000011</v>
      </c>
      <c r="C212" s="562" t="s">
        <v>169</v>
      </c>
      <c r="D212" s="533" t="str">
        <f t="shared" si="256"/>
        <v>No.</v>
      </c>
      <c r="E212" s="534">
        <v>1</v>
      </c>
      <c r="F212" s="535"/>
      <c r="G212" s="536">
        <f t="shared" si="257"/>
        <v>0</v>
      </c>
      <c r="H212" s="537">
        <v>5000</v>
      </c>
      <c r="I212" s="536">
        <f t="shared" si="258"/>
        <v>5000</v>
      </c>
      <c r="J212" s="538">
        <f t="shared" si="259"/>
        <v>5000</v>
      </c>
      <c r="K212" s="539"/>
      <c r="L212" s="540"/>
      <c r="M212" s="536">
        <f t="shared" si="260"/>
        <v>0</v>
      </c>
      <c r="N212" s="537">
        <f t="shared" si="261"/>
        <v>5000</v>
      </c>
      <c r="O212" s="536">
        <f t="shared" si="262"/>
        <v>0</v>
      </c>
      <c r="P212" s="538">
        <f t="shared" si="263"/>
        <v>0</v>
      </c>
    </row>
    <row r="213" spans="1:16" s="2" customFormat="1" ht="18.95" customHeight="1" x14ac:dyDescent="0.2">
      <c r="A213" s="669"/>
      <c r="B213" s="648">
        <f t="shared" si="264"/>
        <v>21.900000000000013</v>
      </c>
      <c r="C213" s="562" t="s">
        <v>170</v>
      </c>
      <c r="D213" s="533" t="str">
        <f t="shared" si="256"/>
        <v>No.</v>
      </c>
      <c r="E213" s="534">
        <v>1</v>
      </c>
      <c r="F213" s="535"/>
      <c r="G213" s="536">
        <f t="shared" si="257"/>
        <v>0</v>
      </c>
      <c r="H213" s="537">
        <v>5000</v>
      </c>
      <c r="I213" s="536">
        <f t="shared" si="258"/>
        <v>5000</v>
      </c>
      <c r="J213" s="538">
        <f t="shared" si="259"/>
        <v>5000</v>
      </c>
      <c r="K213" s="539"/>
      <c r="L213" s="540"/>
      <c r="M213" s="536">
        <f t="shared" si="260"/>
        <v>0</v>
      </c>
      <c r="N213" s="537">
        <f t="shared" si="261"/>
        <v>5000</v>
      </c>
      <c r="O213" s="536">
        <f t="shared" si="262"/>
        <v>0</v>
      </c>
      <c r="P213" s="538">
        <f t="shared" si="263"/>
        <v>0</v>
      </c>
    </row>
    <row r="214" spans="1:16" s="2" customFormat="1" ht="18.95" customHeight="1" x14ac:dyDescent="0.2">
      <c r="A214" s="669"/>
      <c r="B214" s="656">
        <f>B213-0.8</f>
        <v>21.100000000000012</v>
      </c>
      <c r="C214" s="562" t="s">
        <v>171</v>
      </c>
      <c r="D214" s="533" t="str">
        <f t="shared" si="256"/>
        <v>No.</v>
      </c>
      <c r="E214" s="534">
        <v>1</v>
      </c>
      <c r="F214" s="535"/>
      <c r="G214" s="536">
        <f t="shared" si="257"/>
        <v>0</v>
      </c>
      <c r="H214" s="537">
        <v>5000</v>
      </c>
      <c r="I214" s="536">
        <f t="shared" si="258"/>
        <v>5000</v>
      </c>
      <c r="J214" s="538">
        <f t="shared" si="259"/>
        <v>5000</v>
      </c>
      <c r="K214" s="539"/>
      <c r="L214" s="540"/>
      <c r="M214" s="536">
        <f t="shared" si="260"/>
        <v>0</v>
      </c>
      <c r="N214" s="537">
        <f t="shared" si="261"/>
        <v>5000</v>
      </c>
      <c r="O214" s="536">
        <f t="shared" si="262"/>
        <v>0</v>
      </c>
      <c r="P214" s="538">
        <f t="shared" si="263"/>
        <v>0</v>
      </c>
    </row>
    <row r="215" spans="1:16" s="2" customFormat="1" ht="18.95" customHeight="1" x14ac:dyDescent="0.2">
      <c r="A215" s="669"/>
      <c r="B215" s="656">
        <f t="shared" ref="B215:B220" si="265">B214+0.01</f>
        <v>21.110000000000014</v>
      </c>
      <c r="C215" s="532" t="s">
        <v>172</v>
      </c>
      <c r="D215" s="533" t="str">
        <f t="shared" si="256"/>
        <v>Nos.</v>
      </c>
      <c r="E215" s="534">
        <v>2</v>
      </c>
      <c r="F215" s="535"/>
      <c r="G215" s="536">
        <f t="shared" si="257"/>
        <v>0</v>
      </c>
      <c r="H215" s="537">
        <v>5000</v>
      </c>
      <c r="I215" s="536">
        <f t="shared" si="258"/>
        <v>10000</v>
      </c>
      <c r="J215" s="538">
        <f t="shared" si="259"/>
        <v>10000</v>
      </c>
      <c r="K215" s="539"/>
      <c r="L215" s="540"/>
      <c r="M215" s="536">
        <f t="shared" si="260"/>
        <v>0</v>
      </c>
      <c r="N215" s="537">
        <f t="shared" si="261"/>
        <v>5000</v>
      </c>
      <c r="O215" s="536">
        <f t="shared" si="262"/>
        <v>0</v>
      </c>
      <c r="P215" s="538">
        <f t="shared" si="263"/>
        <v>0</v>
      </c>
    </row>
    <row r="216" spans="1:16" s="2" customFormat="1" ht="18.95" customHeight="1" x14ac:dyDescent="0.2">
      <c r="A216" s="669"/>
      <c r="B216" s="656">
        <f t="shared" si="265"/>
        <v>21.120000000000015</v>
      </c>
      <c r="C216" s="532" t="s">
        <v>197</v>
      </c>
      <c r="D216" s="533" t="str">
        <f t="shared" si="256"/>
        <v>Nos.</v>
      </c>
      <c r="E216" s="534">
        <v>2</v>
      </c>
      <c r="F216" s="535"/>
      <c r="G216" s="536">
        <f t="shared" si="257"/>
        <v>0</v>
      </c>
      <c r="H216" s="537">
        <v>5000</v>
      </c>
      <c r="I216" s="536">
        <f t="shared" si="258"/>
        <v>10000</v>
      </c>
      <c r="J216" s="538">
        <f t="shared" si="259"/>
        <v>10000</v>
      </c>
      <c r="K216" s="539"/>
      <c r="L216" s="540"/>
      <c r="M216" s="536">
        <f t="shared" si="260"/>
        <v>0</v>
      </c>
      <c r="N216" s="537">
        <f t="shared" si="261"/>
        <v>5000</v>
      </c>
      <c r="O216" s="536">
        <f t="shared" si="262"/>
        <v>0</v>
      </c>
      <c r="P216" s="538">
        <f t="shared" si="263"/>
        <v>0</v>
      </c>
    </row>
    <row r="217" spans="1:16" s="2" customFormat="1" ht="18.95" customHeight="1" x14ac:dyDescent="0.2">
      <c r="A217" s="669"/>
      <c r="B217" s="656">
        <f t="shared" si="265"/>
        <v>21.130000000000017</v>
      </c>
      <c r="C217" s="532" t="s">
        <v>198</v>
      </c>
      <c r="D217" s="533" t="str">
        <f t="shared" si="256"/>
        <v>No.</v>
      </c>
      <c r="E217" s="534">
        <v>1</v>
      </c>
      <c r="F217" s="535"/>
      <c r="G217" s="536">
        <f t="shared" si="257"/>
        <v>0</v>
      </c>
      <c r="H217" s="537">
        <v>5000</v>
      </c>
      <c r="I217" s="536">
        <f t="shared" si="258"/>
        <v>5000</v>
      </c>
      <c r="J217" s="538">
        <f t="shared" si="259"/>
        <v>5000</v>
      </c>
      <c r="K217" s="539"/>
      <c r="L217" s="540"/>
      <c r="M217" s="536">
        <f t="shared" si="260"/>
        <v>0</v>
      </c>
      <c r="N217" s="537">
        <f t="shared" si="261"/>
        <v>5000</v>
      </c>
      <c r="O217" s="536">
        <f t="shared" si="262"/>
        <v>0</v>
      </c>
      <c r="P217" s="538">
        <f t="shared" si="263"/>
        <v>0</v>
      </c>
    </row>
    <row r="218" spans="1:16" s="2" customFormat="1" ht="18.95" customHeight="1" x14ac:dyDescent="0.2">
      <c r="A218" s="669"/>
      <c r="B218" s="656">
        <f t="shared" si="265"/>
        <v>21.140000000000018</v>
      </c>
      <c r="C218" s="532" t="s">
        <v>173</v>
      </c>
      <c r="D218" s="533" t="str">
        <f t="shared" si="256"/>
        <v>Nos.</v>
      </c>
      <c r="E218" s="534">
        <v>2</v>
      </c>
      <c r="F218" s="535"/>
      <c r="G218" s="536">
        <f t="shared" si="257"/>
        <v>0</v>
      </c>
      <c r="H218" s="537">
        <v>5000</v>
      </c>
      <c r="I218" s="536">
        <f t="shared" si="258"/>
        <v>10000</v>
      </c>
      <c r="J218" s="538">
        <f t="shared" si="259"/>
        <v>10000</v>
      </c>
      <c r="K218" s="539"/>
      <c r="L218" s="540"/>
      <c r="M218" s="536">
        <f t="shared" si="260"/>
        <v>0</v>
      </c>
      <c r="N218" s="537">
        <f t="shared" si="261"/>
        <v>5000</v>
      </c>
      <c r="O218" s="536">
        <f t="shared" si="262"/>
        <v>0</v>
      </c>
      <c r="P218" s="538">
        <f t="shared" si="263"/>
        <v>0</v>
      </c>
    </row>
    <row r="219" spans="1:16" s="2" customFormat="1" ht="18.95" customHeight="1" x14ac:dyDescent="0.2">
      <c r="A219" s="669"/>
      <c r="B219" s="656">
        <f t="shared" si="265"/>
        <v>21.15000000000002</v>
      </c>
      <c r="C219" s="532" t="s">
        <v>174</v>
      </c>
      <c r="D219" s="533" t="str">
        <f t="shared" si="256"/>
        <v>Nos.</v>
      </c>
      <c r="E219" s="534">
        <v>4</v>
      </c>
      <c r="F219" s="535"/>
      <c r="G219" s="536">
        <f t="shared" si="257"/>
        <v>0</v>
      </c>
      <c r="H219" s="537">
        <v>5000</v>
      </c>
      <c r="I219" s="536">
        <f t="shared" si="258"/>
        <v>20000</v>
      </c>
      <c r="J219" s="538">
        <f t="shared" si="259"/>
        <v>20000</v>
      </c>
      <c r="K219" s="539"/>
      <c r="L219" s="540"/>
      <c r="M219" s="536">
        <f t="shared" si="260"/>
        <v>0</v>
      </c>
      <c r="N219" s="537">
        <f t="shared" si="261"/>
        <v>5000</v>
      </c>
      <c r="O219" s="536">
        <f t="shared" si="262"/>
        <v>0</v>
      </c>
      <c r="P219" s="538">
        <f t="shared" si="263"/>
        <v>0</v>
      </c>
    </row>
    <row r="220" spans="1:16" s="2" customFormat="1" ht="18.95" customHeight="1" x14ac:dyDescent="0.2">
      <c r="A220" s="669"/>
      <c r="B220" s="656">
        <f t="shared" si="265"/>
        <v>21.160000000000021</v>
      </c>
      <c r="C220" s="532" t="s">
        <v>175</v>
      </c>
      <c r="D220" s="533" t="str">
        <f t="shared" si="256"/>
        <v>Nos.</v>
      </c>
      <c r="E220" s="534">
        <v>2</v>
      </c>
      <c r="F220" s="535"/>
      <c r="G220" s="536">
        <f t="shared" si="257"/>
        <v>0</v>
      </c>
      <c r="H220" s="537">
        <v>5000</v>
      </c>
      <c r="I220" s="536">
        <f t="shared" si="258"/>
        <v>10000</v>
      </c>
      <c r="J220" s="538">
        <f t="shared" si="259"/>
        <v>10000</v>
      </c>
      <c r="K220" s="539"/>
      <c r="L220" s="540"/>
      <c r="M220" s="536">
        <f t="shared" si="260"/>
        <v>0</v>
      </c>
      <c r="N220" s="537">
        <f t="shared" si="261"/>
        <v>5000</v>
      </c>
      <c r="O220" s="536">
        <f t="shared" si="262"/>
        <v>0</v>
      </c>
      <c r="P220" s="538">
        <f t="shared" si="263"/>
        <v>0</v>
      </c>
    </row>
    <row r="221" spans="1:16" s="1" customFormat="1" ht="127.5" x14ac:dyDescent="0.2">
      <c r="A221" s="681">
        <f>A204+1</f>
        <v>22</v>
      </c>
      <c r="B221" s="682"/>
      <c r="C221" s="683" t="s">
        <v>125</v>
      </c>
      <c r="D221" s="585" t="s">
        <v>7</v>
      </c>
      <c r="E221" s="586">
        <v>1600</v>
      </c>
      <c r="F221" s="535"/>
      <c r="G221" s="536">
        <f t="shared" si="257"/>
        <v>0</v>
      </c>
      <c r="H221" s="704">
        <v>80</v>
      </c>
      <c r="I221" s="705">
        <f t="shared" si="258"/>
        <v>128000</v>
      </c>
      <c r="J221" s="706">
        <f t="shared" si="259"/>
        <v>128000</v>
      </c>
      <c r="K221" s="707">
        <v>1600</v>
      </c>
      <c r="L221" s="708"/>
      <c r="M221" s="705">
        <f t="shared" si="260"/>
        <v>0</v>
      </c>
      <c r="N221" s="704">
        <f>H221</f>
        <v>80</v>
      </c>
      <c r="O221" s="705">
        <f>N221*K221</f>
        <v>128000</v>
      </c>
      <c r="P221" s="706">
        <f>O221</f>
        <v>128000</v>
      </c>
    </row>
    <row r="222" spans="1:16" s="1" customFormat="1" ht="89.25" x14ac:dyDescent="0.2">
      <c r="A222" s="681">
        <f t="shared" ref="A222:A231" si="266">A221+1</f>
        <v>23</v>
      </c>
      <c r="B222" s="682"/>
      <c r="C222" s="683" t="s">
        <v>126</v>
      </c>
      <c r="D222" s="585" t="s">
        <v>7</v>
      </c>
      <c r="E222" s="586">
        <v>1750</v>
      </c>
      <c r="F222" s="535"/>
      <c r="G222" s="536">
        <f t="shared" si="257"/>
        <v>0</v>
      </c>
      <c r="H222" s="704">
        <v>60</v>
      </c>
      <c r="I222" s="705">
        <f t="shared" si="258"/>
        <v>105000</v>
      </c>
      <c r="J222" s="706">
        <f t="shared" si="259"/>
        <v>105000</v>
      </c>
      <c r="K222" s="707">
        <v>1750</v>
      </c>
      <c r="L222" s="708"/>
      <c r="M222" s="705">
        <f t="shared" si="260"/>
        <v>0</v>
      </c>
      <c r="N222" s="704">
        <f>H222</f>
        <v>60</v>
      </c>
      <c r="O222" s="705">
        <f>N222*K222</f>
        <v>105000</v>
      </c>
      <c r="P222" s="706">
        <f>O222</f>
        <v>105000</v>
      </c>
    </row>
    <row r="223" spans="1:16" s="1" customFormat="1" ht="36.75" customHeight="1" x14ac:dyDescent="0.2">
      <c r="A223" s="681">
        <f t="shared" si="266"/>
        <v>24</v>
      </c>
      <c r="B223" s="682"/>
      <c r="C223" s="709" t="s">
        <v>143</v>
      </c>
      <c r="D223" s="710" t="s">
        <v>7</v>
      </c>
      <c r="E223" s="711">
        <v>1750</v>
      </c>
      <c r="F223" s="535"/>
      <c r="G223" s="536">
        <f t="shared" si="257"/>
        <v>0</v>
      </c>
      <c r="H223" s="704">
        <v>80</v>
      </c>
      <c r="I223" s="705">
        <f t="shared" si="258"/>
        <v>140000</v>
      </c>
      <c r="J223" s="706">
        <f t="shared" si="259"/>
        <v>140000</v>
      </c>
      <c r="K223" s="707">
        <v>1750</v>
      </c>
      <c r="L223" s="708"/>
      <c r="M223" s="705">
        <f t="shared" si="260"/>
        <v>0</v>
      </c>
      <c r="N223" s="704">
        <f>H223</f>
        <v>80</v>
      </c>
      <c r="O223" s="705">
        <f>N223*K223</f>
        <v>140000</v>
      </c>
      <c r="P223" s="706">
        <f>O223</f>
        <v>140000</v>
      </c>
    </row>
    <row r="224" spans="1:16" s="1" customFormat="1" ht="141" thickBot="1" x14ac:dyDescent="0.25">
      <c r="A224" s="712">
        <f t="shared" si="266"/>
        <v>25</v>
      </c>
      <c r="B224" s="713"/>
      <c r="C224" s="714" t="s">
        <v>116</v>
      </c>
      <c r="D224" s="715" t="s">
        <v>7</v>
      </c>
      <c r="E224" s="716">
        <v>21500</v>
      </c>
      <c r="F224" s="535"/>
      <c r="G224" s="536">
        <f t="shared" si="257"/>
        <v>0</v>
      </c>
      <c r="H224" s="537"/>
      <c r="I224" s="536">
        <f t="shared" si="258"/>
        <v>0</v>
      </c>
      <c r="J224" s="538">
        <f t="shared" si="259"/>
        <v>0</v>
      </c>
      <c r="K224" s="539"/>
      <c r="L224" s="540"/>
      <c r="M224" s="536">
        <f t="shared" si="260"/>
        <v>0</v>
      </c>
      <c r="N224" s="537"/>
      <c r="O224" s="536">
        <f t="shared" ref="O224" si="267">N224*J224</f>
        <v>0</v>
      </c>
      <c r="P224" s="538">
        <f t="shared" ref="P224" si="268">O224+M224</f>
        <v>0</v>
      </c>
    </row>
    <row r="225" spans="1:16" s="1" customFormat="1" ht="114.75" x14ac:dyDescent="0.2">
      <c r="A225" s="717">
        <f t="shared" si="266"/>
        <v>26</v>
      </c>
      <c r="B225" s="718"/>
      <c r="C225" s="719" t="s">
        <v>147</v>
      </c>
      <c r="D225" s="720" t="s">
        <v>7</v>
      </c>
      <c r="E225" s="721">
        <v>6400</v>
      </c>
      <c r="F225" s="535"/>
      <c r="G225" s="536">
        <f t="shared" si="257"/>
        <v>0</v>
      </c>
      <c r="H225" s="704">
        <v>60</v>
      </c>
      <c r="I225" s="705">
        <f t="shared" si="258"/>
        <v>384000</v>
      </c>
      <c r="J225" s="706">
        <f t="shared" si="259"/>
        <v>384000</v>
      </c>
      <c r="K225" s="707">
        <v>5177</v>
      </c>
      <c r="L225" s="708"/>
      <c r="M225" s="705">
        <f t="shared" si="260"/>
        <v>0</v>
      </c>
      <c r="N225" s="704">
        <f t="shared" ref="N225:N230" si="269">H225</f>
        <v>60</v>
      </c>
      <c r="O225" s="705">
        <f t="shared" ref="O225:O230" si="270">N225*K225</f>
        <v>310620</v>
      </c>
      <c r="P225" s="706">
        <f t="shared" ref="P225:P230" si="271">O225</f>
        <v>310620</v>
      </c>
    </row>
    <row r="226" spans="1:16" s="1" customFormat="1" ht="102" x14ac:dyDescent="0.2">
      <c r="A226" s="681">
        <f t="shared" si="266"/>
        <v>27</v>
      </c>
      <c r="B226" s="682"/>
      <c r="C226" s="683" t="s">
        <v>144</v>
      </c>
      <c r="D226" s="585" t="s">
        <v>7</v>
      </c>
      <c r="E226" s="586" t="s">
        <v>110</v>
      </c>
      <c r="F226" s="722"/>
      <c r="G226" s="723"/>
      <c r="H226" s="724">
        <v>40</v>
      </c>
      <c r="I226" s="723"/>
      <c r="J226" s="725"/>
      <c r="K226" s="726"/>
      <c r="L226" s="727"/>
      <c r="M226" s="723"/>
      <c r="N226" s="704">
        <f t="shared" si="269"/>
        <v>40</v>
      </c>
      <c r="O226" s="705">
        <f t="shared" si="270"/>
        <v>0</v>
      </c>
      <c r="P226" s="706">
        <f t="shared" si="271"/>
        <v>0</v>
      </c>
    </row>
    <row r="227" spans="1:16" s="1" customFormat="1" ht="89.25" x14ac:dyDescent="0.2">
      <c r="A227" s="681">
        <f t="shared" si="266"/>
        <v>28</v>
      </c>
      <c r="B227" s="682"/>
      <c r="C227" s="683" t="s">
        <v>145</v>
      </c>
      <c r="D227" s="585" t="s">
        <v>7</v>
      </c>
      <c r="E227" s="586" t="s">
        <v>110</v>
      </c>
      <c r="F227" s="722"/>
      <c r="G227" s="723"/>
      <c r="H227" s="724">
        <v>50</v>
      </c>
      <c r="I227" s="723"/>
      <c r="J227" s="725"/>
      <c r="K227" s="726"/>
      <c r="L227" s="727"/>
      <c r="M227" s="723"/>
      <c r="N227" s="704">
        <f t="shared" si="269"/>
        <v>50</v>
      </c>
      <c r="O227" s="705">
        <f t="shared" si="270"/>
        <v>0</v>
      </c>
      <c r="P227" s="706">
        <f t="shared" si="271"/>
        <v>0</v>
      </c>
    </row>
    <row r="228" spans="1:16" s="1" customFormat="1" ht="63.75" x14ac:dyDescent="0.2">
      <c r="A228" s="681">
        <f t="shared" si="266"/>
        <v>29</v>
      </c>
      <c r="B228" s="682"/>
      <c r="C228" s="683" t="s">
        <v>142</v>
      </c>
      <c r="D228" s="585" t="s">
        <v>7</v>
      </c>
      <c r="E228" s="586" t="s">
        <v>110</v>
      </c>
      <c r="F228" s="722"/>
      <c r="G228" s="723"/>
      <c r="H228" s="724">
        <v>80</v>
      </c>
      <c r="I228" s="723"/>
      <c r="J228" s="725"/>
      <c r="K228" s="726"/>
      <c r="L228" s="727"/>
      <c r="M228" s="723"/>
      <c r="N228" s="704">
        <f t="shared" si="269"/>
        <v>80</v>
      </c>
      <c r="O228" s="705">
        <f t="shared" si="270"/>
        <v>0</v>
      </c>
      <c r="P228" s="706">
        <f t="shared" si="271"/>
        <v>0</v>
      </c>
    </row>
    <row r="229" spans="1:16" s="1" customFormat="1" ht="76.5" x14ac:dyDescent="0.2">
      <c r="A229" s="681">
        <f t="shared" si="266"/>
        <v>30</v>
      </c>
      <c r="B229" s="682"/>
      <c r="C229" s="728" t="s">
        <v>140</v>
      </c>
      <c r="D229" s="585" t="s">
        <v>7</v>
      </c>
      <c r="E229" s="586">
        <v>4000</v>
      </c>
      <c r="F229" s="535"/>
      <c r="G229" s="536">
        <f t="shared" ref="G229:G230" si="272">F229*E229</f>
        <v>0</v>
      </c>
      <c r="H229" s="704">
        <v>40</v>
      </c>
      <c r="I229" s="705">
        <f t="shared" ref="I229:I230" si="273">H229*E229</f>
        <v>160000</v>
      </c>
      <c r="J229" s="706">
        <f t="shared" ref="J229:J230" si="274">I229+G229</f>
        <v>160000</v>
      </c>
      <c r="K229" s="707"/>
      <c r="L229" s="708"/>
      <c r="M229" s="705">
        <f t="shared" ref="M229:M230" si="275">L229*J229</f>
        <v>0</v>
      </c>
      <c r="N229" s="704">
        <f t="shared" si="269"/>
        <v>40</v>
      </c>
      <c r="O229" s="705">
        <f t="shared" si="270"/>
        <v>0</v>
      </c>
      <c r="P229" s="706">
        <f t="shared" si="271"/>
        <v>0</v>
      </c>
    </row>
    <row r="230" spans="1:16" s="1" customFormat="1" ht="76.5" x14ac:dyDescent="0.2">
      <c r="A230" s="681">
        <f t="shared" si="266"/>
        <v>31</v>
      </c>
      <c r="B230" s="682"/>
      <c r="C230" s="729" t="s">
        <v>130</v>
      </c>
      <c r="D230" s="730" t="s">
        <v>5</v>
      </c>
      <c r="E230" s="586">
        <v>26400</v>
      </c>
      <c r="F230" s="535"/>
      <c r="G230" s="536">
        <f t="shared" si="272"/>
        <v>0</v>
      </c>
      <c r="H230" s="684">
        <v>2</v>
      </c>
      <c r="I230" s="685">
        <f t="shared" si="273"/>
        <v>52800</v>
      </c>
      <c r="J230" s="686">
        <f t="shared" si="274"/>
        <v>52800</v>
      </c>
      <c r="K230" s="687"/>
      <c r="L230" s="688"/>
      <c r="M230" s="685">
        <f t="shared" si="275"/>
        <v>0</v>
      </c>
      <c r="N230" s="684">
        <f t="shared" si="269"/>
        <v>2</v>
      </c>
      <c r="O230" s="685">
        <f t="shared" si="270"/>
        <v>0</v>
      </c>
      <c r="P230" s="686">
        <f t="shared" si="271"/>
        <v>0</v>
      </c>
    </row>
    <row r="231" spans="1:16" s="1" customFormat="1" ht="89.25" x14ac:dyDescent="0.2">
      <c r="A231" s="689">
        <f t="shared" si="266"/>
        <v>32</v>
      </c>
      <c r="B231" s="731"/>
      <c r="C231" s="732" t="s">
        <v>50</v>
      </c>
      <c r="D231" s="614"/>
      <c r="E231" s="615"/>
      <c r="F231" s="665"/>
      <c r="G231" s="666"/>
      <c r="H231" s="667"/>
      <c r="I231" s="666"/>
      <c r="J231" s="631"/>
      <c r="K231" s="632"/>
      <c r="L231" s="668"/>
      <c r="M231" s="666"/>
      <c r="N231" s="667"/>
      <c r="O231" s="666"/>
      <c r="P231" s="631"/>
    </row>
    <row r="232" spans="1:16" s="2" customFormat="1" ht="20.100000000000001" customHeight="1" x14ac:dyDescent="0.2">
      <c r="A232" s="552"/>
      <c r="B232" s="733">
        <f>A231+0.1</f>
        <v>32.1</v>
      </c>
      <c r="C232" s="734" t="s">
        <v>195</v>
      </c>
      <c r="D232" s="735" t="s">
        <v>5</v>
      </c>
      <c r="E232" s="534">
        <v>57700</v>
      </c>
      <c r="F232" s="535"/>
      <c r="G232" s="536">
        <f t="shared" ref="G232:G234" si="276">F232*E232</f>
        <v>0</v>
      </c>
      <c r="H232" s="537">
        <v>2</v>
      </c>
      <c r="I232" s="536">
        <f t="shared" ref="I232:I235" si="277">H232*E232</f>
        <v>115400</v>
      </c>
      <c r="J232" s="538">
        <f t="shared" ref="J232:J234" si="278">I232+G232</f>
        <v>115400</v>
      </c>
      <c r="K232" s="539"/>
      <c r="L232" s="540"/>
      <c r="M232" s="536">
        <f t="shared" ref="M232:M234" si="279">L232*J232</f>
        <v>0</v>
      </c>
      <c r="N232" s="537">
        <f t="shared" ref="N232:N235" si="280">H232</f>
        <v>2</v>
      </c>
      <c r="O232" s="536">
        <f t="shared" ref="O232:O235" si="281">N232*K232</f>
        <v>0</v>
      </c>
      <c r="P232" s="538">
        <f t="shared" ref="P232:P235" si="282">O232</f>
        <v>0</v>
      </c>
    </row>
    <row r="233" spans="1:16" s="2" customFormat="1" ht="20.100000000000001" customHeight="1" x14ac:dyDescent="0.2">
      <c r="A233" s="552"/>
      <c r="B233" s="733">
        <f>B232+0.1</f>
        <v>32.200000000000003</v>
      </c>
      <c r="C233" s="734" t="s">
        <v>194</v>
      </c>
      <c r="D233" s="735" t="s">
        <v>5</v>
      </c>
      <c r="E233" s="534">
        <v>12500</v>
      </c>
      <c r="F233" s="535"/>
      <c r="G233" s="536">
        <f t="shared" si="276"/>
        <v>0</v>
      </c>
      <c r="H233" s="537">
        <v>2</v>
      </c>
      <c r="I233" s="536">
        <f t="shared" si="277"/>
        <v>25000</v>
      </c>
      <c r="J233" s="538">
        <f t="shared" si="278"/>
        <v>25000</v>
      </c>
      <c r="K233" s="539"/>
      <c r="L233" s="540"/>
      <c r="M233" s="536">
        <f t="shared" si="279"/>
        <v>0</v>
      </c>
      <c r="N233" s="537">
        <f t="shared" si="280"/>
        <v>2</v>
      </c>
      <c r="O233" s="536">
        <f t="shared" si="281"/>
        <v>0</v>
      </c>
      <c r="P233" s="538">
        <f t="shared" si="282"/>
        <v>0</v>
      </c>
    </row>
    <row r="234" spans="1:16" s="2" customFormat="1" ht="20.100000000000001" customHeight="1" thickBot="1" x14ac:dyDescent="0.25">
      <c r="A234" s="621"/>
      <c r="B234" s="736">
        <f>B233+0.1</f>
        <v>32.300000000000004</v>
      </c>
      <c r="C234" s="737" t="s">
        <v>193</v>
      </c>
      <c r="D234" s="738" t="s">
        <v>1</v>
      </c>
      <c r="E234" s="625">
        <v>6</v>
      </c>
      <c r="F234" s="535"/>
      <c r="G234" s="536">
        <f t="shared" si="276"/>
        <v>0</v>
      </c>
      <c r="H234" s="537">
        <v>1000</v>
      </c>
      <c r="I234" s="536">
        <f t="shared" si="277"/>
        <v>6000</v>
      </c>
      <c r="J234" s="538">
        <f t="shared" si="278"/>
        <v>6000</v>
      </c>
      <c r="K234" s="539"/>
      <c r="L234" s="540"/>
      <c r="M234" s="536">
        <f t="shared" si="279"/>
        <v>0</v>
      </c>
      <c r="N234" s="537">
        <f t="shared" si="280"/>
        <v>1000</v>
      </c>
      <c r="O234" s="536">
        <f t="shared" si="281"/>
        <v>0</v>
      </c>
      <c r="P234" s="538">
        <f t="shared" si="282"/>
        <v>0</v>
      </c>
    </row>
    <row r="235" spans="1:16" s="2" customFormat="1" ht="20.100000000000001" customHeight="1" x14ac:dyDescent="0.2">
      <c r="A235" s="626"/>
      <c r="B235" s="739">
        <f>B234+0.1</f>
        <v>32.400000000000006</v>
      </c>
      <c r="C235" s="740" t="s">
        <v>78</v>
      </c>
      <c r="D235" s="741" t="s">
        <v>5</v>
      </c>
      <c r="E235" s="703">
        <v>1000</v>
      </c>
      <c r="F235" s="742"/>
      <c r="G235" s="743"/>
      <c r="H235" s="744">
        <v>21</v>
      </c>
      <c r="I235" s="743">
        <f t="shared" si="277"/>
        <v>21000</v>
      </c>
      <c r="J235" s="538">
        <f t="shared" ref="J235:J237" si="283">I235+G235</f>
        <v>21000</v>
      </c>
      <c r="K235" s="539"/>
      <c r="L235" s="745"/>
      <c r="M235" s="743"/>
      <c r="N235" s="537">
        <f t="shared" si="280"/>
        <v>21</v>
      </c>
      <c r="O235" s="536">
        <f t="shared" si="281"/>
        <v>0</v>
      </c>
      <c r="P235" s="538">
        <f t="shared" si="282"/>
        <v>0</v>
      </c>
    </row>
    <row r="236" spans="1:16" s="2" customFormat="1" ht="20.100000000000001" customHeight="1" x14ac:dyDescent="0.2">
      <c r="A236" s="552"/>
      <c r="B236" s="733">
        <f>B235+0.1</f>
        <v>32.500000000000007</v>
      </c>
      <c r="C236" s="746" t="s">
        <v>148</v>
      </c>
      <c r="D236" s="747"/>
      <c r="E236" s="581"/>
      <c r="F236" s="556"/>
      <c r="G236" s="557"/>
      <c r="H236" s="558"/>
      <c r="I236" s="557"/>
      <c r="J236" s="559"/>
      <c r="K236" s="560"/>
      <c r="L236" s="561"/>
      <c r="M236" s="557"/>
      <c r="N236" s="558"/>
      <c r="O236" s="557"/>
      <c r="P236" s="559"/>
    </row>
    <row r="237" spans="1:16" s="2" customFormat="1" ht="20.100000000000001" customHeight="1" x14ac:dyDescent="0.2">
      <c r="A237" s="552"/>
      <c r="B237" s="531" t="s">
        <v>41</v>
      </c>
      <c r="C237" s="734" t="s">
        <v>149</v>
      </c>
      <c r="D237" s="735" t="s">
        <v>6</v>
      </c>
      <c r="E237" s="534">
        <v>5</v>
      </c>
      <c r="F237" s="535"/>
      <c r="G237" s="536">
        <f t="shared" ref="G237" si="284">F237*E237</f>
        <v>0</v>
      </c>
      <c r="H237" s="684">
        <v>500</v>
      </c>
      <c r="I237" s="685">
        <f t="shared" ref="I237" si="285">H237*E237</f>
        <v>2500</v>
      </c>
      <c r="J237" s="686">
        <f t="shared" si="283"/>
        <v>2500</v>
      </c>
      <c r="K237" s="687"/>
      <c r="L237" s="688"/>
      <c r="M237" s="685">
        <f t="shared" ref="M237" si="286">L237*J237</f>
        <v>0</v>
      </c>
      <c r="N237" s="684">
        <f>H237</f>
        <v>500</v>
      </c>
      <c r="O237" s="536">
        <f>N237*K237</f>
        <v>0</v>
      </c>
      <c r="P237" s="538">
        <f>O237</f>
        <v>0</v>
      </c>
    </row>
    <row r="238" spans="1:16" s="2" customFormat="1" ht="20.100000000000001" customHeight="1" x14ac:dyDescent="0.2">
      <c r="A238" s="552"/>
      <c r="B238" s="733">
        <f>B235+0.1</f>
        <v>32.500000000000007</v>
      </c>
      <c r="C238" s="746" t="s">
        <v>127</v>
      </c>
      <c r="D238" s="747"/>
      <c r="E238" s="581"/>
      <c r="F238" s="556"/>
      <c r="G238" s="557"/>
      <c r="H238" s="748"/>
      <c r="I238" s="749"/>
      <c r="J238" s="750"/>
      <c r="K238" s="751"/>
      <c r="L238" s="752"/>
      <c r="M238" s="749"/>
      <c r="N238" s="748"/>
      <c r="O238" s="557"/>
      <c r="P238" s="559"/>
    </row>
    <row r="239" spans="1:16" s="2" customFormat="1" ht="20.100000000000001" customHeight="1" x14ac:dyDescent="0.2">
      <c r="A239" s="552"/>
      <c r="B239" s="531" t="s">
        <v>41</v>
      </c>
      <c r="C239" s="734" t="s">
        <v>128</v>
      </c>
      <c r="D239" s="735" t="s">
        <v>1</v>
      </c>
      <c r="E239" s="534">
        <v>16</v>
      </c>
      <c r="F239" s="535"/>
      <c r="G239" s="536">
        <f t="shared" ref="G239" si="287">F239*E239</f>
        <v>0</v>
      </c>
      <c r="H239" s="684">
        <v>600</v>
      </c>
      <c r="I239" s="685">
        <f t="shared" ref="I239" si="288">H239*E239</f>
        <v>9600</v>
      </c>
      <c r="J239" s="686">
        <f t="shared" ref="J239" si="289">I239+G239</f>
        <v>9600</v>
      </c>
      <c r="K239" s="687"/>
      <c r="L239" s="688"/>
      <c r="M239" s="685">
        <f t="shared" ref="M239" si="290">L239*J239</f>
        <v>0</v>
      </c>
      <c r="N239" s="684">
        <f>H239</f>
        <v>600</v>
      </c>
      <c r="O239" s="536">
        <f>N239*K239</f>
        <v>0</v>
      </c>
      <c r="P239" s="538">
        <f>O239</f>
        <v>0</v>
      </c>
    </row>
    <row r="240" spans="1:16" s="2" customFormat="1" ht="51" x14ac:dyDescent="0.2">
      <c r="A240" s="681">
        <f>A231+1</f>
        <v>33</v>
      </c>
      <c r="B240" s="753"/>
      <c r="C240" s="613" t="s">
        <v>156</v>
      </c>
      <c r="D240" s="554"/>
      <c r="E240" s="581"/>
      <c r="F240" s="556"/>
      <c r="G240" s="557"/>
      <c r="H240" s="558"/>
      <c r="I240" s="557"/>
      <c r="J240" s="559"/>
      <c r="K240" s="560"/>
      <c r="L240" s="561"/>
      <c r="M240" s="557"/>
      <c r="N240" s="558"/>
      <c r="O240" s="557"/>
      <c r="P240" s="559"/>
    </row>
    <row r="241" spans="1:16" s="112" customFormat="1" ht="20.100000000000001" customHeight="1" x14ac:dyDescent="0.2">
      <c r="A241" s="647"/>
      <c r="B241" s="733">
        <f>A240+0.1</f>
        <v>33.1</v>
      </c>
      <c r="C241" s="532" t="s">
        <v>20</v>
      </c>
      <c r="D241" s="533" t="s">
        <v>6</v>
      </c>
      <c r="E241" s="534">
        <v>5</v>
      </c>
      <c r="F241" s="535"/>
      <c r="G241" s="536">
        <f t="shared" ref="G241" si="291">F241*E241</f>
        <v>0</v>
      </c>
      <c r="H241" s="537">
        <v>100</v>
      </c>
      <c r="I241" s="536">
        <f t="shared" ref="I241" si="292">H241*E241</f>
        <v>500</v>
      </c>
      <c r="J241" s="538">
        <f t="shared" ref="J241" si="293">I241+G241</f>
        <v>500</v>
      </c>
      <c r="K241" s="539"/>
      <c r="L241" s="540"/>
      <c r="M241" s="536">
        <f t="shared" ref="M241" si="294">L241*J241</f>
        <v>0</v>
      </c>
      <c r="N241" s="537">
        <f>H241</f>
        <v>100</v>
      </c>
      <c r="O241" s="536">
        <f>N241*K241</f>
        <v>0</v>
      </c>
      <c r="P241" s="538">
        <f>O241</f>
        <v>0</v>
      </c>
    </row>
    <row r="242" spans="1:16" s="2" customFormat="1" ht="63.75" x14ac:dyDescent="0.2">
      <c r="A242" s="681">
        <f>A240+1</f>
        <v>34</v>
      </c>
      <c r="B242" s="753"/>
      <c r="C242" s="613" t="s">
        <v>150</v>
      </c>
      <c r="D242" s="554"/>
      <c r="E242" s="581"/>
      <c r="F242" s="556"/>
      <c r="G242" s="557"/>
      <c r="H242" s="558"/>
      <c r="I242" s="557"/>
      <c r="J242" s="559"/>
      <c r="K242" s="560"/>
      <c r="L242" s="561"/>
      <c r="M242" s="557"/>
      <c r="N242" s="558"/>
      <c r="O242" s="557"/>
      <c r="P242" s="559"/>
    </row>
    <row r="243" spans="1:16" s="112" customFormat="1" ht="20.100000000000001" customHeight="1" x14ac:dyDescent="0.2">
      <c r="A243" s="647"/>
      <c r="B243" s="733">
        <f>A242+0.1</f>
        <v>34.1</v>
      </c>
      <c r="C243" s="532" t="s">
        <v>20</v>
      </c>
      <c r="D243" s="533" t="s">
        <v>1</v>
      </c>
      <c r="E243" s="534">
        <v>1</v>
      </c>
      <c r="F243" s="535"/>
      <c r="G243" s="536">
        <f t="shared" ref="G243:G245" si="295">F243*E243</f>
        <v>0</v>
      </c>
      <c r="H243" s="537">
        <v>1000</v>
      </c>
      <c r="I243" s="536">
        <f t="shared" ref="I243:I245" si="296">H243*E243</f>
        <v>1000</v>
      </c>
      <c r="J243" s="538">
        <f t="shared" ref="J243:J245" si="297">I243+G243</f>
        <v>1000</v>
      </c>
      <c r="K243" s="539"/>
      <c r="L243" s="540"/>
      <c r="M243" s="536">
        <f t="shared" ref="M243:M245" si="298">L243*J243</f>
        <v>0</v>
      </c>
      <c r="N243" s="537">
        <f>H243</f>
        <v>1000</v>
      </c>
      <c r="O243" s="536">
        <f>N243*K243</f>
        <v>0</v>
      </c>
      <c r="P243" s="538">
        <f>O243</f>
        <v>0</v>
      </c>
    </row>
    <row r="244" spans="1:16" s="1" customFormat="1" ht="102" x14ac:dyDescent="0.2">
      <c r="A244" s="681">
        <f>A242+1</f>
        <v>35</v>
      </c>
      <c r="B244" s="682"/>
      <c r="C244" s="754" t="s">
        <v>117</v>
      </c>
      <c r="D244" s="755" t="s">
        <v>5</v>
      </c>
      <c r="E244" s="711">
        <v>5000</v>
      </c>
      <c r="F244" s="535"/>
      <c r="G244" s="536">
        <f t="shared" si="295"/>
        <v>0</v>
      </c>
      <c r="H244" s="684">
        <v>3</v>
      </c>
      <c r="I244" s="685">
        <f t="shared" si="296"/>
        <v>15000</v>
      </c>
      <c r="J244" s="686">
        <f t="shared" si="297"/>
        <v>15000</v>
      </c>
      <c r="K244" s="687">
        <v>2160</v>
      </c>
      <c r="L244" s="688"/>
      <c r="M244" s="685">
        <f t="shared" si="298"/>
        <v>0</v>
      </c>
      <c r="N244" s="684">
        <f>H244</f>
        <v>3</v>
      </c>
      <c r="O244" s="685">
        <f>N244*K244</f>
        <v>6480</v>
      </c>
      <c r="P244" s="686">
        <f>O244</f>
        <v>6480</v>
      </c>
    </row>
    <row r="245" spans="1:16" s="1" customFormat="1" ht="51" x14ac:dyDescent="0.2">
      <c r="A245" s="681">
        <f>A244+1</f>
        <v>36</v>
      </c>
      <c r="B245" s="682"/>
      <c r="C245" s="754" t="s">
        <v>151</v>
      </c>
      <c r="D245" s="755" t="s">
        <v>5</v>
      </c>
      <c r="E245" s="711">
        <v>2000</v>
      </c>
      <c r="F245" s="535"/>
      <c r="G245" s="536">
        <f t="shared" si="295"/>
        <v>0</v>
      </c>
      <c r="H245" s="684">
        <v>3</v>
      </c>
      <c r="I245" s="685">
        <f t="shared" si="296"/>
        <v>6000</v>
      </c>
      <c r="J245" s="686">
        <f t="shared" si="297"/>
        <v>6000</v>
      </c>
      <c r="K245" s="687"/>
      <c r="L245" s="688"/>
      <c r="M245" s="685">
        <f t="shared" si="298"/>
        <v>0</v>
      </c>
      <c r="N245" s="684">
        <f>H245</f>
        <v>3</v>
      </c>
      <c r="O245" s="685">
        <f>N245*K245</f>
        <v>0</v>
      </c>
      <c r="P245" s="686">
        <f>O245</f>
        <v>0</v>
      </c>
    </row>
    <row r="246" spans="1:16" s="2" customFormat="1" ht="89.25" x14ac:dyDescent="0.2">
      <c r="A246" s="681">
        <f>A245+1</f>
        <v>37</v>
      </c>
      <c r="B246" s="753"/>
      <c r="C246" s="613" t="s">
        <v>96</v>
      </c>
      <c r="D246" s="554"/>
      <c r="E246" s="581"/>
      <c r="F246" s="556"/>
      <c r="G246" s="557"/>
      <c r="H246" s="558"/>
      <c r="I246" s="557"/>
      <c r="J246" s="559"/>
      <c r="K246" s="560"/>
      <c r="L246" s="561"/>
      <c r="M246" s="557"/>
      <c r="N246" s="558"/>
      <c r="O246" s="557"/>
      <c r="P246" s="559"/>
    </row>
    <row r="247" spans="1:16" s="112" customFormat="1" ht="24" customHeight="1" x14ac:dyDescent="0.2">
      <c r="A247" s="647"/>
      <c r="B247" s="733">
        <f>A246+0.1</f>
        <v>37.1</v>
      </c>
      <c r="C247" s="532" t="s">
        <v>21</v>
      </c>
      <c r="D247" s="533" t="s">
        <v>6</v>
      </c>
      <c r="E247" s="534">
        <v>750</v>
      </c>
      <c r="F247" s="535"/>
      <c r="G247" s="536">
        <f t="shared" ref="G247:G251" si="299">F247*E247</f>
        <v>0</v>
      </c>
      <c r="H247" s="537">
        <v>75</v>
      </c>
      <c r="I247" s="536">
        <f t="shared" ref="I247:I251" si="300">H247*E247</f>
        <v>56250</v>
      </c>
      <c r="J247" s="538">
        <f t="shared" ref="J247:J251" si="301">I247+G247</f>
        <v>56250</v>
      </c>
      <c r="K247" s="539">
        <v>75</v>
      </c>
      <c r="L247" s="540"/>
      <c r="M247" s="536">
        <f t="shared" ref="M247:M251" si="302">L247*J247</f>
        <v>0</v>
      </c>
      <c r="N247" s="537">
        <f t="shared" ref="N247:N250" si="303">H247</f>
        <v>75</v>
      </c>
      <c r="O247" s="536">
        <f t="shared" ref="O247:O250" si="304">N247*K247</f>
        <v>5625</v>
      </c>
      <c r="P247" s="538">
        <f t="shared" ref="P247:P250" si="305">O247</f>
        <v>5625</v>
      </c>
    </row>
    <row r="248" spans="1:16" s="112" customFormat="1" ht="24" customHeight="1" x14ac:dyDescent="0.2">
      <c r="A248" s="647"/>
      <c r="B248" s="733">
        <f>B247+0.1</f>
        <v>37.200000000000003</v>
      </c>
      <c r="C248" s="562" t="s">
        <v>22</v>
      </c>
      <c r="D248" s="541" t="s">
        <v>6</v>
      </c>
      <c r="E248" s="542">
        <v>675</v>
      </c>
      <c r="F248" s="535"/>
      <c r="G248" s="536">
        <f t="shared" si="299"/>
        <v>0</v>
      </c>
      <c r="H248" s="537">
        <v>100</v>
      </c>
      <c r="I248" s="536">
        <f t="shared" si="300"/>
        <v>67500</v>
      </c>
      <c r="J248" s="538">
        <f t="shared" si="301"/>
        <v>67500</v>
      </c>
      <c r="K248" s="539">
        <v>100</v>
      </c>
      <c r="L248" s="540"/>
      <c r="M248" s="536">
        <f t="shared" si="302"/>
        <v>0</v>
      </c>
      <c r="N248" s="537">
        <f t="shared" si="303"/>
        <v>100</v>
      </c>
      <c r="O248" s="536">
        <f t="shared" si="304"/>
        <v>10000</v>
      </c>
      <c r="P248" s="538">
        <f t="shared" si="305"/>
        <v>10000</v>
      </c>
    </row>
    <row r="249" spans="1:16" s="112" customFormat="1" ht="24" customHeight="1" x14ac:dyDescent="0.2">
      <c r="A249" s="647"/>
      <c r="B249" s="733">
        <f>B248+0.1</f>
        <v>37.300000000000004</v>
      </c>
      <c r="C249" s="562" t="s">
        <v>23</v>
      </c>
      <c r="D249" s="541" t="s">
        <v>6</v>
      </c>
      <c r="E249" s="542">
        <v>100</v>
      </c>
      <c r="F249" s="535"/>
      <c r="G249" s="536">
        <f t="shared" si="299"/>
        <v>0</v>
      </c>
      <c r="H249" s="537">
        <v>125</v>
      </c>
      <c r="I249" s="536">
        <f t="shared" si="300"/>
        <v>12500</v>
      </c>
      <c r="J249" s="538">
        <f t="shared" si="301"/>
        <v>12500</v>
      </c>
      <c r="K249" s="539">
        <v>125</v>
      </c>
      <c r="L249" s="540"/>
      <c r="M249" s="536">
        <f t="shared" si="302"/>
        <v>0</v>
      </c>
      <c r="N249" s="537">
        <f t="shared" si="303"/>
        <v>125</v>
      </c>
      <c r="O249" s="536">
        <f t="shared" si="304"/>
        <v>15625</v>
      </c>
      <c r="P249" s="538">
        <f t="shared" si="305"/>
        <v>15625</v>
      </c>
    </row>
    <row r="250" spans="1:16" s="112" customFormat="1" ht="24" customHeight="1" thickBot="1" x14ac:dyDescent="0.25">
      <c r="A250" s="657"/>
      <c r="B250" s="736">
        <f>B247+0.1</f>
        <v>37.200000000000003</v>
      </c>
      <c r="C250" s="634" t="s">
        <v>24</v>
      </c>
      <c r="D250" s="635" t="s">
        <v>6</v>
      </c>
      <c r="E250" s="636">
        <v>70</v>
      </c>
      <c r="F250" s="535"/>
      <c r="G250" s="536">
        <f t="shared" si="299"/>
        <v>0</v>
      </c>
      <c r="H250" s="537">
        <v>150</v>
      </c>
      <c r="I250" s="536">
        <f t="shared" si="300"/>
        <v>10500</v>
      </c>
      <c r="J250" s="538">
        <f t="shared" si="301"/>
        <v>10500</v>
      </c>
      <c r="K250" s="539">
        <v>150</v>
      </c>
      <c r="L250" s="540"/>
      <c r="M250" s="536">
        <f t="shared" si="302"/>
        <v>0</v>
      </c>
      <c r="N250" s="537">
        <f t="shared" si="303"/>
        <v>150</v>
      </c>
      <c r="O250" s="536">
        <f t="shared" si="304"/>
        <v>22500</v>
      </c>
      <c r="P250" s="538">
        <f t="shared" si="305"/>
        <v>22500</v>
      </c>
    </row>
    <row r="251" spans="1:16" s="1" customFormat="1" ht="102" x14ac:dyDescent="0.2">
      <c r="A251" s="717">
        <f>A246+1</f>
        <v>38</v>
      </c>
      <c r="B251" s="718"/>
      <c r="C251" s="756" t="s">
        <v>132</v>
      </c>
      <c r="D251" s="757" t="s">
        <v>2</v>
      </c>
      <c r="E251" s="721">
        <v>1</v>
      </c>
      <c r="F251" s="535"/>
      <c r="G251" s="536">
        <f t="shared" si="299"/>
        <v>0</v>
      </c>
      <c r="H251" s="684">
        <v>50000</v>
      </c>
      <c r="I251" s="685">
        <f t="shared" si="300"/>
        <v>50000</v>
      </c>
      <c r="J251" s="686">
        <f t="shared" si="301"/>
        <v>50000</v>
      </c>
      <c r="K251" s="687">
        <v>1</v>
      </c>
      <c r="L251" s="688"/>
      <c r="M251" s="685">
        <f t="shared" si="302"/>
        <v>0</v>
      </c>
      <c r="N251" s="684">
        <f>H251</f>
        <v>50000</v>
      </c>
      <c r="O251" s="685">
        <f>N251*K251</f>
        <v>50000</v>
      </c>
      <c r="P251" s="686">
        <f>O251</f>
        <v>50000</v>
      </c>
    </row>
    <row r="252" spans="1:16" s="2" customFormat="1" ht="63.75" x14ac:dyDescent="0.2">
      <c r="A252" s="689">
        <f>A251+1</f>
        <v>39</v>
      </c>
      <c r="B252" s="753"/>
      <c r="C252" s="639" t="s">
        <v>54</v>
      </c>
      <c r="D252" s="570"/>
      <c r="E252" s="571"/>
      <c r="F252" s="572"/>
      <c r="G252" s="573"/>
      <c r="H252" s="574"/>
      <c r="I252" s="573"/>
      <c r="J252" s="575"/>
      <c r="K252" s="576"/>
      <c r="L252" s="577"/>
      <c r="M252" s="573"/>
      <c r="N252" s="574"/>
      <c r="O252" s="573"/>
      <c r="P252" s="575"/>
    </row>
    <row r="253" spans="1:16" s="2" customFormat="1" ht="18" customHeight="1" x14ac:dyDescent="0.2">
      <c r="A253" s="552"/>
      <c r="B253" s="733">
        <f>A252+0.1</f>
        <v>39.1</v>
      </c>
      <c r="C253" s="746" t="s">
        <v>8</v>
      </c>
      <c r="D253" s="747"/>
      <c r="E253" s="581"/>
      <c r="F253" s="535"/>
      <c r="G253" s="536">
        <f t="shared" ref="G253:G254" si="306">F253*E253</f>
        <v>0</v>
      </c>
      <c r="H253" s="537"/>
      <c r="I253" s="536">
        <f t="shared" ref="I253:I254" si="307">H253*E253</f>
        <v>0</v>
      </c>
      <c r="J253" s="538">
        <f t="shared" ref="J253:J254" si="308">I253+G253</f>
        <v>0</v>
      </c>
      <c r="K253" s="539"/>
      <c r="L253" s="540"/>
      <c r="M253" s="536">
        <f t="shared" ref="M253:M254" si="309">L253*J253</f>
        <v>0</v>
      </c>
      <c r="N253" s="537"/>
      <c r="O253" s="536">
        <f t="shared" ref="O253" si="310">N253*J253</f>
        <v>0</v>
      </c>
      <c r="P253" s="538">
        <f t="shared" ref="P253" si="311">O253+M253</f>
        <v>0</v>
      </c>
    </row>
    <row r="254" spans="1:16" s="2" customFormat="1" ht="20.100000000000001" customHeight="1" x14ac:dyDescent="0.2">
      <c r="A254" s="552"/>
      <c r="B254" s="531" t="s">
        <v>41</v>
      </c>
      <c r="C254" s="734" t="s">
        <v>31</v>
      </c>
      <c r="D254" s="735" t="s">
        <v>1</v>
      </c>
      <c r="E254" s="534">
        <v>3</v>
      </c>
      <c r="F254" s="535"/>
      <c r="G254" s="536">
        <f t="shared" si="306"/>
        <v>0</v>
      </c>
      <c r="H254" s="537">
        <v>5000</v>
      </c>
      <c r="I254" s="536">
        <f t="shared" si="307"/>
        <v>15000</v>
      </c>
      <c r="J254" s="538">
        <f t="shared" si="308"/>
        <v>15000</v>
      </c>
      <c r="K254" s="539"/>
      <c r="L254" s="540"/>
      <c r="M254" s="536">
        <f t="shared" si="309"/>
        <v>0</v>
      </c>
      <c r="N254" s="537">
        <f>H254</f>
        <v>5000</v>
      </c>
      <c r="O254" s="536">
        <f>N254*K254</f>
        <v>0</v>
      </c>
      <c r="P254" s="538">
        <f>O254</f>
        <v>0</v>
      </c>
    </row>
    <row r="255" spans="1:16" s="2" customFormat="1" ht="18" customHeight="1" x14ac:dyDescent="0.2">
      <c r="A255" s="552"/>
      <c r="B255" s="733">
        <f>B253+0.1</f>
        <v>39.200000000000003</v>
      </c>
      <c r="C255" s="758" t="s">
        <v>55</v>
      </c>
      <c r="D255" s="759"/>
      <c r="E255" s="571"/>
      <c r="F255" s="572"/>
      <c r="G255" s="573"/>
      <c r="H255" s="574"/>
      <c r="I255" s="573"/>
      <c r="J255" s="575"/>
      <c r="K255" s="576"/>
      <c r="L255" s="577"/>
      <c r="M255" s="573"/>
      <c r="N255" s="574"/>
      <c r="O255" s="573"/>
      <c r="P255" s="575"/>
    </row>
    <row r="256" spans="1:16" s="2" customFormat="1" ht="20.100000000000001" customHeight="1" x14ac:dyDescent="0.2">
      <c r="A256" s="552"/>
      <c r="B256" s="531" t="s">
        <v>41</v>
      </c>
      <c r="C256" s="734" t="s">
        <v>19</v>
      </c>
      <c r="D256" s="735" t="s">
        <v>53</v>
      </c>
      <c r="E256" s="534">
        <v>1</v>
      </c>
      <c r="F256" s="535"/>
      <c r="G256" s="536">
        <f t="shared" ref="G256:G262" si="312">F256*E256</f>
        <v>0</v>
      </c>
      <c r="H256" s="537">
        <v>10000</v>
      </c>
      <c r="I256" s="536">
        <f t="shared" ref="I256:I262" si="313">H256*E256</f>
        <v>10000</v>
      </c>
      <c r="J256" s="538">
        <f t="shared" ref="J256:J262" si="314">I256+G256</f>
        <v>10000</v>
      </c>
      <c r="K256" s="539"/>
      <c r="L256" s="540"/>
      <c r="M256" s="536">
        <f t="shared" ref="M256:M262" si="315">L256*J256</f>
        <v>0</v>
      </c>
      <c r="N256" s="537">
        <f t="shared" ref="N256:N257" si="316">H256</f>
        <v>10000</v>
      </c>
      <c r="O256" s="536">
        <f t="shared" ref="O256:O257" si="317">N256*K256</f>
        <v>0</v>
      </c>
      <c r="P256" s="538">
        <f t="shared" ref="P256:P257" si="318">O256</f>
        <v>0</v>
      </c>
    </row>
    <row r="257" spans="1:16" s="112" customFormat="1" ht="20.100000000000001" customHeight="1" x14ac:dyDescent="0.2">
      <c r="A257" s="647"/>
      <c r="B257" s="733">
        <f>B255+0.1</f>
        <v>39.300000000000004</v>
      </c>
      <c r="C257" s="562" t="s">
        <v>56</v>
      </c>
      <c r="D257" s="541" t="s">
        <v>53</v>
      </c>
      <c r="E257" s="542">
        <v>1</v>
      </c>
      <c r="F257" s="535"/>
      <c r="G257" s="536">
        <f t="shared" si="312"/>
        <v>0</v>
      </c>
      <c r="H257" s="537">
        <v>2000</v>
      </c>
      <c r="I257" s="536">
        <f t="shared" si="313"/>
        <v>2000</v>
      </c>
      <c r="J257" s="538">
        <f t="shared" si="314"/>
        <v>2000</v>
      </c>
      <c r="K257" s="539"/>
      <c r="L257" s="540"/>
      <c r="M257" s="536">
        <f t="shared" si="315"/>
        <v>0</v>
      </c>
      <c r="N257" s="537">
        <f t="shared" si="316"/>
        <v>2000</v>
      </c>
      <c r="O257" s="536">
        <f t="shared" si="317"/>
        <v>0</v>
      </c>
      <c r="P257" s="538">
        <f t="shared" si="318"/>
        <v>0</v>
      </c>
    </row>
    <row r="258" spans="1:16" s="1" customFormat="1" ht="89.25" x14ac:dyDescent="0.2">
      <c r="A258" s="689">
        <f>A252+1</f>
        <v>40</v>
      </c>
      <c r="B258" s="630"/>
      <c r="C258" s="729" t="s">
        <v>75</v>
      </c>
      <c r="D258" s="585" t="s">
        <v>4</v>
      </c>
      <c r="E258" s="586">
        <v>1</v>
      </c>
      <c r="F258" s="535"/>
      <c r="G258" s="536">
        <f t="shared" si="312"/>
        <v>0</v>
      </c>
      <c r="H258" s="684">
        <v>50000</v>
      </c>
      <c r="I258" s="685">
        <f t="shared" si="313"/>
        <v>50000</v>
      </c>
      <c r="J258" s="686">
        <f t="shared" si="314"/>
        <v>50000</v>
      </c>
      <c r="K258" s="687"/>
      <c r="L258" s="688"/>
      <c r="M258" s="685">
        <f t="shared" si="315"/>
        <v>0</v>
      </c>
      <c r="N258" s="684">
        <f>H258</f>
        <v>50000</v>
      </c>
      <c r="O258" s="685">
        <f>N258*K258</f>
        <v>0</v>
      </c>
      <c r="P258" s="686">
        <f>O258</f>
        <v>0</v>
      </c>
    </row>
    <row r="259" spans="1:16" s="1" customFormat="1" ht="89.25" x14ac:dyDescent="0.2">
      <c r="A259" s="689">
        <f>A258+1</f>
        <v>41</v>
      </c>
      <c r="B259" s="630"/>
      <c r="C259" s="729" t="s">
        <v>38</v>
      </c>
      <c r="D259" s="585" t="s">
        <v>4</v>
      </c>
      <c r="E259" s="586">
        <v>1</v>
      </c>
      <c r="F259" s="535"/>
      <c r="G259" s="536">
        <f t="shared" si="312"/>
        <v>0</v>
      </c>
      <c r="H259" s="684">
        <v>5000</v>
      </c>
      <c r="I259" s="685">
        <f t="shared" si="313"/>
        <v>5000</v>
      </c>
      <c r="J259" s="686">
        <f t="shared" si="314"/>
        <v>5000</v>
      </c>
      <c r="K259" s="687"/>
      <c r="L259" s="688"/>
      <c r="M259" s="685">
        <f t="shared" si="315"/>
        <v>0</v>
      </c>
      <c r="N259" s="684">
        <f>H259</f>
        <v>5000</v>
      </c>
      <c r="O259" s="685">
        <f>N259*K259</f>
        <v>0</v>
      </c>
      <c r="P259" s="686">
        <f>O259</f>
        <v>0</v>
      </c>
    </row>
    <row r="260" spans="1:16" s="1" customFormat="1" ht="89.25" x14ac:dyDescent="0.2">
      <c r="A260" s="644">
        <f t="shared" ref="A260:A263" si="319">A259+1</f>
        <v>42</v>
      </c>
      <c r="B260" s="630"/>
      <c r="C260" s="754" t="s">
        <v>39</v>
      </c>
      <c r="D260" s="710" t="s">
        <v>4</v>
      </c>
      <c r="E260" s="711">
        <v>1</v>
      </c>
      <c r="F260" s="535"/>
      <c r="G260" s="536">
        <f t="shared" si="312"/>
        <v>0</v>
      </c>
      <c r="H260" s="684">
        <v>10000</v>
      </c>
      <c r="I260" s="685">
        <f t="shared" si="313"/>
        <v>10000</v>
      </c>
      <c r="J260" s="686">
        <f t="shared" si="314"/>
        <v>10000</v>
      </c>
      <c r="K260" s="687"/>
      <c r="L260" s="688"/>
      <c r="M260" s="685">
        <f t="shared" si="315"/>
        <v>0</v>
      </c>
      <c r="N260" s="684">
        <f>H260</f>
        <v>10000</v>
      </c>
      <c r="O260" s="685">
        <f>N260*K260</f>
        <v>0</v>
      </c>
      <c r="P260" s="686">
        <f>O260</f>
        <v>0</v>
      </c>
    </row>
    <row r="261" spans="1:16" s="1" customFormat="1" ht="64.5" thickBot="1" x14ac:dyDescent="0.25">
      <c r="A261" s="760">
        <f t="shared" si="319"/>
        <v>43</v>
      </c>
      <c r="B261" s="761"/>
      <c r="C261" s="762" t="s">
        <v>97</v>
      </c>
      <c r="D261" s="594" t="s">
        <v>3</v>
      </c>
      <c r="E261" s="595">
        <v>1</v>
      </c>
      <c r="F261" s="535"/>
      <c r="G261" s="536">
        <f t="shared" si="312"/>
        <v>0</v>
      </c>
      <c r="H261" s="537">
        <v>0</v>
      </c>
      <c r="I261" s="536">
        <f t="shared" si="313"/>
        <v>0</v>
      </c>
      <c r="J261" s="538">
        <f t="shared" si="314"/>
        <v>0</v>
      </c>
      <c r="K261" s="539"/>
      <c r="L261" s="540"/>
      <c r="M261" s="536">
        <f t="shared" si="315"/>
        <v>0</v>
      </c>
      <c r="N261" s="537">
        <v>0</v>
      </c>
      <c r="O261" s="536">
        <f t="shared" ref="O261" si="320">N261*J261</f>
        <v>0</v>
      </c>
      <c r="P261" s="538">
        <f t="shared" ref="P261" si="321">O261+M261</f>
        <v>0</v>
      </c>
    </row>
    <row r="262" spans="1:16" s="1" customFormat="1" ht="114.75" x14ac:dyDescent="0.2">
      <c r="A262" s="675">
        <f t="shared" si="319"/>
        <v>44</v>
      </c>
      <c r="B262" s="643"/>
      <c r="C262" s="756" t="s">
        <v>40</v>
      </c>
      <c r="D262" s="720" t="s">
        <v>4</v>
      </c>
      <c r="E262" s="721">
        <v>2</v>
      </c>
      <c r="F262" s="535"/>
      <c r="G262" s="536">
        <f t="shared" si="312"/>
        <v>0</v>
      </c>
      <c r="H262" s="684">
        <v>25000</v>
      </c>
      <c r="I262" s="685">
        <f t="shared" si="313"/>
        <v>50000</v>
      </c>
      <c r="J262" s="686">
        <f t="shared" si="314"/>
        <v>50000</v>
      </c>
      <c r="K262" s="687">
        <v>2</v>
      </c>
      <c r="L262" s="688"/>
      <c r="M262" s="685">
        <f t="shared" si="315"/>
        <v>0</v>
      </c>
      <c r="N262" s="684">
        <f>H262</f>
        <v>25000</v>
      </c>
      <c r="O262" s="685">
        <f>N262*K262</f>
        <v>50000</v>
      </c>
      <c r="P262" s="686">
        <f>O262</f>
        <v>50000</v>
      </c>
    </row>
    <row r="263" spans="1:16" s="2" customFormat="1" ht="153" x14ac:dyDescent="0.2">
      <c r="A263" s="681">
        <f t="shared" si="319"/>
        <v>45</v>
      </c>
      <c r="B263" s="682"/>
      <c r="C263" s="763" t="s">
        <v>70</v>
      </c>
      <c r="D263" s="764"/>
      <c r="E263" s="692"/>
      <c r="F263" s="693"/>
      <c r="G263" s="694"/>
      <c r="H263" s="695"/>
      <c r="I263" s="694"/>
      <c r="J263" s="696"/>
      <c r="K263" s="697"/>
      <c r="L263" s="698"/>
      <c r="M263" s="694"/>
      <c r="N263" s="695"/>
      <c r="O263" s="694"/>
      <c r="P263" s="696"/>
    </row>
    <row r="264" spans="1:16" s="2" customFormat="1" ht="21.95" customHeight="1" x14ac:dyDescent="0.2">
      <c r="A264" s="765"/>
      <c r="B264" s="733">
        <f>A263+0.1</f>
        <v>45.1</v>
      </c>
      <c r="C264" s="766" t="s">
        <v>154</v>
      </c>
      <c r="D264" s="735" t="s">
        <v>2</v>
      </c>
      <c r="E264" s="534">
        <v>1</v>
      </c>
      <c r="F264" s="535"/>
      <c r="G264" s="536">
        <f t="shared" ref="G264:G265" si="322">F264*E264</f>
        <v>0</v>
      </c>
      <c r="H264" s="537">
        <v>100000</v>
      </c>
      <c r="I264" s="536">
        <f t="shared" ref="I264:I268" si="323">H264*E264</f>
        <v>100000</v>
      </c>
      <c r="J264" s="538">
        <f t="shared" ref="J264:J268" si="324">I264+G264</f>
        <v>100000</v>
      </c>
      <c r="K264" s="539"/>
      <c r="L264" s="540"/>
      <c r="M264" s="536">
        <f t="shared" ref="M264:M265" si="325">L264*J264</f>
        <v>0</v>
      </c>
      <c r="N264" s="537">
        <f t="shared" ref="N264:N269" si="326">H264</f>
        <v>100000</v>
      </c>
      <c r="O264" s="536">
        <f t="shared" ref="O264:O269" si="327">N264*K264</f>
        <v>0</v>
      </c>
      <c r="P264" s="538">
        <f t="shared" ref="P264:P269" si="328">O264</f>
        <v>0</v>
      </c>
    </row>
    <row r="265" spans="1:16" s="2" customFormat="1" ht="21.95" customHeight="1" x14ac:dyDescent="0.2">
      <c r="A265" s="765"/>
      <c r="B265" s="733">
        <f>B264+0.1</f>
        <v>45.2</v>
      </c>
      <c r="C265" s="766" t="s">
        <v>153</v>
      </c>
      <c r="D265" s="735" t="s">
        <v>2</v>
      </c>
      <c r="E265" s="534">
        <v>1</v>
      </c>
      <c r="F265" s="535"/>
      <c r="G265" s="536">
        <f t="shared" si="322"/>
        <v>0</v>
      </c>
      <c r="H265" s="537">
        <v>100000</v>
      </c>
      <c r="I265" s="536">
        <f t="shared" si="323"/>
        <v>100000</v>
      </c>
      <c r="J265" s="538">
        <f t="shared" si="324"/>
        <v>100000</v>
      </c>
      <c r="K265" s="539"/>
      <c r="L265" s="540"/>
      <c r="M265" s="536">
        <f t="shared" si="325"/>
        <v>0</v>
      </c>
      <c r="N265" s="537">
        <f t="shared" si="326"/>
        <v>100000</v>
      </c>
      <c r="O265" s="536">
        <f t="shared" si="327"/>
        <v>0</v>
      </c>
      <c r="P265" s="538">
        <f t="shared" si="328"/>
        <v>0</v>
      </c>
    </row>
    <row r="266" spans="1:16" s="2" customFormat="1" ht="114.75" x14ac:dyDescent="0.2">
      <c r="A266" s="681">
        <f>A263+1</f>
        <v>46</v>
      </c>
      <c r="B266" s="682"/>
      <c r="C266" s="767" t="s">
        <v>155</v>
      </c>
      <c r="D266" s="585" t="s">
        <v>2</v>
      </c>
      <c r="E266" s="586">
        <v>1</v>
      </c>
      <c r="F266" s="601"/>
      <c r="G266" s="602"/>
      <c r="H266" s="768">
        <v>450000</v>
      </c>
      <c r="I266" s="769">
        <f t="shared" si="323"/>
        <v>450000</v>
      </c>
      <c r="J266" s="686">
        <f t="shared" si="324"/>
        <v>450000</v>
      </c>
      <c r="K266" s="687"/>
      <c r="L266" s="770"/>
      <c r="M266" s="769"/>
      <c r="N266" s="684">
        <f t="shared" si="326"/>
        <v>450000</v>
      </c>
      <c r="O266" s="685">
        <f t="shared" si="327"/>
        <v>0</v>
      </c>
      <c r="P266" s="686">
        <f t="shared" si="328"/>
        <v>0</v>
      </c>
    </row>
    <row r="267" spans="1:16" s="2" customFormat="1" ht="102" x14ac:dyDescent="0.2">
      <c r="A267" s="681">
        <f>A266+1</f>
        <v>47</v>
      </c>
      <c r="B267" s="682"/>
      <c r="C267" s="767" t="s">
        <v>115</v>
      </c>
      <c r="D267" s="585" t="s">
        <v>191</v>
      </c>
      <c r="E267" s="586">
        <v>1</v>
      </c>
      <c r="F267" s="601"/>
      <c r="G267" s="602"/>
      <c r="H267" s="768">
        <v>300000</v>
      </c>
      <c r="I267" s="769">
        <f t="shared" si="323"/>
        <v>300000</v>
      </c>
      <c r="J267" s="686">
        <f t="shared" si="324"/>
        <v>300000</v>
      </c>
      <c r="K267" s="687"/>
      <c r="L267" s="770"/>
      <c r="M267" s="769"/>
      <c r="N267" s="684">
        <f t="shared" si="326"/>
        <v>300000</v>
      </c>
      <c r="O267" s="685">
        <f t="shared" si="327"/>
        <v>0</v>
      </c>
      <c r="P267" s="686">
        <f t="shared" si="328"/>
        <v>0</v>
      </c>
    </row>
    <row r="268" spans="1:16" s="2" customFormat="1" ht="89.25" x14ac:dyDescent="0.2">
      <c r="A268" s="681">
        <f>A267+1</f>
        <v>48</v>
      </c>
      <c r="B268" s="682"/>
      <c r="C268" s="767" t="s">
        <v>190</v>
      </c>
      <c r="D268" s="585" t="s">
        <v>191</v>
      </c>
      <c r="E268" s="586">
        <v>1</v>
      </c>
      <c r="F268" s="601"/>
      <c r="G268" s="602"/>
      <c r="H268" s="768">
        <v>90000</v>
      </c>
      <c r="I268" s="769">
        <f t="shared" si="323"/>
        <v>90000</v>
      </c>
      <c r="J268" s="771">
        <f t="shared" si="324"/>
        <v>90000</v>
      </c>
      <c r="K268" s="772"/>
      <c r="L268" s="770"/>
      <c r="M268" s="769"/>
      <c r="N268" s="684">
        <f t="shared" si="326"/>
        <v>90000</v>
      </c>
      <c r="O268" s="685">
        <f t="shared" si="327"/>
        <v>0</v>
      </c>
      <c r="P268" s="686">
        <f t="shared" si="328"/>
        <v>0</v>
      </c>
    </row>
    <row r="269" spans="1:16" s="2" customFormat="1" ht="51.75" thickBot="1" x14ac:dyDescent="0.25">
      <c r="A269" s="712">
        <f>A268+1</f>
        <v>49</v>
      </c>
      <c r="B269" s="736"/>
      <c r="C269" s="773" t="s">
        <v>192</v>
      </c>
      <c r="D269" s="774" t="s">
        <v>1</v>
      </c>
      <c r="E269" s="716">
        <v>6</v>
      </c>
      <c r="F269" s="535"/>
      <c r="G269" s="536">
        <f t="shared" ref="G269" si="329">F269*E269</f>
        <v>0</v>
      </c>
      <c r="H269" s="684">
        <v>2000</v>
      </c>
      <c r="I269" s="685">
        <f t="shared" ref="I269" si="330">H269*E269</f>
        <v>12000</v>
      </c>
      <c r="J269" s="686">
        <f t="shared" ref="J269" si="331">I269+G269</f>
        <v>12000</v>
      </c>
      <c r="K269" s="687"/>
      <c r="L269" s="688"/>
      <c r="M269" s="685">
        <f t="shared" ref="M269:M276" si="332">L269*J269</f>
        <v>0</v>
      </c>
      <c r="N269" s="684">
        <f t="shared" si="326"/>
        <v>2000</v>
      </c>
      <c r="O269" s="685">
        <f t="shared" si="327"/>
        <v>0</v>
      </c>
      <c r="P269" s="686">
        <f t="shared" si="328"/>
        <v>0</v>
      </c>
    </row>
    <row r="270" spans="1:16" s="2" customFormat="1" ht="76.5" x14ac:dyDescent="0.2">
      <c r="A270" s="717">
        <f>A269+1</f>
        <v>50</v>
      </c>
      <c r="B270" s="718"/>
      <c r="C270" s="775" t="s">
        <v>119</v>
      </c>
      <c r="D270" s="720" t="s">
        <v>0</v>
      </c>
      <c r="E270" s="721">
        <v>1</v>
      </c>
      <c r="F270" s="535"/>
      <c r="G270" s="536">
        <f t="shared" ref="G270:G276" si="333">F270*E270</f>
        <v>0</v>
      </c>
      <c r="H270" s="537">
        <v>0</v>
      </c>
      <c r="I270" s="536">
        <f t="shared" ref="I270:I276" si="334">H270*E270</f>
        <v>0</v>
      </c>
      <c r="J270" s="538">
        <f t="shared" ref="J270:J276" si="335">I270+G270</f>
        <v>0</v>
      </c>
      <c r="K270" s="539"/>
      <c r="L270" s="540"/>
      <c r="M270" s="536">
        <f t="shared" si="332"/>
        <v>0</v>
      </c>
      <c r="N270" s="537">
        <v>0</v>
      </c>
      <c r="O270" s="536">
        <f t="shared" ref="O270" si="336">N270*J270</f>
        <v>0</v>
      </c>
      <c r="P270" s="538">
        <f t="shared" ref="P270" si="337">O270+M270</f>
        <v>0</v>
      </c>
    </row>
    <row r="271" spans="1:16" s="1" customFormat="1" ht="89.25" x14ac:dyDescent="0.2">
      <c r="A271" s="681">
        <f>A270+1</f>
        <v>51</v>
      </c>
      <c r="B271" s="682"/>
      <c r="C271" s="729" t="s">
        <v>51</v>
      </c>
      <c r="D271" s="730" t="s">
        <v>0</v>
      </c>
      <c r="E271" s="586">
        <v>1</v>
      </c>
      <c r="F271" s="535"/>
      <c r="G271" s="536">
        <f t="shared" si="333"/>
        <v>0</v>
      </c>
      <c r="H271" s="684">
        <v>200000</v>
      </c>
      <c r="I271" s="685">
        <f t="shared" si="334"/>
        <v>200000</v>
      </c>
      <c r="J271" s="686">
        <f t="shared" si="335"/>
        <v>200000</v>
      </c>
      <c r="K271" s="687">
        <v>1</v>
      </c>
      <c r="L271" s="688"/>
      <c r="M271" s="685">
        <f t="shared" si="332"/>
        <v>0</v>
      </c>
      <c r="N271" s="684">
        <f t="shared" ref="N271:N276" si="338">H271</f>
        <v>200000</v>
      </c>
      <c r="O271" s="685">
        <f t="shared" ref="O271:O276" si="339">N271*K271</f>
        <v>200000</v>
      </c>
      <c r="P271" s="686">
        <f t="shared" ref="P271:P276" si="340">O271</f>
        <v>200000</v>
      </c>
    </row>
    <row r="272" spans="1:16" ht="76.5" x14ac:dyDescent="0.2">
      <c r="A272" s="689">
        <f t="shared" ref="A272:A276" si="341">A271+1</f>
        <v>52</v>
      </c>
      <c r="B272" s="731"/>
      <c r="C272" s="729" t="s">
        <v>52</v>
      </c>
      <c r="D272" s="585" t="s">
        <v>0</v>
      </c>
      <c r="E272" s="586">
        <v>1</v>
      </c>
      <c r="F272" s="535"/>
      <c r="G272" s="536">
        <f t="shared" si="333"/>
        <v>0</v>
      </c>
      <c r="H272" s="684">
        <v>200000</v>
      </c>
      <c r="I272" s="685">
        <f t="shared" si="334"/>
        <v>200000</v>
      </c>
      <c r="J272" s="686">
        <f t="shared" si="335"/>
        <v>200000</v>
      </c>
      <c r="K272" s="687">
        <v>1</v>
      </c>
      <c r="L272" s="688"/>
      <c r="M272" s="685">
        <f t="shared" si="332"/>
        <v>0</v>
      </c>
      <c r="N272" s="684">
        <f t="shared" si="338"/>
        <v>200000</v>
      </c>
      <c r="O272" s="685">
        <f t="shared" si="339"/>
        <v>200000</v>
      </c>
      <c r="P272" s="686">
        <f t="shared" si="340"/>
        <v>200000</v>
      </c>
    </row>
    <row r="273" spans="1:16" s="1" customFormat="1" ht="89.25" x14ac:dyDescent="0.2">
      <c r="A273" s="689">
        <f t="shared" si="341"/>
        <v>53</v>
      </c>
      <c r="B273" s="731"/>
      <c r="C273" s="729" t="s">
        <v>36</v>
      </c>
      <c r="D273" s="730" t="s">
        <v>0</v>
      </c>
      <c r="E273" s="586">
        <v>1</v>
      </c>
      <c r="F273" s="535"/>
      <c r="G273" s="536">
        <f t="shared" si="333"/>
        <v>0</v>
      </c>
      <c r="H273" s="684">
        <v>150000</v>
      </c>
      <c r="I273" s="685">
        <f t="shared" si="334"/>
        <v>150000</v>
      </c>
      <c r="J273" s="686">
        <f t="shared" si="335"/>
        <v>150000</v>
      </c>
      <c r="K273" s="687"/>
      <c r="L273" s="688"/>
      <c r="M273" s="685">
        <f t="shared" si="332"/>
        <v>0</v>
      </c>
      <c r="N273" s="684">
        <f t="shared" si="338"/>
        <v>150000</v>
      </c>
      <c r="O273" s="685">
        <f t="shared" si="339"/>
        <v>0</v>
      </c>
      <c r="P273" s="686">
        <f t="shared" si="340"/>
        <v>0</v>
      </c>
    </row>
    <row r="274" spans="1:16" s="1" customFormat="1" ht="89.25" x14ac:dyDescent="0.2">
      <c r="A274" s="689">
        <f t="shared" si="341"/>
        <v>54</v>
      </c>
      <c r="B274" s="731"/>
      <c r="C274" s="729" t="s">
        <v>37</v>
      </c>
      <c r="D274" s="730" t="s">
        <v>0</v>
      </c>
      <c r="E274" s="586">
        <v>1</v>
      </c>
      <c r="F274" s="535"/>
      <c r="G274" s="536">
        <f t="shared" si="333"/>
        <v>0</v>
      </c>
      <c r="H274" s="684">
        <v>150000</v>
      </c>
      <c r="I274" s="685">
        <f t="shared" si="334"/>
        <v>150000</v>
      </c>
      <c r="J274" s="686">
        <f t="shared" si="335"/>
        <v>150000</v>
      </c>
      <c r="K274" s="687"/>
      <c r="L274" s="688"/>
      <c r="M274" s="685">
        <f t="shared" si="332"/>
        <v>0</v>
      </c>
      <c r="N274" s="684">
        <f t="shared" si="338"/>
        <v>150000</v>
      </c>
      <c r="O274" s="685">
        <f t="shared" si="339"/>
        <v>0</v>
      </c>
      <c r="P274" s="686">
        <f t="shared" si="340"/>
        <v>0</v>
      </c>
    </row>
    <row r="275" spans="1:16" s="2" customFormat="1" ht="51" x14ac:dyDescent="0.2">
      <c r="A275" s="689">
        <f t="shared" si="341"/>
        <v>55</v>
      </c>
      <c r="B275" s="753"/>
      <c r="C275" s="683" t="s">
        <v>82</v>
      </c>
      <c r="D275" s="730" t="s">
        <v>0</v>
      </c>
      <c r="E275" s="586">
        <v>1</v>
      </c>
      <c r="F275" s="535"/>
      <c r="G275" s="536">
        <f t="shared" si="333"/>
        <v>0</v>
      </c>
      <c r="H275" s="684">
        <v>20000</v>
      </c>
      <c r="I275" s="685">
        <f t="shared" si="334"/>
        <v>20000</v>
      </c>
      <c r="J275" s="686">
        <f t="shared" si="335"/>
        <v>20000</v>
      </c>
      <c r="K275" s="687">
        <v>1</v>
      </c>
      <c r="L275" s="688"/>
      <c r="M275" s="685">
        <f t="shared" si="332"/>
        <v>0</v>
      </c>
      <c r="N275" s="684">
        <f t="shared" si="338"/>
        <v>20000</v>
      </c>
      <c r="O275" s="685">
        <f t="shared" si="339"/>
        <v>20000</v>
      </c>
      <c r="P275" s="686">
        <f t="shared" si="340"/>
        <v>20000</v>
      </c>
    </row>
    <row r="276" spans="1:16" s="1" customFormat="1" ht="39" thickBot="1" x14ac:dyDescent="0.25">
      <c r="A276" s="776">
        <f t="shared" si="341"/>
        <v>56</v>
      </c>
      <c r="B276" s="777"/>
      <c r="C276" s="778" t="s">
        <v>35</v>
      </c>
      <c r="D276" s="779" t="s">
        <v>0</v>
      </c>
      <c r="E276" s="780">
        <v>1</v>
      </c>
      <c r="F276" s="781"/>
      <c r="G276" s="782">
        <f t="shared" si="333"/>
        <v>0</v>
      </c>
      <c r="H276" s="783">
        <v>20000</v>
      </c>
      <c r="I276" s="784">
        <f t="shared" si="334"/>
        <v>20000</v>
      </c>
      <c r="J276" s="785">
        <f t="shared" si="335"/>
        <v>20000</v>
      </c>
      <c r="K276" s="786">
        <v>1</v>
      </c>
      <c r="L276" s="688"/>
      <c r="M276" s="685">
        <f t="shared" si="332"/>
        <v>0</v>
      </c>
      <c r="N276" s="684">
        <f t="shared" si="338"/>
        <v>20000</v>
      </c>
      <c r="O276" s="685">
        <f t="shared" si="339"/>
        <v>20000</v>
      </c>
      <c r="P276" s="686">
        <f t="shared" si="340"/>
        <v>20000</v>
      </c>
    </row>
    <row r="277" spans="1:16" s="2" customFormat="1" ht="24.95" customHeight="1" thickTop="1" thickBot="1" x14ac:dyDescent="0.25">
      <c r="A277" s="119"/>
      <c r="B277" s="120"/>
      <c r="C277" s="121" t="s">
        <v>106</v>
      </c>
      <c r="D277" s="122"/>
      <c r="E277" s="123"/>
      <c r="F277" s="513"/>
      <c r="G277" s="514"/>
      <c r="H277" s="515"/>
      <c r="I277" s="514"/>
      <c r="J277" s="516">
        <f>SUM(J7:J276)</f>
        <v>9687950</v>
      </c>
      <c r="K277" s="489"/>
      <c r="L277" s="124"/>
      <c r="M277" s="125"/>
      <c r="N277" s="126"/>
      <c r="O277" s="125"/>
      <c r="P277" s="127">
        <f>SUM(P7:P276)</f>
        <v>6531245</v>
      </c>
    </row>
    <row r="278" spans="1:16" s="2" customFormat="1" ht="6" customHeight="1" x14ac:dyDescent="0.2">
      <c r="A278" s="18"/>
      <c r="B278" s="128"/>
      <c r="C278" s="19"/>
      <c r="D278" s="129"/>
      <c r="E278" s="130"/>
      <c r="F278" s="20"/>
      <c r="G278" s="20"/>
      <c r="H278" s="20"/>
      <c r="I278" s="20"/>
      <c r="J278" s="20"/>
      <c r="K278" s="490"/>
    </row>
  </sheetData>
  <mergeCells count="8">
    <mergeCell ref="A9:B9"/>
    <mergeCell ref="L8:M8"/>
    <mergeCell ref="N8:O8"/>
    <mergeCell ref="K8:K9"/>
    <mergeCell ref="F7:J7"/>
    <mergeCell ref="K7:P7"/>
    <mergeCell ref="F8:G8"/>
    <mergeCell ref="H8:I8"/>
  </mergeCells>
  <printOptions horizontalCentered="1"/>
  <pageMargins left="0.25" right="0.25" top="0.75" bottom="0.5" header="0.32" footer="0.25"/>
  <pageSetup paperSize="9" scale="77" orientation="landscape" r:id="rId1"/>
  <headerFooter scaleWithDoc="0" alignWithMargins="0">
    <oddFooter>&amp;L&amp;8SEM Engineers&amp;R&amp;8Page &amp;P of  &amp;N</oddFooter>
  </headerFooter>
  <rowBreaks count="9" manualBreakCount="9">
    <brk id="18" max="16383" man="1"/>
    <brk id="35" max="16383" man="1"/>
    <brk id="58" max="16383" man="1"/>
    <brk id="76" max="16383" man="1"/>
    <brk id="97" max="16383" man="1"/>
    <brk id="192" max="16383" man="1"/>
    <brk id="205" max="15" man="1"/>
    <brk id="223" max="15" man="1"/>
    <brk id="234"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P117"/>
  <sheetViews>
    <sheetView showGridLines="0" view="pageBreakPreview" topLeftCell="A107" zoomScaleNormal="100" zoomScaleSheetLayoutView="100" workbookViewId="0">
      <selection activeCell="B7" sqref="B7"/>
    </sheetView>
  </sheetViews>
  <sheetFormatPr defaultColWidth="8.625" defaultRowHeight="12.75" x14ac:dyDescent="0.2"/>
  <cols>
    <col min="1" max="1" width="4.375" style="337" customWidth="1"/>
    <col min="2" max="2" width="6" style="337" customWidth="1"/>
    <col min="3" max="3" width="36.75" style="1" customWidth="1"/>
    <col min="4" max="4" width="5.25" style="338" customWidth="1"/>
    <col min="5" max="5" width="5.75" style="338" customWidth="1"/>
    <col min="6" max="7" width="8.625" style="338" customWidth="1"/>
    <col min="8" max="8" width="8.625" style="1" customWidth="1"/>
    <col min="9" max="10" width="10.625" style="1" customWidth="1"/>
    <col min="11" max="11" width="5.875" style="1" customWidth="1"/>
    <col min="12" max="14" width="8.625" style="1" customWidth="1"/>
    <col min="15" max="16" width="12.625" style="1" customWidth="1"/>
    <col min="17" max="256" width="8.625" style="1"/>
    <col min="257" max="257" width="4.125" style="1" customWidth="1"/>
    <col min="258" max="258" width="2.5" style="1" customWidth="1"/>
    <col min="259" max="259" width="44.125" style="1" customWidth="1"/>
    <col min="260" max="260" width="5.625" style="1" customWidth="1"/>
    <col min="261" max="261" width="6.625" style="1" customWidth="1"/>
    <col min="262" max="264" width="10.625" style="1" customWidth="1"/>
    <col min="265" max="265" width="12.625" style="1" customWidth="1"/>
    <col min="266" max="266" width="14.625" style="1" customWidth="1"/>
    <col min="267" max="512" width="8.625" style="1"/>
    <col min="513" max="513" width="4.125" style="1" customWidth="1"/>
    <col min="514" max="514" width="2.5" style="1" customWidth="1"/>
    <col min="515" max="515" width="44.125" style="1" customWidth="1"/>
    <col min="516" max="516" width="5.625" style="1" customWidth="1"/>
    <col min="517" max="517" width="6.625" style="1" customWidth="1"/>
    <col min="518" max="520" width="10.625" style="1" customWidth="1"/>
    <col min="521" max="521" width="12.625" style="1" customWidth="1"/>
    <col min="522" max="522" width="14.625" style="1" customWidth="1"/>
    <col min="523" max="768" width="8.625" style="1"/>
    <col min="769" max="769" width="4.125" style="1" customWidth="1"/>
    <col min="770" max="770" width="2.5" style="1" customWidth="1"/>
    <col min="771" max="771" width="44.125" style="1" customWidth="1"/>
    <col min="772" max="772" width="5.625" style="1" customWidth="1"/>
    <col min="773" max="773" width="6.625" style="1" customWidth="1"/>
    <col min="774" max="776" width="10.625" style="1" customWidth="1"/>
    <col min="777" max="777" width="12.625" style="1" customWidth="1"/>
    <col min="778" max="778" width="14.625" style="1" customWidth="1"/>
    <col min="779" max="1024" width="8.625" style="1"/>
    <col min="1025" max="1025" width="4.125" style="1" customWidth="1"/>
    <col min="1026" max="1026" width="2.5" style="1" customWidth="1"/>
    <col min="1027" max="1027" width="44.125" style="1" customWidth="1"/>
    <col min="1028" max="1028" width="5.625" style="1" customWidth="1"/>
    <col min="1029" max="1029" width="6.625" style="1" customWidth="1"/>
    <col min="1030" max="1032" width="10.625" style="1" customWidth="1"/>
    <col min="1033" max="1033" width="12.625" style="1" customWidth="1"/>
    <col min="1034" max="1034" width="14.625" style="1" customWidth="1"/>
    <col min="1035" max="1280" width="8.625" style="1"/>
    <col min="1281" max="1281" width="4.125" style="1" customWidth="1"/>
    <col min="1282" max="1282" width="2.5" style="1" customWidth="1"/>
    <col min="1283" max="1283" width="44.125" style="1" customWidth="1"/>
    <col min="1284" max="1284" width="5.625" style="1" customWidth="1"/>
    <col min="1285" max="1285" width="6.625" style="1" customWidth="1"/>
    <col min="1286" max="1288" width="10.625" style="1" customWidth="1"/>
    <col min="1289" max="1289" width="12.625" style="1" customWidth="1"/>
    <col min="1290" max="1290" width="14.625" style="1" customWidth="1"/>
    <col min="1291" max="1536" width="8.625" style="1"/>
    <col min="1537" max="1537" width="4.125" style="1" customWidth="1"/>
    <col min="1538" max="1538" width="2.5" style="1" customWidth="1"/>
    <col min="1539" max="1539" width="44.125" style="1" customWidth="1"/>
    <col min="1540" max="1540" width="5.625" style="1" customWidth="1"/>
    <col min="1541" max="1541" width="6.625" style="1" customWidth="1"/>
    <col min="1542" max="1544" width="10.625" style="1" customWidth="1"/>
    <col min="1545" max="1545" width="12.625" style="1" customWidth="1"/>
    <col min="1546" max="1546" width="14.625" style="1" customWidth="1"/>
    <col min="1547" max="1792" width="8.625" style="1"/>
    <col min="1793" max="1793" width="4.125" style="1" customWidth="1"/>
    <col min="1794" max="1794" width="2.5" style="1" customWidth="1"/>
    <col min="1795" max="1795" width="44.125" style="1" customWidth="1"/>
    <col min="1796" max="1796" width="5.625" style="1" customWidth="1"/>
    <col min="1797" max="1797" width="6.625" style="1" customWidth="1"/>
    <col min="1798" max="1800" width="10.625" style="1" customWidth="1"/>
    <col min="1801" max="1801" width="12.625" style="1" customWidth="1"/>
    <col min="1802" max="1802" width="14.625" style="1" customWidth="1"/>
    <col min="1803" max="2048" width="8.625" style="1"/>
    <col min="2049" max="2049" width="4.125" style="1" customWidth="1"/>
    <col min="2050" max="2050" width="2.5" style="1" customWidth="1"/>
    <col min="2051" max="2051" width="44.125" style="1" customWidth="1"/>
    <col min="2052" max="2052" width="5.625" style="1" customWidth="1"/>
    <col min="2053" max="2053" width="6.625" style="1" customWidth="1"/>
    <col min="2054" max="2056" width="10.625" style="1" customWidth="1"/>
    <col min="2057" max="2057" width="12.625" style="1" customWidth="1"/>
    <col min="2058" max="2058" width="14.625" style="1" customWidth="1"/>
    <col min="2059" max="2304" width="8.625" style="1"/>
    <col min="2305" max="2305" width="4.125" style="1" customWidth="1"/>
    <col min="2306" max="2306" width="2.5" style="1" customWidth="1"/>
    <col min="2307" max="2307" width="44.125" style="1" customWidth="1"/>
    <col min="2308" max="2308" width="5.625" style="1" customWidth="1"/>
    <col min="2309" max="2309" width="6.625" style="1" customWidth="1"/>
    <col min="2310" max="2312" width="10.625" style="1" customWidth="1"/>
    <col min="2313" max="2313" width="12.625" style="1" customWidth="1"/>
    <col min="2314" max="2314" width="14.625" style="1" customWidth="1"/>
    <col min="2315" max="2560" width="8.625" style="1"/>
    <col min="2561" max="2561" width="4.125" style="1" customWidth="1"/>
    <col min="2562" max="2562" width="2.5" style="1" customWidth="1"/>
    <col min="2563" max="2563" width="44.125" style="1" customWidth="1"/>
    <col min="2564" max="2564" width="5.625" style="1" customWidth="1"/>
    <col min="2565" max="2565" width="6.625" style="1" customWidth="1"/>
    <col min="2566" max="2568" width="10.625" style="1" customWidth="1"/>
    <col min="2569" max="2569" width="12.625" style="1" customWidth="1"/>
    <col min="2570" max="2570" width="14.625" style="1" customWidth="1"/>
    <col min="2571" max="2816" width="8.625" style="1"/>
    <col min="2817" max="2817" width="4.125" style="1" customWidth="1"/>
    <col min="2818" max="2818" width="2.5" style="1" customWidth="1"/>
    <col min="2819" max="2819" width="44.125" style="1" customWidth="1"/>
    <col min="2820" max="2820" width="5.625" style="1" customWidth="1"/>
    <col min="2821" max="2821" width="6.625" style="1" customWidth="1"/>
    <col min="2822" max="2824" width="10.625" style="1" customWidth="1"/>
    <col min="2825" max="2825" width="12.625" style="1" customWidth="1"/>
    <col min="2826" max="2826" width="14.625" style="1" customWidth="1"/>
    <col min="2827" max="3072" width="8.625" style="1"/>
    <col min="3073" max="3073" width="4.125" style="1" customWidth="1"/>
    <col min="3074" max="3074" width="2.5" style="1" customWidth="1"/>
    <col min="3075" max="3075" width="44.125" style="1" customWidth="1"/>
    <col min="3076" max="3076" width="5.625" style="1" customWidth="1"/>
    <col min="3077" max="3077" width="6.625" style="1" customWidth="1"/>
    <col min="3078" max="3080" width="10.625" style="1" customWidth="1"/>
    <col min="3081" max="3081" width="12.625" style="1" customWidth="1"/>
    <col min="3082" max="3082" width="14.625" style="1" customWidth="1"/>
    <col min="3083" max="3328" width="8.625" style="1"/>
    <col min="3329" max="3329" width="4.125" style="1" customWidth="1"/>
    <col min="3330" max="3330" width="2.5" style="1" customWidth="1"/>
    <col min="3331" max="3331" width="44.125" style="1" customWidth="1"/>
    <col min="3332" max="3332" width="5.625" style="1" customWidth="1"/>
    <col min="3333" max="3333" width="6.625" style="1" customWidth="1"/>
    <col min="3334" max="3336" width="10.625" style="1" customWidth="1"/>
    <col min="3337" max="3337" width="12.625" style="1" customWidth="1"/>
    <col min="3338" max="3338" width="14.625" style="1" customWidth="1"/>
    <col min="3339" max="3584" width="8.625" style="1"/>
    <col min="3585" max="3585" width="4.125" style="1" customWidth="1"/>
    <col min="3586" max="3586" width="2.5" style="1" customWidth="1"/>
    <col min="3587" max="3587" width="44.125" style="1" customWidth="1"/>
    <col min="3588" max="3588" width="5.625" style="1" customWidth="1"/>
    <col min="3589" max="3589" width="6.625" style="1" customWidth="1"/>
    <col min="3590" max="3592" width="10.625" style="1" customWidth="1"/>
    <col min="3593" max="3593" width="12.625" style="1" customWidth="1"/>
    <col min="3594" max="3594" width="14.625" style="1" customWidth="1"/>
    <col min="3595" max="3840" width="8.625" style="1"/>
    <col min="3841" max="3841" width="4.125" style="1" customWidth="1"/>
    <col min="3842" max="3842" width="2.5" style="1" customWidth="1"/>
    <col min="3843" max="3843" width="44.125" style="1" customWidth="1"/>
    <col min="3844" max="3844" width="5.625" style="1" customWidth="1"/>
    <col min="3845" max="3845" width="6.625" style="1" customWidth="1"/>
    <col min="3846" max="3848" width="10.625" style="1" customWidth="1"/>
    <col min="3849" max="3849" width="12.625" style="1" customWidth="1"/>
    <col min="3850" max="3850" width="14.625" style="1" customWidth="1"/>
    <col min="3851" max="4096" width="8.625" style="1"/>
    <col min="4097" max="4097" width="4.125" style="1" customWidth="1"/>
    <col min="4098" max="4098" width="2.5" style="1" customWidth="1"/>
    <col min="4099" max="4099" width="44.125" style="1" customWidth="1"/>
    <col min="4100" max="4100" width="5.625" style="1" customWidth="1"/>
    <col min="4101" max="4101" width="6.625" style="1" customWidth="1"/>
    <col min="4102" max="4104" width="10.625" style="1" customWidth="1"/>
    <col min="4105" max="4105" width="12.625" style="1" customWidth="1"/>
    <col min="4106" max="4106" width="14.625" style="1" customWidth="1"/>
    <col min="4107" max="4352" width="8.625" style="1"/>
    <col min="4353" max="4353" width="4.125" style="1" customWidth="1"/>
    <col min="4354" max="4354" width="2.5" style="1" customWidth="1"/>
    <col min="4355" max="4355" width="44.125" style="1" customWidth="1"/>
    <col min="4356" max="4356" width="5.625" style="1" customWidth="1"/>
    <col min="4357" max="4357" width="6.625" style="1" customWidth="1"/>
    <col min="4358" max="4360" width="10.625" style="1" customWidth="1"/>
    <col min="4361" max="4361" width="12.625" style="1" customWidth="1"/>
    <col min="4362" max="4362" width="14.625" style="1" customWidth="1"/>
    <col min="4363" max="4608" width="8.625" style="1"/>
    <col min="4609" max="4609" width="4.125" style="1" customWidth="1"/>
    <col min="4610" max="4610" width="2.5" style="1" customWidth="1"/>
    <col min="4611" max="4611" width="44.125" style="1" customWidth="1"/>
    <col min="4612" max="4612" width="5.625" style="1" customWidth="1"/>
    <col min="4613" max="4613" width="6.625" style="1" customWidth="1"/>
    <col min="4614" max="4616" width="10.625" style="1" customWidth="1"/>
    <col min="4617" max="4617" width="12.625" style="1" customWidth="1"/>
    <col min="4618" max="4618" width="14.625" style="1" customWidth="1"/>
    <col min="4619" max="4864" width="8.625" style="1"/>
    <col min="4865" max="4865" width="4.125" style="1" customWidth="1"/>
    <col min="4866" max="4866" width="2.5" style="1" customWidth="1"/>
    <col min="4867" max="4867" width="44.125" style="1" customWidth="1"/>
    <col min="4868" max="4868" width="5.625" style="1" customWidth="1"/>
    <col min="4869" max="4869" width="6.625" style="1" customWidth="1"/>
    <col min="4870" max="4872" width="10.625" style="1" customWidth="1"/>
    <col min="4873" max="4873" width="12.625" style="1" customWidth="1"/>
    <col min="4874" max="4874" width="14.625" style="1" customWidth="1"/>
    <col min="4875" max="5120" width="8.625" style="1"/>
    <col min="5121" max="5121" width="4.125" style="1" customWidth="1"/>
    <col min="5122" max="5122" width="2.5" style="1" customWidth="1"/>
    <col min="5123" max="5123" width="44.125" style="1" customWidth="1"/>
    <col min="5124" max="5124" width="5.625" style="1" customWidth="1"/>
    <col min="5125" max="5125" width="6.625" style="1" customWidth="1"/>
    <col min="5126" max="5128" width="10.625" style="1" customWidth="1"/>
    <col min="5129" max="5129" width="12.625" style="1" customWidth="1"/>
    <col min="5130" max="5130" width="14.625" style="1" customWidth="1"/>
    <col min="5131" max="5376" width="8.625" style="1"/>
    <col min="5377" max="5377" width="4.125" style="1" customWidth="1"/>
    <col min="5378" max="5378" width="2.5" style="1" customWidth="1"/>
    <col min="5379" max="5379" width="44.125" style="1" customWidth="1"/>
    <col min="5380" max="5380" width="5.625" style="1" customWidth="1"/>
    <col min="5381" max="5381" width="6.625" style="1" customWidth="1"/>
    <col min="5382" max="5384" width="10.625" style="1" customWidth="1"/>
    <col min="5385" max="5385" width="12.625" style="1" customWidth="1"/>
    <col min="5386" max="5386" width="14.625" style="1" customWidth="1"/>
    <col min="5387" max="5632" width="8.625" style="1"/>
    <col min="5633" max="5633" width="4.125" style="1" customWidth="1"/>
    <col min="5634" max="5634" width="2.5" style="1" customWidth="1"/>
    <col min="5635" max="5635" width="44.125" style="1" customWidth="1"/>
    <col min="5636" max="5636" width="5.625" style="1" customWidth="1"/>
    <col min="5637" max="5637" width="6.625" style="1" customWidth="1"/>
    <col min="5638" max="5640" width="10.625" style="1" customWidth="1"/>
    <col min="5641" max="5641" width="12.625" style="1" customWidth="1"/>
    <col min="5642" max="5642" width="14.625" style="1" customWidth="1"/>
    <col min="5643" max="5888" width="8.625" style="1"/>
    <col min="5889" max="5889" width="4.125" style="1" customWidth="1"/>
    <col min="5890" max="5890" width="2.5" style="1" customWidth="1"/>
    <col min="5891" max="5891" width="44.125" style="1" customWidth="1"/>
    <col min="5892" max="5892" width="5.625" style="1" customWidth="1"/>
    <col min="5893" max="5893" width="6.625" style="1" customWidth="1"/>
    <col min="5894" max="5896" width="10.625" style="1" customWidth="1"/>
    <col min="5897" max="5897" width="12.625" style="1" customWidth="1"/>
    <col min="5898" max="5898" width="14.625" style="1" customWidth="1"/>
    <col min="5899" max="6144" width="8.625" style="1"/>
    <col min="6145" max="6145" width="4.125" style="1" customWidth="1"/>
    <col min="6146" max="6146" width="2.5" style="1" customWidth="1"/>
    <col min="6147" max="6147" width="44.125" style="1" customWidth="1"/>
    <col min="6148" max="6148" width="5.625" style="1" customWidth="1"/>
    <col min="6149" max="6149" width="6.625" style="1" customWidth="1"/>
    <col min="6150" max="6152" width="10.625" style="1" customWidth="1"/>
    <col min="6153" max="6153" width="12.625" style="1" customWidth="1"/>
    <col min="6154" max="6154" width="14.625" style="1" customWidth="1"/>
    <col min="6155" max="6400" width="8.625" style="1"/>
    <col min="6401" max="6401" width="4.125" style="1" customWidth="1"/>
    <col min="6402" max="6402" width="2.5" style="1" customWidth="1"/>
    <col min="6403" max="6403" width="44.125" style="1" customWidth="1"/>
    <col min="6404" max="6404" width="5.625" style="1" customWidth="1"/>
    <col min="6405" max="6405" width="6.625" style="1" customWidth="1"/>
    <col min="6406" max="6408" width="10.625" style="1" customWidth="1"/>
    <col min="6409" max="6409" width="12.625" style="1" customWidth="1"/>
    <col min="6410" max="6410" width="14.625" style="1" customWidth="1"/>
    <col min="6411" max="6656" width="8.625" style="1"/>
    <col min="6657" max="6657" width="4.125" style="1" customWidth="1"/>
    <col min="6658" max="6658" width="2.5" style="1" customWidth="1"/>
    <col min="6659" max="6659" width="44.125" style="1" customWidth="1"/>
    <col min="6660" max="6660" width="5.625" style="1" customWidth="1"/>
    <col min="6661" max="6661" width="6.625" style="1" customWidth="1"/>
    <col min="6662" max="6664" width="10.625" style="1" customWidth="1"/>
    <col min="6665" max="6665" width="12.625" style="1" customWidth="1"/>
    <col min="6666" max="6666" width="14.625" style="1" customWidth="1"/>
    <col min="6667" max="6912" width="8.625" style="1"/>
    <col min="6913" max="6913" width="4.125" style="1" customWidth="1"/>
    <col min="6914" max="6914" width="2.5" style="1" customWidth="1"/>
    <col min="6915" max="6915" width="44.125" style="1" customWidth="1"/>
    <col min="6916" max="6916" width="5.625" style="1" customWidth="1"/>
    <col min="6917" max="6917" width="6.625" style="1" customWidth="1"/>
    <col min="6918" max="6920" width="10.625" style="1" customWidth="1"/>
    <col min="6921" max="6921" width="12.625" style="1" customWidth="1"/>
    <col min="6922" max="6922" width="14.625" style="1" customWidth="1"/>
    <col min="6923" max="7168" width="8.625" style="1"/>
    <col min="7169" max="7169" width="4.125" style="1" customWidth="1"/>
    <col min="7170" max="7170" width="2.5" style="1" customWidth="1"/>
    <col min="7171" max="7171" width="44.125" style="1" customWidth="1"/>
    <col min="7172" max="7172" width="5.625" style="1" customWidth="1"/>
    <col min="7173" max="7173" width="6.625" style="1" customWidth="1"/>
    <col min="7174" max="7176" width="10.625" style="1" customWidth="1"/>
    <col min="7177" max="7177" width="12.625" style="1" customWidth="1"/>
    <col min="7178" max="7178" width="14.625" style="1" customWidth="1"/>
    <col min="7179" max="7424" width="8.625" style="1"/>
    <col min="7425" max="7425" width="4.125" style="1" customWidth="1"/>
    <col min="7426" max="7426" width="2.5" style="1" customWidth="1"/>
    <col min="7427" max="7427" width="44.125" style="1" customWidth="1"/>
    <col min="7428" max="7428" width="5.625" style="1" customWidth="1"/>
    <col min="7429" max="7429" width="6.625" style="1" customWidth="1"/>
    <col min="7430" max="7432" width="10.625" style="1" customWidth="1"/>
    <col min="7433" max="7433" width="12.625" style="1" customWidth="1"/>
    <col min="7434" max="7434" width="14.625" style="1" customWidth="1"/>
    <col min="7435" max="7680" width="8.625" style="1"/>
    <col min="7681" max="7681" width="4.125" style="1" customWidth="1"/>
    <col min="7682" max="7682" width="2.5" style="1" customWidth="1"/>
    <col min="7683" max="7683" width="44.125" style="1" customWidth="1"/>
    <col min="7684" max="7684" width="5.625" style="1" customWidth="1"/>
    <col min="7685" max="7685" width="6.625" style="1" customWidth="1"/>
    <col min="7686" max="7688" width="10.625" style="1" customWidth="1"/>
    <col min="7689" max="7689" width="12.625" style="1" customWidth="1"/>
    <col min="7690" max="7690" width="14.625" style="1" customWidth="1"/>
    <col min="7691" max="7936" width="8.625" style="1"/>
    <col min="7937" max="7937" width="4.125" style="1" customWidth="1"/>
    <col min="7938" max="7938" width="2.5" style="1" customWidth="1"/>
    <col min="7939" max="7939" width="44.125" style="1" customWidth="1"/>
    <col min="7940" max="7940" width="5.625" style="1" customWidth="1"/>
    <col min="7941" max="7941" width="6.625" style="1" customWidth="1"/>
    <col min="7942" max="7944" width="10.625" style="1" customWidth="1"/>
    <col min="7945" max="7945" width="12.625" style="1" customWidth="1"/>
    <col min="7946" max="7946" width="14.625" style="1" customWidth="1"/>
    <col min="7947" max="8192" width="8.625" style="1"/>
    <col min="8193" max="8193" width="4.125" style="1" customWidth="1"/>
    <col min="8194" max="8194" width="2.5" style="1" customWidth="1"/>
    <col min="8195" max="8195" width="44.125" style="1" customWidth="1"/>
    <col min="8196" max="8196" width="5.625" style="1" customWidth="1"/>
    <col min="8197" max="8197" width="6.625" style="1" customWidth="1"/>
    <col min="8198" max="8200" width="10.625" style="1" customWidth="1"/>
    <col min="8201" max="8201" width="12.625" style="1" customWidth="1"/>
    <col min="8202" max="8202" width="14.625" style="1" customWidth="1"/>
    <col min="8203" max="8448" width="8.625" style="1"/>
    <col min="8449" max="8449" width="4.125" style="1" customWidth="1"/>
    <col min="8450" max="8450" width="2.5" style="1" customWidth="1"/>
    <col min="8451" max="8451" width="44.125" style="1" customWidth="1"/>
    <col min="8452" max="8452" width="5.625" style="1" customWidth="1"/>
    <col min="8453" max="8453" width="6.625" style="1" customWidth="1"/>
    <col min="8454" max="8456" width="10.625" style="1" customWidth="1"/>
    <col min="8457" max="8457" width="12.625" style="1" customWidth="1"/>
    <col min="8458" max="8458" width="14.625" style="1" customWidth="1"/>
    <col min="8459" max="8704" width="8.625" style="1"/>
    <col min="8705" max="8705" width="4.125" style="1" customWidth="1"/>
    <col min="8706" max="8706" width="2.5" style="1" customWidth="1"/>
    <col min="8707" max="8707" width="44.125" style="1" customWidth="1"/>
    <col min="8708" max="8708" width="5.625" style="1" customWidth="1"/>
    <col min="8709" max="8709" width="6.625" style="1" customWidth="1"/>
    <col min="8710" max="8712" width="10.625" style="1" customWidth="1"/>
    <col min="8713" max="8713" width="12.625" style="1" customWidth="1"/>
    <col min="8714" max="8714" width="14.625" style="1" customWidth="1"/>
    <col min="8715" max="8960" width="8.625" style="1"/>
    <col min="8961" max="8961" width="4.125" style="1" customWidth="1"/>
    <col min="8962" max="8962" width="2.5" style="1" customWidth="1"/>
    <col min="8963" max="8963" width="44.125" style="1" customWidth="1"/>
    <col min="8964" max="8964" width="5.625" style="1" customWidth="1"/>
    <col min="8965" max="8965" width="6.625" style="1" customWidth="1"/>
    <col min="8966" max="8968" width="10.625" style="1" customWidth="1"/>
    <col min="8969" max="8969" width="12.625" style="1" customWidth="1"/>
    <col min="8970" max="8970" width="14.625" style="1" customWidth="1"/>
    <col min="8971" max="9216" width="8.625" style="1"/>
    <col min="9217" max="9217" width="4.125" style="1" customWidth="1"/>
    <col min="9218" max="9218" width="2.5" style="1" customWidth="1"/>
    <col min="9219" max="9219" width="44.125" style="1" customWidth="1"/>
    <col min="9220" max="9220" width="5.625" style="1" customWidth="1"/>
    <col min="9221" max="9221" width="6.625" style="1" customWidth="1"/>
    <col min="9222" max="9224" width="10.625" style="1" customWidth="1"/>
    <col min="9225" max="9225" width="12.625" style="1" customWidth="1"/>
    <col min="9226" max="9226" width="14.625" style="1" customWidth="1"/>
    <col min="9227" max="9472" width="8.625" style="1"/>
    <col min="9473" max="9473" width="4.125" style="1" customWidth="1"/>
    <col min="9474" max="9474" width="2.5" style="1" customWidth="1"/>
    <col min="9475" max="9475" width="44.125" style="1" customWidth="1"/>
    <col min="9476" max="9476" width="5.625" style="1" customWidth="1"/>
    <col min="9477" max="9477" width="6.625" style="1" customWidth="1"/>
    <col min="9478" max="9480" width="10.625" style="1" customWidth="1"/>
    <col min="9481" max="9481" width="12.625" style="1" customWidth="1"/>
    <col min="9482" max="9482" width="14.625" style="1" customWidth="1"/>
    <col min="9483" max="9728" width="8.625" style="1"/>
    <col min="9729" max="9729" width="4.125" style="1" customWidth="1"/>
    <col min="9730" max="9730" width="2.5" style="1" customWidth="1"/>
    <col min="9731" max="9731" width="44.125" style="1" customWidth="1"/>
    <col min="9732" max="9732" width="5.625" style="1" customWidth="1"/>
    <col min="9733" max="9733" width="6.625" style="1" customWidth="1"/>
    <col min="9734" max="9736" width="10.625" style="1" customWidth="1"/>
    <col min="9737" max="9737" width="12.625" style="1" customWidth="1"/>
    <col min="9738" max="9738" width="14.625" style="1" customWidth="1"/>
    <col min="9739" max="9984" width="8.625" style="1"/>
    <col min="9985" max="9985" width="4.125" style="1" customWidth="1"/>
    <col min="9986" max="9986" width="2.5" style="1" customWidth="1"/>
    <col min="9987" max="9987" width="44.125" style="1" customWidth="1"/>
    <col min="9988" max="9988" width="5.625" style="1" customWidth="1"/>
    <col min="9989" max="9989" width="6.625" style="1" customWidth="1"/>
    <col min="9990" max="9992" width="10.625" style="1" customWidth="1"/>
    <col min="9993" max="9993" width="12.625" style="1" customWidth="1"/>
    <col min="9994" max="9994" width="14.625" style="1" customWidth="1"/>
    <col min="9995" max="10240" width="8.625" style="1"/>
    <col min="10241" max="10241" width="4.125" style="1" customWidth="1"/>
    <col min="10242" max="10242" width="2.5" style="1" customWidth="1"/>
    <col min="10243" max="10243" width="44.125" style="1" customWidth="1"/>
    <col min="10244" max="10244" width="5.625" style="1" customWidth="1"/>
    <col min="10245" max="10245" width="6.625" style="1" customWidth="1"/>
    <col min="10246" max="10248" width="10.625" style="1" customWidth="1"/>
    <col min="10249" max="10249" width="12.625" style="1" customWidth="1"/>
    <col min="10250" max="10250" width="14.625" style="1" customWidth="1"/>
    <col min="10251" max="10496" width="8.625" style="1"/>
    <col min="10497" max="10497" width="4.125" style="1" customWidth="1"/>
    <col min="10498" max="10498" width="2.5" style="1" customWidth="1"/>
    <col min="10499" max="10499" width="44.125" style="1" customWidth="1"/>
    <col min="10500" max="10500" width="5.625" style="1" customWidth="1"/>
    <col min="10501" max="10501" width="6.625" style="1" customWidth="1"/>
    <col min="10502" max="10504" width="10.625" style="1" customWidth="1"/>
    <col min="10505" max="10505" width="12.625" style="1" customWidth="1"/>
    <col min="10506" max="10506" width="14.625" style="1" customWidth="1"/>
    <col min="10507" max="10752" width="8.625" style="1"/>
    <col min="10753" max="10753" width="4.125" style="1" customWidth="1"/>
    <col min="10754" max="10754" width="2.5" style="1" customWidth="1"/>
    <col min="10755" max="10755" width="44.125" style="1" customWidth="1"/>
    <col min="10756" max="10756" width="5.625" style="1" customWidth="1"/>
    <col min="10757" max="10757" width="6.625" style="1" customWidth="1"/>
    <col min="10758" max="10760" width="10.625" style="1" customWidth="1"/>
    <col min="10761" max="10761" width="12.625" style="1" customWidth="1"/>
    <col min="10762" max="10762" width="14.625" style="1" customWidth="1"/>
    <col min="10763" max="11008" width="8.625" style="1"/>
    <col min="11009" max="11009" width="4.125" style="1" customWidth="1"/>
    <col min="11010" max="11010" width="2.5" style="1" customWidth="1"/>
    <col min="11011" max="11011" width="44.125" style="1" customWidth="1"/>
    <col min="11012" max="11012" width="5.625" style="1" customWidth="1"/>
    <col min="11013" max="11013" width="6.625" style="1" customWidth="1"/>
    <col min="11014" max="11016" width="10.625" style="1" customWidth="1"/>
    <col min="11017" max="11017" width="12.625" style="1" customWidth="1"/>
    <col min="11018" max="11018" width="14.625" style="1" customWidth="1"/>
    <col min="11019" max="11264" width="8.625" style="1"/>
    <col min="11265" max="11265" width="4.125" style="1" customWidth="1"/>
    <col min="11266" max="11266" width="2.5" style="1" customWidth="1"/>
    <col min="11267" max="11267" width="44.125" style="1" customWidth="1"/>
    <col min="11268" max="11268" width="5.625" style="1" customWidth="1"/>
    <col min="11269" max="11269" width="6.625" style="1" customWidth="1"/>
    <col min="11270" max="11272" width="10.625" style="1" customWidth="1"/>
    <col min="11273" max="11273" width="12.625" style="1" customWidth="1"/>
    <col min="11274" max="11274" width="14.625" style="1" customWidth="1"/>
    <col min="11275" max="11520" width="8.625" style="1"/>
    <col min="11521" max="11521" width="4.125" style="1" customWidth="1"/>
    <col min="11522" max="11522" width="2.5" style="1" customWidth="1"/>
    <col min="11523" max="11523" width="44.125" style="1" customWidth="1"/>
    <col min="11524" max="11524" width="5.625" style="1" customWidth="1"/>
    <col min="11525" max="11525" width="6.625" style="1" customWidth="1"/>
    <col min="11526" max="11528" width="10.625" style="1" customWidth="1"/>
    <col min="11529" max="11529" width="12.625" style="1" customWidth="1"/>
    <col min="11530" max="11530" width="14.625" style="1" customWidth="1"/>
    <col min="11531" max="11776" width="8.625" style="1"/>
    <col min="11777" max="11777" width="4.125" style="1" customWidth="1"/>
    <col min="11778" max="11778" width="2.5" style="1" customWidth="1"/>
    <col min="11779" max="11779" width="44.125" style="1" customWidth="1"/>
    <col min="11780" max="11780" width="5.625" style="1" customWidth="1"/>
    <col min="11781" max="11781" width="6.625" style="1" customWidth="1"/>
    <col min="11782" max="11784" width="10.625" style="1" customWidth="1"/>
    <col min="11785" max="11785" width="12.625" style="1" customWidth="1"/>
    <col min="11786" max="11786" width="14.625" style="1" customWidth="1"/>
    <col min="11787" max="12032" width="8.625" style="1"/>
    <col min="12033" max="12033" width="4.125" style="1" customWidth="1"/>
    <col min="12034" max="12034" width="2.5" style="1" customWidth="1"/>
    <col min="12035" max="12035" width="44.125" style="1" customWidth="1"/>
    <col min="12036" max="12036" width="5.625" style="1" customWidth="1"/>
    <col min="12037" max="12037" width="6.625" style="1" customWidth="1"/>
    <col min="12038" max="12040" width="10.625" style="1" customWidth="1"/>
    <col min="12041" max="12041" width="12.625" style="1" customWidth="1"/>
    <col min="12042" max="12042" width="14.625" style="1" customWidth="1"/>
    <col min="12043" max="12288" width="8.625" style="1"/>
    <col min="12289" max="12289" width="4.125" style="1" customWidth="1"/>
    <col min="12290" max="12290" width="2.5" style="1" customWidth="1"/>
    <col min="12291" max="12291" width="44.125" style="1" customWidth="1"/>
    <col min="12292" max="12292" width="5.625" style="1" customWidth="1"/>
    <col min="12293" max="12293" width="6.625" style="1" customWidth="1"/>
    <col min="12294" max="12296" width="10.625" style="1" customWidth="1"/>
    <col min="12297" max="12297" width="12.625" style="1" customWidth="1"/>
    <col min="12298" max="12298" width="14.625" style="1" customWidth="1"/>
    <col min="12299" max="12544" width="8.625" style="1"/>
    <col min="12545" max="12545" width="4.125" style="1" customWidth="1"/>
    <col min="12546" max="12546" width="2.5" style="1" customWidth="1"/>
    <col min="12547" max="12547" width="44.125" style="1" customWidth="1"/>
    <col min="12548" max="12548" width="5.625" style="1" customWidth="1"/>
    <col min="12549" max="12549" width="6.625" style="1" customWidth="1"/>
    <col min="12550" max="12552" width="10.625" style="1" customWidth="1"/>
    <col min="12553" max="12553" width="12.625" style="1" customWidth="1"/>
    <col min="12554" max="12554" width="14.625" style="1" customWidth="1"/>
    <col min="12555" max="12800" width="8.625" style="1"/>
    <col min="12801" max="12801" width="4.125" style="1" customWidth="1"/>
    <col min="12802" max="12802" width="2.5" style="1" customWidth="1"/>
    <col min="12803" max="12803" width="44.125" style="1" customWidth="1"/>
    <col min="12804" max="12804" width="5.625" style="1" customWidth="1"/>
    <col min="12805" max="12805" width="6.625" style="1" customWidth="1"/>
    <col min="12806" max="12808" width="10.625" style="1" customWidth="1"/>
    <col min="12809" max="12809" width="12.625" style="1" customWidth="1"/>
    <col min="12810" max="12810" width="14.625" style="1" customWidth="1"/>
    <col min="12811" max="13056" width="8.625" style="1"/>
    <col min="13057" max="13057" width="4.125" style="1" customWidth="1"/>
    <col min="13058" max="13058" width="2.5" style="1" customWidth="1"/>
    <col min="13059" max="13059" width="44.125" style="1" customWidth="1"/>
    <col min="13060" max="13060" width="5.625" style="1" customWidth="1"/>
    <col min="13061" max="13061" width="6.625" style="1" customWidth="1"/>
    <col min="13062" max="13064" width="10.625" style="1" customWidth="1"/>
    <col min="13065" max="13065" width="12.625" style="1" customWidth="1"/>
    <col min="13066" max="13066" width="14.625" style="1" customWidth="1"/>
    <col min="13067" max="13312" width="8.625" style="1"/>
    <col min="13313" max="13313" width="4.125" style="1" customWidth="1"/>
    <col min="13314" max="13314" width="2.5" style="1" customWidth="1"/>
    <col min="13315" max="13315" width="44.125" style="1" customWidth="1"/>
    <col min="13316" max="13316" width="5.625" style="1" customWidth="1"/>
    <col min="13317" max="13317" width="6.625" style="1" customWidth="1"/>
    <col min="13318" max="13320" width="10.625" style="1" customWidth="1"/>
    <col min="13321" max="13321" width="12.625" style="1" customWidth="1"/>
    <col min="13322" max="13322" width="14.625" style="1" customWidth="1"/>
    <col min="13323" max="13568" width="8.625" style="1"/>
    <col min="13569" max="13569" width="4.125" style="1" customWidth="1"/>
    <col min="13570" max="13570" width="2.5" style="1" customWidth="1"/>
    <col min="13571" max="13571" width="44.125" style="1" customWidth="1"/>
    <col min="13572" max="13572" width="5.625" style="1" customWidth="1"/>
    <col min="13573" max="13573" width="6.625" style="1" customWidth="1"/>
    <col min="13574" max="13576" width="10.625" style="1" customWidth="1"/>
    <col min="13577" max="13577" width="12.625" style="1" customWidth="1"/>
    <col min="13578" max="13578" width="14.625" style="1" customWidth="1"/>
    <col min="13579" max="13824" width="8.625" style="1"/>
    <col min="13825" max="13825" width="4.125" style="1" customWidth="1"/>
    <col min="13826" max="13826" width="2.5" style="1" customWidth="1"/>
    <col min="13827" max="13827" width="44.125" style="1" customWidth="1"/>
    <col min="13828" max="13828" width="5.625" style="1" customWidth="1"/>
    <col min="13829" max="13829" width="6.625" style="1" customWidth="1"/>
    <col min="13830" max="13832" width="10.625" style="1" customWidth="1"/>
    <col min="13833" max="13833" width="12.625" style="1" customWidth="1"/>
    <col min="13834" max="13834" width="14.625" style="1" customWidth="1"/>
    <col min="13835" max="14080" width="8.625" style="1"/>
    <col min="14081" max="14081" width="4.125" style="1" customWidth="1"/>
    <col min="14082" max="14082" width="2.5" style="1" customWidth="1"/>
    <col min="14083" max="14083" width="44.125" style="1" customWidth="1"/>
    <col min="14084" max="14084" width="5.625" style="1" customWidth="1"/>
    <col min="14085" max="14085" width="6.625" style="1" customWidth="1"/>
    <col min="14086" max="14088" width="10.625" style="1" customWidth="1"/>
    <col min="14089" max="14089" width="12.625" style="1" customWidth="1"/>
    <col min="14090" max="14090" width="14.625" style="1" customWidth="1"/>
    <col min="14091" max="14336" width="8.625" style="1"/>
    <col min="14337" max="14337" width="4.125" style="1" customWidth="1"/>
    <col min="14338" max="14338" width="2.5" style="1" customWidth="1"/>
    <col min="14339" max="14339" width="44.125" style="1" customWidth="1"/>
    <col min="14340" max="14340" width="5.625" style="1" customWidth="1"/>
    <col min="14341" max="14341" width="6.625" style="1" customWidth="1"/>
    <col min="14342" max="14344" width="10.625" style="1" customWidth="1"/>
    <col min="14345" max="14345" width="12.625" style="1" customWidth="1"/>
    <col min="14346" max="14346" width="14.625" style="1" customWidth="1"/>
    <col min="14347" max="14592" width="8.625" style="1"/>
    <col min="14593" max="14593" width="4.125" style="1" customWidth="1"/>
    <col min="14594" max="14594" width="2.5" style="1" customWidth="1"/>
    <col min="14595" max="14595" width="44.125" style="1" customWidth="1"/>
    <col min="14596" max="14596" width="5.625" style="1" customWidth="1"/>
    <col min="14597" max="14597" width="6.625" style="1" customWidth="1"/>
    <col min="14598" max="14600" width="10.625" style="1" customWidth="1"/>
    <col min="14601" max="14601" width="12.625" style="1" customWidth="1"/>
    <col min="14602" max="14602" width="14.625" style="1" customWidth="1"/>
    <col min="14603" max="14848" width="8.625" style="1"/>
    <col min="14849" max="14849" width="4.125" style="1" customWidth="1"/>
    <col min="14850" max="14850" width="2.5" style="1" customWidth="1"/>
    <col min="14851" max="14851" width="44.125" style="1" customWidth="1"/>
    <col min="14852" max="14852" width="5.625" style="1" customWidth="1"/>
    <col min="14853" max="14853" width="6.625" style="1" customWidth="1"/>
    <col min="14854" max="14856" width="10.625" style="1" customWidth="1"/>
    <col min="14857" max="14857" width="12.625" style="1" customWidth="1"/>
    <col min="14858" max="14858" width="14.625" style="1" customWidth="1"/>
    <col min="14859" max="15104" width="8.625" style="1"/>
    <col min="15105" max="15105" width="4.125" style="1" customWidth="1"/>
    <col min="15106" max="15106" width="2.5" style="1" customWidth="1"/>
    <col min="15107" max="15107" width="44.125" style="1" customWidth="1"/>
    <col min="15108" max="15108" width="5.625" style="1" customWidth="1"/>
    <col min="15109" max="15109" width="6.625" style="1" customWidth="1"/>
    <col min="15110" max="15112" width="10.625" style="1" customWidth="1"/>
    <col min="15113" max="15113" width="12.625" style="1" customWidth="1"/>
    <col min="15114" max="15114" width="14.625" style="1" customWidth="1"/>
    <col min="15115" max="15360" width="8.625" style="1"/>
    <col min="15361" max="15361" width="4.125" style="1" customWidth="1"/>
    <col min="15362" max="15362" width="2.5" style="1" customWidth="1"/>
    <col min="15363" max="15363" width="44.125" style="1" customWidth="1"/>
    <col min="15364" max="15364" width="5.625" style="1" customWidth="1"/>
    <col min="15365" max="15365" width="6.625" style="1" customWidth="1"/>
    <col min="15366" max="15368" width="10.625" style="1" customWidth="1"/>
    <col min="15369" max="15369" width="12.625" style="1" customWidth="1"/>
    <col min="15370" max="15370" width="14.625" style="1" customWidth="1"/>
    <col min="15371" max="15616" width="8.625" style="1"/>
    <col min="15617" max="15617" width="4.125" style="1" customWidth="1"/>
    <col min="15618" max="15618" width="2.5" style="1" customWidth="1"/>
    <col min="15619" max="15619" width="44.125" style="1" customWidth="1"/>
    <col min="15620" max="15620" width="5.625" style="1" customWidth="1"/>
    <col min="15621" max="15621" width="6.625" style="1" customWidth="1"/>
    <col min="15622" max="15624" width="10.625" style="1" customWidth="1"/>
    <col min="15625" max="15625" width="12.625" style="1" customWidth="1"/>
    <col min="15626" max="15626" width="14.625" style="1" customWidth="1"/>
    <col min="15627" max="15872" width="8.625" style="1"/>
    <col min="15873" max="15873" width="4.125" style="1" customWidth="1"/>
    <col min="15874" max="15874" width="2.5" style="1" customWidth="1"/>
    <col min="15875" max="15875" width="44.125" style="1" customWidth="1"/>
    <col min="15876" max="15876" width="5.625" style="1" customWidth="1"/>
    <col min="15877" max="15877" width="6.625" style="1" customWidth="1"/>
    <col min="15878" max="15880" width="10.625" style="1" customWidth="1"/>
    <col min="15881" max="15881" width="12.625" style="1" customWidth="1"/>
    <col min="15882" max="15882" width="14.625" style="1" customWidth="1"/>
    <col min="15883" max="16128" width="8.625" style="1"/>
    <col min="16129" max="16129" width="4.125" style="1" customWidth="1"/>
    <col min="16130" max="16130" width="2.5" style="1" customWidth="1"/>
    <col min="16131" max="16131" width="44.125" style="1" customWidth="1"/>
    <col min="16132" max="16132" width="5.625" style="1" customWidth="1"/>
    <col min="16133" max="16133" width="6.625" style="1" customWidth="1"/>
    <col min="16134" max="16136" width="10.625" style="1" customWidth="1"/>
    <col min="16137" max="16137" width="12.625" style="1" customWidth="1"/>
    <col min="16138" max="16138" width="14.625" style="1" customWidth="1"/>
    <col min="16139" max="16384" width="8.625" style="1"/>
  </cols>
  <sheetData>
    <row r="1" spans="1:16" ht="14.25" hidden="1" x14ac:dyDescent="0.2">
      <c r="A1" s="15"/>
      <c r="B1" s="131"/>
      <c r="C1" s="7"/>
      <c r="D1" s="15"/>
      <c r="E1" s="132"/>
      <c r="F1" s="16"/>
      <c r="G1" s="16"/>
      <c r="H1" s="16"/>
      <c r="I1" s="16"/>
      <c r="J1" s="16"/>
      <c r="K1" s="16"/>
      <c r="L1" s="7"/>
      <c r="M1" s="7"/>
      <c r="N1" s="7"/>
      <c r="O1" s="7"/>
      <c r="P1" s="7"/>
    </row>
    <row r="2" spans="1:16" ht="17.25" customHeight="1" x14ac:dyDescent="0.25">
      <c r="A2" s="814" t="s">
        <v>385</v>
      </c>
      <c r="B2" s="814"/>
      <c r="C2" s="814"/>
      <c r="D2" s="161"/>
      <c r="E2" s="161"/>
      <c r="F2" s="161"/>
      <c r="G2" s="161"/>
      <c r="H2" s="162"/>
      <c r="I2" s="162"/>
      <c r="J2" s="163"/>
    </row>
    <row r="3" spans="1:16" ht="15.75" customHeight="1" x14ac:dyDescent="0.2">
      <c r="A3" s="815" t="s">
        <v>199</v>
      </c>
      <c r="B3" s="815"/>
      <c r="C3" s="815"/>
      <c r="D3" s="161"/>
      <c r="E3" s="161"/>
      <c r="F3" s="161"/>
      <c r="G3" s="161"/>
    </row>
    <row r="4" spans="1:16" ht="6" customHeight="1" x14ac:dyDescent="0.25">
      <c r="A4" s="165"/>
      <c r="B4" s="165"/>
      <c r="C4" s="7"/>
      <c r="D4" s="161"/>
      <c r="E4" s="161"/>
      <c r="F4" s="161"/>
      <c r="G4" s="161"/>
    </row>
    <row r="5" spans="1:16" ht="15.75" x14ac:dyDescent="0.25">
      <c r="A5" s="12" t="s">
        <v>200</v>
      </c>
      <c r="B5" s="166"/>
      <c r="C5" s="7"/>
      <c r="D5" s="161"/>
      <c r="E5" s="161"/>
      <c r="F5" s="161"/>
      <c r="G5" s="161"/>
      <c r="J5" s="167"/>
    </row>
    <row r="6" spans="1:16" ht="16.5" thickBot="1" x14ac:dyDescent="0.3">
      <c r="A6" s="168" t="s">
        <v>201</v>
      </c>
      <c r="B6" s="160"/>
      <c r="C6" s="165"/>
      <c r="D6" s="161"/>
      <c r="E6" s="161"/>
      <c r="F6" s="161"/>
      <c r="G6" s="161"/>
      <c r="H6" s="169"/>
      <c r="I6" s="169"/>
      <c r="J6" s="163"/>
    </row>
    <row r="7" spans="1:16" ht="15.95" customHeight="1" thickBot="1" x14ac:dyDescent="0.3">
      <c r="A7" s="164"/>
      <c r="B7" s="165"/>
      <c r="C7" s="165" t="s">
        <v>202</v>
      </c>
      <c r="D7" s="161"/>
      <c r="E7" s="161"/>
      <c r="F7" s="822" t="s">
        <v>384</v>
      </c>
      <c r="G7" s="810"/>
      <c r="H7" s="810"/>
      <c r="I7" s="810"/>
      <c r="J7" s="811"/>
      <c r="K7" s="810" t="s">
        <v>385</v>
      </c>
      <c r="L7" s="810"/>
      <c r="M7" s="810"/>
      <c r="N7" s="810"/>
      <c r="O7" s="810"/>
      <c r="P7" s="811"/>
    </row>
    <row r="8" spans="1:16" ht="15" customHeight="1" x14ac:dyDescent="0.2">
      <c r="A8" s="816" t="s">
        <v>86</v>
      </c>
      <c r="B8" s="817"/>
      <c r="C8" s="820" t="s">
        <v>87</v>
      </c>
      <c r="D8" s="820" t="s">
        <v>88</v>
      </c>
      <c r="E8" s="805" t="s">
        <v>89</v>
      </c>
      <c r="F8" s="807" t="s">
        <v>90</v>
      </c>
      <c r="G8" s="808"/>
      <c r="H8" s="807" t="s">
        <v>91</v>
      </c>
      <c r="I8" s="809"/>
      <c r="J8" s="170" t="s">
        <v>203</v>
      </c>
      <c r="K8" s="805" t="s">
        <v>89</v>
      </c>
      <c r="L8" s="807" t="s">
        <v>90</v>
      </c>
      <c r="M8" s="808"/>
      <c r="N8" s="807" t="s">
        <v>91</v>
      </c>
      <c r="O8" s="809"/>
      <c r="P8" s="170" t="s">
        <v>203</v>
      </c>
    </row>
    <row r="9" spans="1:16" ht="15" customHeight="1" thickBot="1" x14ac:dyDescent="0.25">
      <c r="A9" s="818"/>
      <c r="B9" s="819"/>
      <c r="C9" s="821"/>
      <c r="D9" s="821"/>
      <c r="E9" s="806"/>
      <c r="F9" s="171" t="s">
        <v>93</v>
      </c>
      <c r="G9" s="172" t="s">
        <v>94</v>
      </c>
      <c r="H9" s="171" t="s">
        <v>93</v>
      </c>
      <c r="I9" s="172" t="s">
        <v>94</v>
      </c>
      <c r="J9" s="173" t="s">
        <v>95</v>
      </c>
      <c r="K9" s="806"/>
      <c r="L9" s="171" t="s">
        <v>93</v>
      </c>
      <c r="M9" s="172" t="s">
        <v>94</v>
      </c>
      <c r="N9" s="171" t="s">
        <v>93</v>
      </c>
      <c r="O9" s="172" t="s">
        <v>94</v>
      </c>
      <c r="P9" s="173" t="s">
        <v>95</v>
      </c>
    </row>
    <row r="10" spans="1:16" ht="16.5" customHeight="1" thickTop="1" x14ac:dyDescent="0.2">
      <c r="A10" s="174"/>
      <c r="B10" s="175"/>
      <c r="C10" s="176" t="s">
        <v>204</v>
      </c>
      <c r="D10" s="177"/>
      <c r="E10" s="177"/>
      <c r="F10" s="177"/>
      <c r="G10" s="177"/>
      <c r="H10" s="178"/>
      <c r="I10" s="179"/>
      <c r="J10" s="180"/>
      <c r="K10" s="177"/>
      <c r="L10" s="177"/>
      <c r="M10" s="177"/>
      <c r="N10" s="178"/>
      <c r="O10" s="179"/>
      <c r="P10" s="180"/>
    </row>
    <row r="11" spans="1:16" s="185" customFormat="1" ht="51" customHeight="1" x14ac:dyDescent="0.2">
      <c r="A11" s="69"/>
      <c r="B11" s="181"/>
      <c r="C11" s="43" t="s">
        <v>205</v>
      </c>
      <c r="D11" s="44"/>
      <c r="E11" s="44"/>
      <c r="F11" s="44"/>
      <c r="G11" s="44"/>
      <c r="H11" s="182"/>
      <c r="I11" s="183"/>
      <c r="J11" s="184"/>
      <c r="K11" s="44"/>
      <c r="L11" s="44"/>
      <c r="M11" s="44"/>
      <c r="N11" s="182"/>
      <c r="O11" s="183"/>
      <c r="P11" s="184"/>
    </row>
    <row r="12" spans="1:16" s="185" customFormat="1" ht="38.25" x14ac:dyDescent="0.2">
      <c r="A12" s="186">
        <v>1.1000000000000001</v>
      </c>
      <c r="B12" s="187"/>
      <c r="C12" s="188" t="s">
        <v>206</v>
      </c>
      <c r="D12" s="44"/>
      <c r="E12" s="44"/>
      <c r="F12" s="44"/>
      <c r="G12" s="44"/>
      <c r="H12" s="182"/>
      <c r="I12" s="183"/>
      <c r="J12" s="184"/>
      <c r="K12" s="44"/>
      <c r="L12" s="44"/>
      <c r="M12" s="44"/>
      <c r="N12" s="182"/>
      <c r="O12" s="183"/>
      <c r="P12" s="184"/>
    </row>
    <row r="13" spans="1:16" s="185" customFormat="1" ht="15" customHeight="1" x14ac:dyDescent="0.2">
      <c r="A13" s="69"/>
      <c r="B13" s="187" t="s">
        <v>41</v>
      </c>
      <c r="C13" s="189" t="s">
        <v>207</v>
      </c>
      <c r="D13" s="190" t="str">
        <f>IF(C13="","",IF(E13="","",IF(E13&gt;1,"Nos.","No.")))</f>
        <v>Nos.</v>
      </c>
      <c r="E13" s="191">
        <v>7</v>
      </c>
      <c r="F13" s="190"/>
      <c r="G13" s="190">
        <f>F13*E13</f>
        <v>0</v>
      </c>
      <c r="H13" s="192">
        <v>7000</v>
      </c>
      <c r="I13" s="193">
        <f>H13*E13</f>
        <v>49000</v>
      </c>
      <c r="J13" s="194">
        <f>I13+G13</f>
        <v>49000</v>
      </c>
      <c r="K13" s="191">
        <v>7</v>
      </c>
      <c r="L13" s="190"/>
      <c r="M13" s="190">
        <f>L13*K13</f>
        <v>0</v>
      </c>
      <c r="N13" s="192">
        <f>H13</f>
        <v>7000</v>
      </c>
      <c r="O13" s="193">
        <f>N13*K13</f>
        <v>49000</v>
      </c>
      <c r="P13" s="194">
        <f>O13</f>
        <v>49000</v>
      </c>
    </row>
    <row r="14" spans="1:16" s="185" customFormat="1" ht="38.25" x14ac:dyDescent="0.2">
      <c r="A14" s="186">
        <f>A12+0.1</f>
        <v>1.2000000000000002</v>
      </c>
      <c r="B14" s="187"/>
      <c r="C14" s="195" t="s">
        <v>208</v>
      </c>
      <c r="D14" s="196"/>
      <c r="E14" s="197"/>
      <c r="F14" s="196"/>
      <c r="G14" s="198"/>
      <c r="H14" s="196"/>
      <c r="I14" s="196"/>
      <c r="J14" s="199"/>
      <c r="K14" s="197"/>
      <c r="L14" s="196"/>
      <c r="M14" s="198"/>
      <c r="N14" s="196"/>
      <c r="O14" s="196"/>
      <c r="P14" s="199"/>
    </row>
    <row r="15" spans="1:16" s="185" customFormat="1" ht="15" customHeight="1" x14ac:dyDescent="0.2">
      <c r="A15" s="69"/>
      <c r="B15" s="200" t="s">
        <v>41</v>
      </c>
      <c r="C15" s="43" t="s">
        <v>209</v>
      </c>
      <c r="D15" s="201" t="str">
        <f>IF(C15="","",IF(E15="","",IF(E15&gt;1,"Nos.","No.")))</f>
        <v>Nos.</v>
      </c>
      <c r="E15" s="202">
        <v>4</v>
      </c>
      <c r="F15" s="190"/>
      <c r="G15" s="190">
        <f>F15*E15</f>
        <v>0</v>
      </c>
      <c r="H15" s="192">
        <v>6000</v>
      </c>
      <c r="I15" s="193">
        <f>H15*E15</f>
        <v>24000</v>
      </c>
      <c r="J15" s="194">
        <f>I15+G15</f>
        <v>24000</v>
      </c>
      <c r="K15" s="202">
        <v>4</v>
      </c>
      <c r="L15" s="190"/>
      <c r="M15" s="190">
        <f>L15*K15</f>
        <v>0</v>
      </c>
      <c r="N15" s="192">
        <f>H15</f>
        <v>6000</v>
      </c>
      <c r="O15" s="193">
        <f>N15*K15</f>
        <v>24000</v>
      </c>
      <c r="P15" s="194">
        <f>O15</f>
        <v>24000</v>
      </c>
    </row>
    <row r="16" spans="1:16" s="185" customFormat="1" ht="27" customHeight="1" x14ac:dyDescent="0.2">
      <c r="A16" s="186">
        <f>A14+0.1</f>
        <v>1.3000000000000003</v>
      </c>
      <c r="B16" s="203"/>
      <c r="C16" s="188" t="s">
        <v>210</v>
      </c>
      <c r="D16" s="204"/>
      <c r="E16" s="205"/>
      <c r="F16" s="204"/>
      <c r="G16" s="204"/>
      <c r="H16" s="206"/>
      <c r="I16" s="207"/>
      <c r="J16" s="208"/>
      <c r="K16" s="205"/>
      <c r="L16" s="204"/>
      <c r="M16" s="204"/>
      <c r="N16" s="206"/>
      <c r="O16" s="207"/>
      <c r="P16" s="208"/>
    </row>
    <row r="17" spans="1:16" s="185" customFormat="1" ht="15" customHeight="1" x14ac:dyDescent="0.2">
      <c r="A17" s="209"/>
      <c r="B17" s="187" t="s">
        <v>41</v>
      </c>
      <c r="C17" s="210" t="s">
        <v>211</v>
      </c>
      <c r="D17" s="190" t="str">
        <f>IF(C17="","",IF(E17="","",IF(E17&gt;1,"Nos.","No.")))</f>
        <v>Nos.</v>
      </c>
      <c r="E17" s="191">
        <v>7</v>
      </c>
      <c r="F17" s="190"/>
      <c r="G17" s="190">
        <f>F17*E17</f>
        <v>0</v>
      </c>
      <c r="H17" s="192">
        <v>1500</v>
      </c>
      <c r="I17" s="193">
        <f>H17*E17</f>
        <v>10500</v>
      </c>
      <c r="J17" s="194">
        <f>I17+G17</f>
        <v>10500</v>
      </c>
      <c r="K17" s="191">
        <v>7</v>
      </c>
      <c r="L17" s="190"/>
      <c r="M17" s="190">
        <f>L17*K17</f>
        <v>0</v>
      </c>
      <c r="N17" s="192">
        <f>H17</f>
        <v>1500</v>
      </c>
      <c r="O17" s="193">
        <f>N17*K17</f>
        <v>10500</v>
      </c>
      <c r="P17" s="194">
        <f>O17</f>
        <v>10500</v>
      </c>
    </row>
    <row r="18" spans="1:16" s="185" customFormat="1" ht="38.25" x14ac:dyDescent="0.2">
      <c r="A18" s="186">
        <f>A16+0.1</f>
        <v>1.4000000000000004</v>
      </c>
      <c r="B18" s="203"/>
      <c r="C18" s="188" t="s">
        <v>212</v>
      </c>
      <c r="D18" s="204"/>
      <c r="E18" s="205"/>
      <c r="F18" s="204"/>
      <c r="G18" s="204"/>
      <c r="H18" s="206"/>
      <c r="I18" s="207"/>
      <c r="J18" s="208"/>
      <c r="K18" s="205"/>
      <c r="L18" s="204"/>
      <c r="M18" s="204"/>
      <c r="N18" s="206"/>
      <c r="O18" s="207"/>
      <c r="P18" s="208"/>
    </row>
    <row r="19" spans="1:16" s="185" customFormat="1" ht="15" customHeight="1" x14ac:dyDescent="0.2">
      <c r="A19" s="209"/>
      <c r="B19" s="187" t="s">
        <v>41</v>
      </c>
      <c r="C19" s="210" t="s">
        <v>213</v>
      </c>
      <c r="D19" s="190" t="str">
        <f>IF(C19="","",IF(E19="","",IF(E19&gt;1,"Nos.","No.")))</f>
        <v>Nos.</v>
      </c>
      <c r="E19" s="191">
        <v>4</v>
      </c>
      <c r="F19" s="190"/>
      <c r="G19" s="190">
        <f>F19*E19</f>
        <v>0</v>
      </c>
      <c r="H19" s="192">
        <v>1000</v>
      </c>
      <c r="I19" s="193">
        <f>H19*E19</f>
        <v>4000</v>
      </c>
      <c r="J19" s="194">
        <f>I19+G19</f>
        <v>4000</v>
      </c>
      <c r="K19" s="191">
        <v>4</v>
      </c>
      <c r="L19" s="190"/>
      <c r="M19" s="190">
        <f>L19*K19</f>
        <v>0</v>
      </c>
      <c r="N19" s="192">
        <f>H19</f>
        <v>1000</v>
      </c>
      <c r="O19" s="193">
        <f>N19*K19</f>
        <v>4000</v>
      </c>
      <c r="P19" s="194">
        <f>O19</f>
        <v>4000</v>
      </c>
    </row>
    <row r="20" spans="1:16" s="185" customFormat="1" ht="24.95" customHeight="1" x14ac:dyDescent="0.2">
      <c r="A20" s="186">
        <f>A18+0.1</f>
        <v>1.5000000000000004</v>
      </c>
      <c r="B20" s="203"/>
      <c r="C20" s="188" t="s">
        <v>214</v>
      </c>
      <c r="D20" s="204"/>
      <c r="E20" s="205"/>
      <c r="F20" s="204"/>
      <c r="G20" s="204"/>
      <c r="H20" s="206"/>
      <c r="I20" s="207"/>
      <c r="J20" s="208"/>
      <c r="K20" s="205"/>
      <c r="L20" s="204"/>
      <c r="M20" s="204"/>
      <c r="N20" s="206"/>
      <c r="O20" s="207"/>
      <c r="P20" s="208"/>
    </row>
    <row r="21" spans="1:16" s="185" customFormat="1" ht="20.100000000000001" customHeight="1" x14ac:dyDescent="0.2">
      <c r="A21" s="186"/>
      <c r="B21" s="211" t="s">
        <v>41</v>
      </c>
      <c r="C21" s="189" t="s">
        <v>215</v>
      </c>
      <c r="D21" s="190" t="str">
        <f>IF(C21="","",IF(E21="","",IF(E21&gt;1,"Nos.","No.")))</f>
        <v>No.</v>
      </c>
      <c r="E21" s="191">
        <v>1</v>
      </c>
      <c r="F21" s="190"/>
      <c r="G21" s="190">
        <f>F21*E21</f>
        <v>0</v>
      </c>
      <c r="H21" s="192">
        <v>5000</v>
      </c>
      <c r="I21" s="193">
        <f>H21*E21</f>
        <v>5000</v>
      </c>
      <c r="J21" s="194">
        <f>I21+G21</f>
        <v>5000</v>
      </c>
      <c r="K21" s="191">
        <v>1</v>
      </c>
      <c r="L21" s="190"/>
      <c r="M21" s="190">
        <f>L21*K21</f>
        <v>0</v>
      </c>
      <c r="N21" s="192">
        <f>H21</f>
        <v>5000</v>
      </c>
      <c r="O21" s="193">
        <f>N21*K21</f>
        <v>5000</v>
      </c>
      <c r="P21" s="194">
        <f>O21</f>
        <v>5000</v>
      </c>
    </row>
    <row r="22" spans="1:16" s="185" customFormat="1" ht="20.100000000000001" customHeight="1" x14ac:dyDescent="0.2">
      <c r="A22" s="186"/>
      <c r="B22" s="211" t="s">
        <v>42</v>
      </c>
      <c r="C22" s="189" t="s">
        <v>216</v>
      </c>
      <c r="D22" s="190" t="str">
        <f>IF(C22="","",IF(E22="","",IF(E22&gt;1,"Nos.","No.")))</f>
        <v>Nos.</v>
      </c>
      <c r="E22" s="191">
        <v>8</v>
      </c>
      <c r="F22" s="190"/>
      <c r="G22" s="190">
        <f>F22*E22</f>
        <v>0</v>
      </c>
      <c r="H22" s="192">
        <v>5000</v>
      </c>
      <c r="I22" s="193">
        <f>H22*E22</f>
        <v>40000</v>
      </c>
      <c r="J22" s="194">
        <f>I22+G22</f>
        <v>40000</v>
      </c>
      <c r="K22" s="191">
        <v>8</v>
      </c>
      <c r="L22" s="190"/>
      <c r="M22" s="190">
        <f>L22*K22</f>
        <v>0</v>
      </c>
      <c r="N22" s="192">
        <f>H22</f>
        <v>5000</v>
      </c>
      <c r="O22" s="193">
        <f>N22*K22</f>
        <v>40000</v>
      </c>
      <c r="P22" s="194">
        <f>O22</f>
        <v>40000</v>
      </c>
    </row>
    <row r="23" spans="1:16" s="185" customFormat="1" ht="15" customHeight="1" x14ac:dyDescent="0.2">
      <c r="A23" s="212">
        <f>A20+0.1</f>
        <v>1.6000000000000005</v>
      </c>
      <c r="B23" s="203"/>
      <c r="C23" s="213" t="s">
        <v>217</v>
      </c>
      <c r="D23" s="214"/>
      <c r="E23" s="215"/>
      <c r="F23" s="214"/>
      <c r="G23" s="214"/>
      <c r="H23" s="216"/>
      <c r="I23" s="217"/>
      <c r="J23" s="218"/>
      <c r="K23" s="215"/>
      <c r="L23" s="214"/>
      <c r="M23" s="214"/>
      <c r="N23" s="216"/>
      <c r="O23" s="217"/>
      <c r="P23" s="218"/>
    </row>
    <row r="24" spans="1:16" s="185" customFormat="1" ht="20.100000000000001" customHeight="1" x14ac:dyDescent="0.2">
      <c r="A24" s="69"/>
      <c r="B24" s="219" t="s">
        <v>41</v>
      </c>
      <c r="C24" s="43" t="s">
        <v>218</v>
      </c>
      <c r="D24" s="190" t="str">
        <f>IF(C24="","",IF(E24="","",IF(E24&gt;1,"Nos.","No.")))</f>
        <v>No.</v>
      </c>
      <c r="E24" s="191">
        <v>1</v>
      </c>
      <c r="F24" s="190"/>
      <c r="G24" s="190">
        <f>F24*E24</f>
        <v>0</v>
      </c>
      <c r="H24" s="192">
        <v>2000</v>
      </c>
      <c r="I24" s="193">
        <f>H24*E24</f>
        <v>2000</v>
      </c>
      <c r="J24" s="194">
        <f>I24+G24</f>
        <v>2000</v>
      </c>
      <c r="K24" s="191">
        <v>1</v>
      </c>
      <c r="L24" s="190"/>
      <c r="M24" s="190">
        <f>L24*K24</f>
        <v>0</v>
      </c>
      <c r="N24" s="192">
        <f t="shared" ref="N24:N25" si="0">H24</f>
        <v>2000</v>
      </c>
      <c r="O24" s="193">
        <f t="shared" ref="O24:O25" si="1">N24*K24</f>
        <v>2000</v>
      </c>
      <c r="P24" s="194">
        <f t="shared" ref="P24:P25" si="2">O24</f>
        <v>2000</v>
      </c>
    </row>
    <row r="25" spans="1:16" s="185" customFormat="1" ht="20.100000000000001" customHeight="1" thickBot="1" x14ac:dyDescent="0.25">
      <c r="A25" s="220"/>
      <c r="B25" s="221" t="s">
        <v>42</v>
      </c>
      <c r="C25" s="222" t="s">
        <v>216</v>
      </c>
      <c r="D25" s="223" t="str">
        <f>IF(C25="","",IF(E25="","",IF(E25&gt;1,"Nos.","No.")))</f>
        <v>Nos.</v>
      </c>
      <c r="E25" s="224">
        <v>8</v>
      </c>
      <c r="F25" s="190"/>
      <c r="G25" s="190">
        <f>F25*E25</f>
        <v>0</v>
      </c>
      <c r="H25" s="192">
        <v>2000</v>
      </c>
      <c r="I25" s="193">
        <f>H25*E25</f>
        <v>16000</v>
      </c>
      <c r="J25" s="194">
        <f>I25+G25</f>
        <v>16000</v>
      </c>
      <c r="K25" s="787">
        <v>8</v>
      </c>
      <c r="L25" s="190"/>
      <c r="M25" s="190">
        <f>L25*K25</f>
        <v>0</v>
      </c>
      <c r="N25" s="192">
        <f t="shared" si="0"/>
        <v>2000</v>
      </c>
      <c r="O25" s="193">
        <f t="shared" si="1"/>
        <v>16000</v>
      </c>
      <c r="P25" s="194">
        <f t="shared" si="2"/>
        <v>16000</v>
      </c>
    </row>
    <row r="26" spans="1:16" s="185" customFormat="1" ht="27" customHeight="1" x14ac:dyDescent="0.2">
      <c r="A26" s="212">
        <f>A23+0.1</f>
        <v>1.7000000000000006</v>
      </c>
      <c r="B26" s="219"/>
      <c r="C26" s="195" t="s">
        <v>219</v>
      </c>
      <c r="D26" s="204" t="str">
        <f>IF(C26="","",IF(E26="","",IF(E26&gt;1,"Nos.","No.")))</f>
        <v/>
      </c>
      <c r="E26" s="205"/>
      <c r="F26" s="204"/>
      <c r="G26" s="204"/>
      <c r="H26" s="206"/>
      <c r="I26" s="207"/>
      <c r="J26" s="208"/>
      <c r="K26" s="205"/>
      <c r="L26" s="204"/>
      <c r="M26" s="204"/>
      <c r="N26" s="206"/>
      <c r="O26" s="207"/>
      <c r="P26" s="208"/>
    </row>
    <row r="27" spans="1:16" s="185" customFormat="1" ht="20.100000000000001" customHeight="1" x14ac:dyDescent="0.2">
      <c r="A27" s="225"/>
      <c r="B27" s="226" t="s">
        <v>41</v>
      </c>
      <c r="C27" s="189" t="s">
        <v>220</v>
      </c>
      <c r="D27" s="190" t="str">
        <f>IF(C27="","",IF(E27="","",IF(E27&gt;1,"Nos.","No.")))</f>
        <v>Nos.</v>
      </c>
      <c r="E27" s="191">
        <v>4</v>
      </c>
      <c r="F27" s="190"/>
      <c r="G27" s="190">
        <f>F27*E27</f>
        <v>0</v>
      </c>
      <c r="H27" s="192">
        <v>2000</v>
      </c>
      <c r="I27" s="193">
        <f>H27*E27</f>
        <v>8000</v>
      </c>
      <c r="J27" s="194">
        <f>I27+G27</f>
        <v>8000</v>
      </c>
      <c r="K27" s="191">
        <v>4</v>
      </c>
      <c r="L27" s="190"/>
      <c r="M27" s="190">
        <f>L27*K27</f>
        <v>0</v>
      </c>
      <c r="N27" s="192">
        <f t="shared" ref="N27:N28" si="3">H27</f>
        <v>2000</v>
      </c>
      <c r="O27" s="193">
        <f t="shared" ref="O27:O28" si="4">N27*K27</f>
        <v>8000</v>
      </c>
      <c r="P27" s="194">
        <f t="shared" ref="P27:P28" si="5">O27</f>
        <v>8000</v>
      </c>
    </row>
    <row r="28" spans="1:16" s="185" customFormat="1" ht="20.100000000000001" customHeight="1" x14ac:dyDescent="0.2">
      <c r="A28" s="225"/>
      <c r="B28" s="226" t="s">
        <v>42</v>
      </c>
      <c r="C28" s="227" t="s">
        <v>221</v>
      </c>
      <c r="D28" s="228" t="str">
        <f>IF(C28="","",IF(E28="","",IF(E28&gt;1,"Nos.","No.")))</f>
        <v>Nos.</v>
      </c>
      <c r="E28" s="229">
        <v>2</v>
      </c>
      <c r="F28" s="190"/>
      <c r="G28" s="190">
        <f>F28*E28</f>
        <v>0</v>
      </c>
      <c r="H28" s="192">
        <v>2000</v>
      </c>
      <c r="I28" s="193">
        <f>H28*E28</f>
        <v>4000</v>
      </c>
      <c r="J28" s="194">
        <f>I28+G28</f>
        <v>4000</v>
      </c>
      <c r="K28" s="229">
        <v>2</v>
      </c>
      <c r="L28" s="190"/>
      <c r="M28" s="190">
        <f>L28*K28</f>
        <v>0</v>
      </c>
      <c r="N28" s="192">
        <f t="shared" si="3"/>
        <v>2000</v>
      </c>
      <c r="O28" s="193">
        <f t="shared" si="4"/>
        <v>4000</v>
      </c>
      <c r="P28" s="194">
        <f t="shared" si="5"/>
        <v>4000</v>
      </c>
    </row>
    <row r="29" spans="1:16" s="185" customFormat="1" ht="15" customHeight="1" x14ac:dyDescent="0.2">
      <c r="A29" s="212">
        <f>A26+0.1</f>
        <v>1.8000000000000007</v>
      </c>
      <c r="B29" s="219"/>
      <c r="C29" s="188" t="s">
        <v>222</v>
      </c>
      <c r="D29" s="204"/>
      <c r="E29" s="205"/>
      <c r="F29" s="204"/>
      <c r="G29" s="204"/>
      <c r="H29" s="206"/>
      <c r="I29" s="207"/>
      <c r="J29" s="208"/>
      <c r="K29" s="205"/>
      <c r="L29" s="204"/>
      <c r="M29" s="204"/>
      <c r="N29" s="206"/>
      <c r="O29" s="207"/>
      <c r="P29" s="208"/>
    </row>
    <row r="30" spans="1:16" s="185" customFormat="1" ht="20.100000000000001" customHeight="1" x14ac:dyDescent="0.2">
      <c r="A30" s="69"/>
      <c r="B30" s="200" t="s">
        <v>41</v>
      </c>
      <c r="C30" s="230" t="s">
        <v>223</v>
      </c>
      <c r="D30" s="118" t="str">
        <f>IF(C30="","",IF(E30="","",IF(E30&gt;1,"Nos.","No.")))</f>
        <v>Nos.</v>
      </c>
      <c r="E30" s="118">
        <v>4</v>
      </c>
      <c r="F30" s="190"/>
      <c r="G30" s="190">
        <f>F30*E30</f>
        <v>0</v>
      </c>
      <c r="H30" s="192">
        <v>2000</v>
      </c>
      <c r="I30" s="193">
        <f>H30*E30</f>
        <v>8000</v>
      </c>
      <c r="J30" s="194">
        <f>I30+G30</f>
        <v>8000</v>
      </c>
      <c r="K30" s="118">
        <v>4</v>
      </c>
      <c r="L30" s="190"/>
      <c r="M30" s="190">
        <f>L30*K30</f>
        <v>0</v>
      </c>
      <c r="N30" s="192">
        <f t="shared" ref="N30:N31" si="6">H30</f>
        <v>2000</v>
      </c>
      <c r="O30" s="193">
        <f t="shared" ref="O30:O31" si="7">N30*K30</f>
        <v>8000</v>
      </c>
      <c r="P30" s="194">
        <f t="shared" ref="P30:P31" si="8">O30</f>
        <v>8000</v>
      </c>
    </row>
    <row r="31" spans="1:16" s="185" customFormat="1" ht="20.100000000000001" customHeight="1" x14ac:dyDescent="0.2">
      <c r="A31" s="69"/>
      <c r="B31" s="200" t="s">
        <v>42</v>
      </c>
      <c r="C31" s="230" t="s">
        <v>224</v>
      </c>
      <c r="D31" s="118" t="str">
        <f>IF(C31="","",IF(E31="","",IF(E31&gt;1,"Nos.","No.")))</f>
        <v>Nos.</v>
      </c>
      <c r="E31" s="118">
        <v>2</v>
      </c>
      <c r="F31" s="190"/>
      <c r="G31" s="190">
        <f>F31*E31</f>
        <v>0</v>
      </c>
      <c r="H31" s="192">
        <v>2000</v>
      </c>
      <c r="I31" s="193">
        <f>H31*E31</f>
        <v>4000</v>
      </c>
      <c r="J31" s="194">
        <f>I31+G31</f>
        <v>4000</v>
      </c>
      <c r="K31" s="118">
        <v>2</v>
      </c>
      <c r="L31" s="190"/>
      <c r="M31" s="190">
        <f>L31*K31</f>
        <v>0</v>
      </c>
      <c r="N31" s="192">
        <f t="shared" si="6"/>
        <v>2000</v>
      </c>
      <c r="O31" s="193">
        <f t="shared" si="7"/>
        <v>4000</v>
      </c>
      <c r="P31" s="194">
        <f t="shared" si="8"/>
        <v>4000</v>
      </c>
    </row>
    <row r="32" spans="1:16" s="185" customFormat="1" ht="25.5" x14ac:dyDescent="0.2">
      <c r="A32" s="212">
        <f>A29+0.1</f>
        <v>1.9000000000000008</v>
      </c>
      <c r="B32" s="231"/>
      <c r="C32" s="232" t="s">
        <v>225</v>
      </c>
      <c r="D32" s="190" t="s">
        <v>1</v>
      </c>
      <c r="E32" s="233">
        <v>3</v>
      </c>
      <c r="F32" s="190"/>
      <c r="G32" s="190">
        <f>F32*E32</f>
        <v>0</v>
      </c>
      <c r="H32" s="192">
        <v>5000</v>
      </c>
      <c r="I32" s="193">
        <f>H32*E32</f>
        <v>15000</v>
      </c>
      <c r="J32" s="194">
        <f>I32+G32</f>
        <v>15000</v>
      </c>
      <c r="K32" s="233">
        <v>3</v>
      </c>
      <c r="L32" s="190"/>
      <c r="M32" s="190">
        <f>L32*K32</f>
        <v>0</v>
      </c>
      <c r="N32" s="192">
        <f>H32</f>
        <v>5000</v>
      </c>
      <c r="O32" s="193">
        <f>N32*K32</f>
        <v>15000</v>
      </c>
      <c r="P32" s="194">
        <f>O32</f>
        <v>15000</v>
      </c>
    </row>
    <row r="33" spans="1:16" s="185" customFormat="1" ht="15" customHeight="1" x14ac:dyDescent="0.2">
      <c r="A33" s="225">
        <v>1.1000000000000001</v>
      </c>
      <c r="B33" s="219"/>
      <c r="C33" s="195" t="s">
        <v>226</v>
      </c>
      <c r="D33" s="204"/>
      <c r="E33" s="205"/>
      <c r="F33" s="204"/>
      <c r="G33" s="204"/>
      <c r="H33" s="206"/>
      <c r="I33" s="207"/>
      <c r="J33" s="208"/>
      <c r="K33" s="205"/>
      <c r="L33" s="204"/>
      <c r="M33" s="204"/>
      <c r="N33" s="206"/>
      <c r="O33" s="207"/>
      <c r="P33" s="208"/>
    </row>
    <row r="34" spans="1:16" s="185" customFormat="1" ht="20.100000000000001" customHeight="1" x14ac:dyDescent="0.2">
      <c r="A34" s="225"/>
      <c r="B34" s="234" t="s">
        <v>41</v>
      </c>
      <c r="C34" s="235" t="s">
        <v>227</v>
      </c>
      <c r="D34" s="190" t="str">
        <f>IF(C34="","",IF(E34="","",IF(E34&gt;1,"Nos.","No.")))</f>
        <v>Nos.</v>
      </c>
      <c r="E34" s="191">
        <v>5</v>
      </c>
      <c r="F34" s="190"/>
      <c r="G34" s="190">
        <f>F34*E34</f>
        <v>0</v>
      </c>
      <c r="H34" s="192">
        <v>500</v>
      </c>
      <c r="I34" s="193">
        <f>H34*E34</f>
        <v>2500</v>
      </c>
      <c r="J34" s="194">
        <f>I34+G34</f>
        <v>2500</v>
      </c>
      <c r="K34" s="191">
        <v>5</v>
      </c>
      <c r="L34" s="190"/>
      <c r="M34" s="190">
        <f>L34*K34</f>
        <v>0</v>
      </c>
      <c r="N34" s="192">
        <f t="shared" ref="N34:N38" si="9">H34</f>
        <v>500</v>
      </c>
      <c r="O34" s="193">
        <f t="shared" ref="O34:O38" si="10">N34*K34</f>
        <v>2500</v>
      </c>
      <c r="P34" s="194">
        <f t="shared" ref="P34:P38" si="11">O34</f>
        <v>2500</v>
      </c>
    </row>
    <row r="35" spans="1:16" s="185" customFormat="1" ht="20.100000000000001" customHeight="1" x14ac:dyDescent="0.2">
      <c r="A35" s="209"/>
      <c r="B35" s="234" t="s">
        <v>42</v>
      </c>
      <c r="C35" s="236" t="s">
        <v>228</v>
      </c>
      <c r="D35" s="228" t="str">
        <f>IF(C35="","",IF(E35="","",IF(E35&gt;1,"Nos.","No.")))</f>
        <v>Nos.</v>
      </c>
      <c r="E35" s="229">
        <v>5</v>
      </c>
      <c r="F35" s="190"/>
      <c r="G35" s="190">
        <f>F35*E35</f>
        <v>0</v>
      </c>
      <c r="H35" s="192">
        <v>500</v>
      </c>
      <c r="I35" s="193">
        <f>H35*E35</f>
        <v>2500</v>
      </c>
      <c r="J35" s="194">
        <f>I35+G35</f>
        <v>2500</v>
      </c>
      <c r="K35" s="229">
        <v>5</v>
      </c>
      <c r="L35" s="190"/>
      <c r="M35" s="190">
        <f>L35*K35</f>
        <v>0</v>
      </c>
      <c r="N35" s="192">
        <f t="shared" si="9"/>
        <v>500</v>
      </c>
      <c r="O35" s="193">
        <f t="shared" si="10"/>
        <v>2500</v>
      </c>
      <c r="P35" s="194">
        <f t="shared" si="11"/>
        <v>2500</v>
      </c>
    </row>
    <row r="36" spans="1:16" s="185" customFormat="1" ht="20.100000000000001" customHeight="1" x14ac:dyDescent="0.2">
      <c r="A36" s="209"/>
      <c r="B36" s="234" t="s">
        <v>43</v>
      </c>
      <c r="C36" s="236" t="s">
        <v>229</v>
      </c>
      <c r="D36" s="93" t="str">
        <f>IF(C36="","",IF(E36="","",IF(E36&gt;1,"Nos.","No.")))</f>
        <v>Nos.</v>
      </c>
      <c r="E36" s="93">
        <v>7</v>
      </c>
      <c r="F36" s="190"/>
      <c r="G36" s="190">
        <f>F36*E36</f>
        <v>0</v>
      </c>
      <c r="H36" s="192">
        <v>500</v>
      </c>
      <c r="I36" s="193">
        <f>H36*E36</f>
        <v>3500</v>
      </c>
      <c r="J36" s="194">
        <f>I36+G36</f>
        <v>3500</v>
      </c>
      <c r="K36" s="93">
        <v>7</v>
      </c>
      <c r="L36" s="190"/>
      <c r="M36" s="190">
        <f>L36*K36</f>
        <v>0</v>
      </c>
      <c r="N36" s="192">
        <f t="shared" si="9"/>
        <v>500</v>
      </c>
      <c r="O36" s="193">
        <f t="shared" si="10"/>
        <v>3500</v>
      </c>
      <c r="P36" s="194">
        <f t="shared" si="11"/>
        <v>3500</v>
      </c>
    </row>
    <row r="37" spans="1:16" s="185" customFormat="1" ht="20.100000000000001" customHeight="1" x14ac:dyDescent="0.2">
      <c r="A37" s="209"/>
      <c r="B37" s="234" t="s">
        <v>77</v>
      </c>
      <c r="C37" s="236" t="s">
        <v>230</v>
      </c>
      <c r="D37" s="228" t="str">
        <f>IF(C37="","",IF(E37="","",IF(E37&gt;1,"Nos.","No.")))</f>
        <v>Nos.</v>
      </c>
      <c r="E37" s="229">
        <v>22</v>
      </c>
      <c r="F37" s="190"/>
      <c r="G37" s="190">
        <f>F37*E37</f>
        <v>0</v>
      </c>
      <c r="H37" s="192">
        <v>500</v>
      </c>
      <c r="I37" s="193">
        <f>H37*E37</f>
        <v>11000</v>
      </c>
      <c r="J37" s="194">
        <f>I37+G37</f>
        <v>11000</v>
      </c>
      <c r="K37" s="229">
        <v>22</v>
      </c>
      <c r="L37" s="190"/>
      <c r="M37" s="190">
        <f>L37*K37</f>
        <v>0</v>
      </c>
      <c r="N37" s="192">
        <f t="shared" si="9"/>
        <v>500</v>
      </c>
      <c r="O37" s="193">
        <f t="shared" si="10"/>
        <v>11000</v>
      </c>
      <c r="P37" s="194">
        <f t="shared" si="11"/>
        <v>11000</v>
      </c>
    </row>
    <row r="38" spans="1:16" s="185" customFormat="1" ht="20.100000000000001" customHeight="1" thickBot="1" x14ac:dyDescent="0.25">
      <c r="A38" s="237"/>
      <c r="B38" s="238" t="s">
        <v>231</v>
      </c>
      <c r="C38" s="239" t="s">
        <v>232</v>
      </c>
      <c r="D38" s="240" t="str">
        <f>IF(C38="","",IF(E38="","",IF(E38&gt;1,"Nos.","No.")))</f>
        <v>Nos.</v>
      </c>
      <c r="E38" s="241">
        <v>5</v>
      </c>
      <c r="F38" s="190"/>
      <c r="G38" s="190">
        <f>F38*E38</f>
        <v>0</v>
      </c>
      <c r="H38" s="192">
        <v>500</v>
      </c>
      <c r="I38" s="193">
        <f>H38*E38</f>
        <v>2500</v>
      </c>
      <c r="J38" s="194">
        <f>I38+G38</f>
        <v>2500</v>
      </c>
      <c r="K38" s="241">
        <v>5</v>
      </c>
      <c r="L38" s="190"/>
      <c r="M38" s="190">
        <f>L38*K38</f>
        <v>0</v>
      </c>
      <c r="N38" s="192">
        <f t="shared" si="9"/>
        <v>500</v>
      </c>
      <c r="O38" s="193">
        <f t="shared" si="10"/>
        <v>2500</v>
      </c>
      <c r="P38" s="194">
        <f t="shared" si="11"/>
        <v>2500</v>
      </c>
    </row>
    <row r="39" spans="1:16" ht="20.100000000000001" customHeight="1" thickTop="1" thickBot="1" x14ac:dyDescent="0.25">
      <c r="A39" s="242"/>
      <c r="B39" s="243"/>
      <c r="C39" s="244" t="s">
        <v>233</v>
      </c>
      <c r="D39" s="245"/>
      <c r="E39" s="246"/>
      <c r="F39" s="246"/>
      <c r="G39" s="247"/>
      <c r="H39" s="247"/>
      <c r="I39" s="247"/>
      <c r="J39" s="248"/>
      <c r="K39" s="246"/>
      <c r="L39" s="246"/>
      <c r="M39" s="247"/>
      <c r="N39" s="247"/>
      <c r="O39" s="247"/>
      <c r="P39" s="248"/>
    </row>
    <row r="40" spans="1:16" ht="16.5" customHeight="1" x14ac:dyDescent="0.2">
      <c r="A40" s="249"/>
      <c r="B40" s="250"/>
      <c r="C40" s="251" t="s">
        <v>234</v>
      </c>
      <c r="D40" s="252"/>
      <c r="E40" s="252"/>
      <c r="F40" s="252"/>
      <c r="G40" s="252"/>
      <c r="H40" s="253"/>
      <c r="I40" s="254"/>
      <c r="J40" s="255"/>
      <c r="K40" s="252"/>
      <c r="L40" s="252"/>
      <c r="M40" s="252"/>
      <c r="N40" s="253"/>
      <c r="O40" s="254"/>
      <c r="P40" s="255"/>
    </row>
    <row r="41" spans="1:16" ht="54" customHeight="1" x14ac:dyDescent="0.2">
      <c r="A41" s="41"/>
      <c r="B41" s="256"/>
      <c r="C41" s="43" t="s">
        <v>235</v>
      </c>
      <c r="D41" s="204"/>
      <c r="E41" s="204"/>
      <c r="F41" s="204"/>
      <c r="G41" s="204"/>
      <c r="H41" s="257"/>
      <c r="I41" s="258"/>
      <c r="J41" s="259"/>
      <c r="K41" s="204"/>
      <c r="L41" s="204"/>
      <c r="M41" s="204"/>
      <c r="N41" s="257"/>
      <c r="O41" s="258"/>
      <c r="P41" s="259"/>
    </row>
    <row r="42" spans="1:16" ht="65.099999999999994" customHeight="1" x14ac:dyDescent="0.2">
      <c r="A42" s="69">
        <v>2.1</v>
      </c>
      <c r="B42" s="181"/>
      <c r="C42" s="188" t="s">
        <v>236</v>
      </c>
      <c r="D42" s="204"/>
      <c r="E42" s="204"/>
      <c r="F42" s="204"/>
      <c r="G42" s="204"/>
      <c r="H42" s="257"/>
      <c r="I42" s="258"/>
      <c r="J42" s="259"/>
      <c r="K42" s="204"/>
      <c r="L42" s="204"/>
      <c r="M42" s="204"/>
      <c r="N42" s="257"/>
      <c r="O42" s="258"/>
      <c r="P42" s="259"/>
    </row>
    <row r="43" spans="1:16" ht="17.100000000000001" customHeight="1" thickBot="1" x14ac:dyDescent="0.25">
      <c r="A43" s="220"/>
      <c r="B43" s="260" t="s">
        <v>41</v>
      </c>
      <c r="C43" s="261" t="s">
        <v>237</v>
      </c>
      <c r="D43" s="223" t="s">
        <v>238</v>
      </c>
      <c r="E43" s="224">
        <v>700</v>
      </c>
      <c r="F43" s="190"/>
      <c r="G43" s="190">
        <f>F43*E43</f>
        <v>0</v>
      </c>
      <c r="H43" s="192">
        <v>100</v>
      </c>
      <c r="I43" s="193">
        <f>H43*E43</f>
        <v>70000</v>
      </c>
      <c r="J43" s="194">
        <f>I43+G43</f>
        <v>70000</v>
      </c>
      <c r="K43" s="787">
        <v>591.48</v>
      </c>
      <c r="L43" s="190"/>
      <c r="M43" s="190">
        <f>L43*K43</f>
        <v>0</v>
      </c>
      <c r="N43" s="192">
        <f t="shared" ref="N43:N47" si="12">H43</f>
        <v>100</v>
      </c>
      <c r="O43" s="193">
        <f t="shared" ref="O43:O47" si="13">N43*K43</f>
        <v>59148</v>
      </c>
      <c r="P43" s="194">
        <f t="shared" ref="P43:P47" si="14">O43</f>
        <v>59148</v>
      </c>
    </row>
    <row r="44" spans="1:16" ht="20.100000000000001" customHeight="1" x14ac:dyDescent="0.2">
      <c r="A44" s="69"/>
      <c r="B44" s="262" t="s">
        <v>42</v>
      </c>
      <c r="C44" s="235" t="s">
        <v>239</v>
      </c>
      <c r="D44" s="190" t="s">
        <v>238</v>
      </c>
      <c r="E44" s="191">
        <v>110</v>
      </c>
      <c r="F44" s="190"/>
      <c r="G44" s="190">
        <f>F44*E44</f>
        <v>0</v>
      </c>
      <c r="H44" s="192">
        <v>150</v>
      </c>
      <c r="I44" s="193">
        <f>H44*E44</f>
        <v>16500</v>
      </c>
      <c r="J44" s="194">
        <f>I44+G44</f>
        <v>16500</v>
      </c>
      <c r="K44" s="191">
        <v>109.89</v>
      </c>
      <c r="L44" s="190"/>
      <c r="M44" s="190">
        <f>L44*K44</f>
        <v>0</v>
      </c>
      <c r="N44" s="192">
        <f t="shared" si="12"/>
        <v>150</v>
      </c>
      <c r="O44" s="193">
        <f t="shared" si="13"/>
        <v>16483.5</v>
      </c>
      <c r="P44" s="194">
        <f t="shared" si="14"/>
        <v>16483.5</v>
      </c>
    </row>
    <row r="45" spans="1:16" ht="20.100000000000001" customHeight="1" x14ac:dyDescent="0.2">
      <c r="A45" s="69"/>
      <c r="B45" s="262" t="s">
        <v>43</v>
      </c>
      <c r="C45" s="235" t="s">
        <v>240</v>
      </c>
      <c r="D45" s="190" t="s">
        <v>238</v>
      </c>
      <c r="E45" s="191">
        <v>70</v>
      </c>
      <c r="F45" s="190"/>
      <c r="G45" s="190">
        <f>F45*E45</f>
        <v>0</v>
      </c>
      <c r="H45" s="192">
        <v>160</v>
      </c>
      <c r="I45" s="193">
        <f>H45*E45</f>
        <v>11200</v>
      </c>
      <c r="J45" s="194">
        <f>I45+G45</f>
        <v>11200</v>
      </c>
      <c r="K45" s="191">
        <v>199.23</v>
      </c>
      <c r="L45" s="190"/>
      <c r="M45" s="190">
        <f>L45*K45</f>
        <v>0</v>
      </c>
      <c r="N45" s="192">
        <f t="shared" si="12"/>
        <v>160</v>
      </c>
      <c r="O45" s="193">
        <f t="shared" si="13"/>
        <v>31876.799999999999</v>
      </c>
      <c r="P45" s="194">
        <f t="shared" si="14"/>
        <v>31876.799999999999</v>
      </c>
    </row>
    <row r="46" spans="1:16" ht="20.100000000000001" customHeight="1" x14ac:dyDescent="0.2">
      <c r="A46" s="69"/>
      <c r="B46" s="262" t="s">
        <v>77</v>
      </c>
      <c r="C46" s="236" t="s">
        <v>241</v>
      </c>
      <c r="D46" s="228" t="s">
        <v>238</v>
      </c>
      <c r="E46" s="229">
        <v>70</v>
      </c>
      <c r="F46" s="190"/>
      <c r="G46" s="190">
        <f>F46*E46</f>
        <v>0</v>
      </c>
      <c r="H46" s="192">
        <v>200</v>
      </c>
      <c r="I46" s="193">
        <f>H46*E46</f>
        <v>14000</v>
      </c>
      <c r="J46" s="194">
        <f>I46+G46</f>
        <v>14000</v>
      </c>
      <c r="K46" s="229">
        <v>563.09</v>
      </c>
      <c r="L46" s="190"/>
      <c r="M46" s="190">
        <f>L46*K46</f>
        <v>0</v>
      </c>
      <c r="N46" s="192">
        <f t="shared" si="12"/>
        <v>200</v>
      </c>
      <c r="O46" s="193">
        <f t="shared" si="13"/>
        <v>112618</v>
      </c>
      <c r="P46" s="194">
        <f t="shared" si="14"/>
        <v>112618</v>
      </c>
    </row>
    <row r="47" spans="1:16" ht="20.100000000000001" customHeight="1" x14ac:dyDescent="0.2">
      <c r="A47" s="69"/>
      <c r="B47" s="262" t="s">
        <v>231</v>
      </c>
      <c r="C47" s="236" t="s">
        <v>242</v>
      </c>
      <c r="D47" s="228" t="s">
        <v>238</v>
      </c>
      <c r="E47" s="229">
        <v>10</v>
      </c>
      <c r="F47" s="190"/>
      <c r="G47" s="190">
        <f>F47*E47</f>
        <v>0</v>
      </c>
      <c r="H47" s="192">
        <v>225</v>
      </c>
      <c r="I47" s="193">
        <f>H47*E47</f>
        <v>2250</v>
      </c>
      <c r="J47" s="194">
        <f>I47+G47</f>
        <v>2250</v>
      </c>
      <c r="K47" s="229">
        <v>51.75</v>
      </c>
      <c r="L47" s="190"/>
      <c r="M47" s="190">
        <f>L47*K47</f>
        <v>0</v>
      </c>
      <c r="N47" s="192">
        <f t="shared" si="12"/>
        <v>225</v>
      </c>
      <c r="O47" s="193">
        <f t="shared" si="13"/>
        <v>11643.75</v>
      </c>
      <c r="P47" s="194">
        <f t="shared" si="14"/>
        <v>11643.75</v>
      </c>
    </row>
    <row r="48" spans="1:16" ht="30" customHeight="1" x14ac:dyDescent="0.2">
      <c r="A48" s="69">
        <f>A42+0.1</f>
        <v>2.2000000000000002</v>
      </c>
      <c r="B48" s="181"/>
      <c r="C48" s="188" t="s">
        <v>243</v>
      </c>
      <c r="D48" s="44"/>
      <c r="E48" s="263"/>
      <c r="F48" s="264"/>
      <c r="G48" s="264"/>
      <c r="H48" s="264"/>
      <c r="I48" s="264"/>
      <c r="J48" s="265"/>
      <c r="K48" s="263"/>
      <c r="L48" s="264"/>
      <c r="M48" s="264"/>
      <c r="N48" s="264"/>
      <c r="O48" s="264"/>
      <c r="P48" s="265"/>
    </row>
    <row r="49" spans="1:16" ht="20.100000000000001" customHeight="1" x14ac:dyDescent="0.2">
      <c r="A49" s="266"/>
      <c r="B49" s="267" t="s">
        <v>41</v>
      </c>
      <c r="C49" s="235" t="s">
        <v>244</v>
      </c>
      <c r="D49" s="118" t="s">
        <v>238</v>
      </c>
      <c r="E49" s="268">
        <v>200</v>
      </c>
      <c r="F49" s="190"/>
      <c r="G49" s="190">
        <f>F49*E49</f>
        <v>0</v>
      </c>
      <c r="H49" s="192">
        <v>115</v>
      </c>
      <c r="I49" s="193">
        <f>H49*E49</f>
        <v>23000</v>
      </c>
      <c r="J49" s="194">
        <f>I49+G49</f>
        <v>23000</v>
      </c>
      <c r="K49" s="268">
        <v>179</v>
      </c>
      <c r="L49" s="190"/>
      <c r="M49" s="190">
        <f>L49*K49</f>
        <v>0</v>
      </c>
      <c r="N49" s="192">
        <f>H49</f>
        <v>115</v>
      </c>
      <c r="O49" s="193">
        <f>N49*K49</f>
        <v>20585</v>
      </c>
      <c r="P49" s="194">
        <f>O49</f>
        <v>20585</v>
      </c>
    </row>
    <row r="50" spans="1:16" ht="27" customHeight="1" x14ac:dyDescent="0.2">
      <c r="A50" s="69">
        <f>A48+0.1</f>
        <v>2.3000000000000003</v>
      </c>
      <c r="B50" s="269"/>
      <c r="C50" s="270" t="s">
        <v>245</v>
      </c>
      <c r="D50" s="72"/>
      <c r="E50" s="72"/>
      <c r="F50" s="264"/>
      <c r="G50" s="264"/>
      <c r="H50" s="264"/>
      <c r="I50" s="264"/>
      <c r="J50" s="265"/>
      <c r="K50" s="72"/>
      <c r="L50" s="264"/>
      <c r="M50" s="264"/>
      <c r="N50" s="264"/>
      <c r="O50" s="264"/>
      <c r="P50" s="265"/>
    </row>
    <row r="51" spans="1:16" ht="20.100000000000001" customHeight="1" x14ac:dyDescent="0.2">
      <c r="A51" s="266"/>
      <c r="B51" s="267" t="s">
        <v>41</v>
      </c>
      <c r="C51" s="235" t="s">
        <v>246</v>
      </c>
      <c r="D51" s="118" t="s">
        <v>238</v>
      </c>
      <c r="E51" s="268">
        <v>200</v>
      </c>
      <c r="F51" s="190"/>
      <c r="G51" s="190">
        <f>F51*E51</f>
        <v>0</v>
      </c>
      <c r="H51" s="192">
        <v>25</v>
      </c>
      <c r="I51" s="193">
        <f>H51*E51</f>
        <v>5000</v>
      </c>
      <c r="J51" s="194">
        <f>I51+G51</f>
        <v>5000</v>
      </c>
      <c r="K51" s="268">
        <v>179</v>
      </c>
      <c r="L51" s="190"/>
      <c r="M51" s="190">
        <f>L51*K51</f>
        <v>0</v>
      </c>
      <c r="N51" s="192">
        <f>H51</f>
        <v>25</v>
      </c>
      <c r="O51" s="193">
        <f>N51*K51</f>
        <v>4475</v>
      </c>
      <c r="P51" s="194">
        <f>O51</f>
        <v>4475</v>
      </c>
    </row>
    <row r="52" spans="1:16" ht="78" customHeight="1" x14ac:dyDescent="0.2">
      <c r="A52" s="186">
        <f>A50+0.1</f>
        <v>2.4000000000000004</v>
      </c>
      <c r="B52" s="271"/>
      <c r="C52" s="272" t="s">
        <v>247</v>
      </c>
      <c r="D52" s="273"/>
      <c r="E52" s="274"/>
      <c r="F52" s="273"/>
      <c r="G52" s="273"/>
      <c r="H52" s="275"/>
      <c r="I52" s="276"/>
      <c r="J52" s="277"/>
      <c r="K52" s="274"/>
      <c r="L52" s="273"/>
      <c r="M52" s="273"/>
      <c r="N52" s="275"/>
      <c r="O52" s="276"/>
      <c r="P52" s="277"/>
    </row>
    <row r="53" spans="1:16" ht="20.100000000000001" customHeight="1" x14ac:dyDescent="0.2">
      <c r="A53" s="69"/>
      <c r="B53" s="234" t="s">
        <v>41</v>
      </c>
      <c r="C53" s="235" t="s">
        <v>248</v>
      </c>
      <c r="D53" s="278" t="s">
        <v>238</v>
      </c>
      <c r="E53" s="279">
        <v>190</v>
      </c>
      <c r="F53" s="190"/>
      <c r="G53" s="190">
        <f>F53*E53</f>
        <v>0</v>
      </c>
      <c r="H53" s="192">
        <v>75</v>
      </c>
      <c r="I53" s="193">
        <f>H53*E53</f>
        <v>14250</v>
      </c>
      <c r="J53" s="194">
        <f>I53+G53</f>
        <v>14250</v>
      </c>
      <c r="K53" s="279"/>
      <c r="L53" s="190"/>
      <c r="M53" s="190">
        <f>L53*K53</f>
        <v>0</v>
      </c>
      <c r="N53" s="192">
        <f t="shared" ref="N53:N55" si="15">H53</f>
        <v>75</v>
      </c>
      <c r="O53" s="193">
        <f t="shared" ref="O53:O55" si="16">N53*K53</f>
        <v>0</v>
      </c>
      <c r="P53" s="194">
        <f t="shared" ref="P53:P55" si="17">O53</f>
        <v>0</v>
      </c>
    </row>
    <row r="54" spans="1:16" ht="20.100000000000001" customHeight="1" x14ac:dyDescent="0.2">
      <c r="A54" s="69"/>
      <c r="B54" s="234" t="s">
        <v>42</v>
      </c>
      <c r="C54" s="236" t="s">
        <v>249</v>
      </c>
      <c r="D54" s="280" t="s">
        <v>238</v>
      </c>
      <c r="E54" s="281">
        <v>70</v>
      </c>
      <c r="F54" s="190"/>
      <c r="G54" s="190">
        <f>F54*E54</f>
        <v>0</v>
      </c>
      <c r="H54" s="192">
        <v>100</v>
      </c>
      <c r="I54" s="193">
        <f>H54*E54</f>
        <v>7000</v>
      </c>
      <c r="J54" s="194">
        <f>I54+G54</f>
        <v>7000</v>
      </c>
      <c r="K54" s="281"/>
      <c r="L54" s="190"/>
      <c r="M54" s="190">
        <f>L54*K54</f>
        <v>0</v>
      </c>
      <c r="N54" s="192">
        <f t="shared" si="15"/>
        <v>100</v>
      </c>
      <c r="O54" s="193">
        <f t="shared" si="16"/>
        <v>0</v>
      </c>
      <c r="P54" s="194">
        <f t="shared" si="17"/>
        <v>0</v>
      </c>
    </row>
    <row r="55" spans="1:16" ht="20.100000000000001" customHeight="1" x14ac:dyDescent="0.2">
      <c r="A55" s="69"/>
      <c r="B55" s="234" t="s">
        <v>43</v>
      </c>
      <c r="C55" s="236" t="s">
        <v>250</v>
      </c>
      <c r="D55" s="280" t="s">
        <v>238</v>
      </c>
      <c r="E55" s="281">
        <v>140</v>
      </c>
      <c r="F55" s="190"/>
      <c r="G55" s="190">
        <f>F55*E55</f>
        <v>0</v>
      </c>
      <c r="H55" s="192">
        <v>150</v>
      </c>
      <c r="I55" s="193">
        <f>H55*E55</f>
        <v>21000</v>
      </c>
      <c r="J55" s="194">
        <f>I55+G55</f>
        <v>21000</v>
      </c>
      <c r="K55" s="281"/>
      <c r="L55" s="190"/>
      <c r="M55" s="190">
        <f>L55*K55</f>
        <v>0</v>
      </c>
      <c r="N55" s="192">
        <f t="shared" si="15"/>
        <v>150</v>
      </c>
      <c r="O55" s="193">
        <f t="shared" si="16"/>
        <v>0</v>
      </c>
      <c r="P55" s="194">
        <f t="shared" si="17"/>
        <v>0</v>
      </c>
    </row>
    <row r="56" spans="1:16" ht="15" customHeight="1" x14ac:dyDescent="0.2">
      <c r="A56" s="186">
        <f>A52+0.1</f>
        <v>2.5000000000000004</v>
      </c>
      <c r="B56" s="181"/>
      <c r="C56" s="282" t="s">
        <v>251</v>
      </c>
      <c r="D56" s="204"/>
      <c r="E56" s="205"/>
      <c r="F56" s="204"/>
      <c r="G56" s="204"/>
      <c r="H56" s="257"/>
      <c r="I56" s="258"/>
      <c r="J56" s="259"/>
      <c r="K56" s="205"/>
      <c r="L56" s="204"/>
      <c r="M56" s="204"/>
      <c r="N56" s="257"/>
      <c r="O56" s="258"/>
      <c r="P56" s="259"/>
    </row>
    <row r="57" spans="1:16" ht="20.100000000000001" customHeight="1" x14ac:dyDescent="0.2">
      <c r="A57" s="69"/>
      <c r="B57" s="234" t="s">
        <v>41</v>
      </c>
      <c r="C57" s="235" t="s">
        <v>252</v>
      </c>
      <c r="D57" s="190" t="str">
        <f>IF(C57="","",IF(E57="","",IF(E57&gt;1,"Nos.","No.")))</f>
        <v>Nos.</v>
      </c>
      <c r="E57" s="191">
        <v>31</v>
      </c>
      <c r="F57" s="190"/>
      <c r="G57" s="190">
        <f>F57*E57</f>
        <v>0</v>
      </c>
      <c r="H57" s="192">
        <v>1000</v>
      </c>
      <c r="I57" s="193">
        <f>H57*E57</f>
        <v>31000</v>
      </c>
      <c r="J57" s="194">
        <f>I57+G57</f>
        <v>31000</v>
      </c>
      <c r="K57" s="191">
        <v>31</v>
      </c>
      <c r="L57" s="190"/>
      <c r="M57" s="190">
        <f>L57*K57</f>
        <v>0</v>
      </c>
      <c r="N57" s="192">
        <f t="shared" ref="N57:N61" si="18">H57</f>
        <v>1000</v>
      </c>
      <c r="O57" s="193">
        <f t="shared" ref="O57:O61" si="19">N57*K57</f>
        <v>31000</v>
      </c>
      <c r="P57" s="194">
        <f t="shared" ref="P57:P61" si="20">O57</f>
        <v>31000</v>
      </c>
    </row>
    <row r="58" spans="1:16" ht="20.100000000000001" customHeight="1" x14ac:dyDescent="0.2">
      <c r="A58" s="69"/>
      <c r="B58" s="234" t="s">
        <v>42</v>
      </c>
      <c r="C58" s="236" t="s">
        <v>253</v>
      </c>
      <c r="D58" s="228" t="str">
        <f>IF(C58="","",IF(E58="","",IF(E58&gt;1,"Nos.","No.")))</f>
        <v>Nos.</v>
      </c>
      <c r="E58" s="229">
        <v>4</v>
      </c>
      <c r="F58" s="190"/>
      <c r="G58" s="190">
        <f>F58*E58</f>
        <v>0</v>
      </c>
      <c r="H58" s="192">
        <v>1000</v>
      </c>
      <c r="I58" s="193">
        <f>H58*E58</f>
        <v>4000</v>
      </c>
      <c r="J58" s="194">
        <f>I58+G58</f>
        <v>4000</v>
      </c>
      <c r="K58" s="229">
        <v>4</v>
      </c>
      <c r="L58" s="190"/>
      <c r="M58" s="190">
        <f>L58*K58</f>
        <v>0</v>
      </c>
      <c r="N58" s="192">
        <f t="shared" si="18"/>
        <v>1000</v>
      </c>
      <c r="O58" s="193">
        <f t="shared" si="19"/>
        <v>4000</v>
      </c>
      <c r="P58" s="194">
        <f t="shared" si="20"/>
        <v>4000</v>
      </c>
    </row>
    <row r="59" spans="1:16" ht="20.100000000000001" customHeight="1" x14ac:dyDescent="0.2">
      <c r="A59" s="69"/>
      <c r="B59" s="234" t="s">
        <v>43</v>
      </c>
      <c r="C59" s="236" t="s">
        <v>254</v>
      </c>
      <c r="D59" s="228" t="str">
        <f>IF(C59="","",IF(E59="","",IF(E59&gt;1,"Nos.","No.")))</f>
        <v>Nos.</v>
      </c>
      <c r="E59" s="229">
        <v>2</v>
      </c>
      <c r="F59" s="190"/>
      <c r="G59" s="190">
        <f>F59*E59</f>
        <v>0</v>
      </c>
      <c r="H59" s="192">
        <v>1500</v>
      </c>
      <c r="I59" s="193">
        <f>H59*E59</f>
        <v>3000</v>
      </c>
      <c r="J59" s="194">
        <f>I59+G59</f>
        <v>3000</v>
      </c>
      <c r="K59" s="229">
        <v>2</v>
      </c>
      <c r="L59" s="190"/>
      <c r="M59" s="190">
        <f>L59*K59</f>
        <v>0</v>
      </c>
      <c r="N59" s="192">
        <f t="shared" si="18"/>
        <v>1500</v>
      </c>
      <c r="O59" s="193">
        <f t="shared" si="19"/>
        <v>3000</v>
      </c>
      <c r="P59" s="194">
        <f t="shared" si="20"/>
        <v>3000</v>
      </c>
    </row>
    <row r="60" spans="1:16" ht="20.100000000000001" customHeight="1" x14ac:dyDescent="0.2">
      <c r="A60" s="69"/>
      <c r="B60" s="234" t="s">
        <v>77</v>
      </c>
      <c r="C60" s="236" t="s">
        <v>255</v>
      </c>
      <c r="D60" s="228" t="str">
        <f>IF(C60="","",IF(E60="","",IF(E60&gt;1,"Nos.","No.")))</f>
        <v>Nos.</v>
      </c>
      <c r="E60" s="229">
        <v>3</v>
      </c>
      <c r="F60" s="190"/>
      <c r="G60" s="190">
        <f>F60*E60</f>
        <v>0</v>
      </c>
      <c r="H60" s="192">
        <v>1500</v>
      </c>
      <c r="I60" s="193">
        <f>H60*E60</f>
        <v>4500</v>
      </c>
      <c r="J60" s="194">
        <f>I60+G60</f>
        <v>4500</v>
      </c>
      <c r="K60" s="229">
        <v>3</v>
      </c>
      <c r="L60" s="190"/>
      <c r="M60" s="190">
        <f>L60*K60</f>
        <v>0</v>
      </c>
      <c r="N60" s="192">
        <f t="shared" si="18"/>
        <v>1500</v>
      </c>
      <c r="O60" s="193">
        <f t="shared" si="19"/>
        <v>4500</v>
      </c>
      <c r="P60" s="194">
        <f t="shared" si="20"/>
        <v>4500</v>
      </c>
    </row>
    <row r="61" spans="1:16" ht="20.100000000000001" customHeight="1" thickBot="1" x14ac:dyDescent="0.25">
      <c r="A61" s="220"/>
      <c r="B61" s="283" t="s">
        <v>231</v>
      </c>
      <c r="C61" s="284" t="s">
        <v>256</v>
      </c>
      <c r="D61" s="285" t="str">
        <f>IF(C61="","",IF(E61="","",IF(E61&gt;1,"Nos.","No.")))</f>
        <v>Nos.</v>
      </c>
      <c r="E61" s="286">
        <v>5</v>
      </c>
      <c r="F61" s="190"/>
      <c r="G61" s="190">
        <f>F61*E61</f>
        <v>0</v>
      </c>
      <c r="H61" s="192">
        <v>3000</v>
      </c>
      <c r="I61" s="193">
        <f>H61*E61</f>
        <v>15000</v>
      </c>
      <c r="J61" s="194">
        <f>I61+G61</f>
        <v>15000</v>
      </c>
      <c r="K61" s="787">
        <v>5</v>
      </c>
      <c r="L61" s="190"/>
      <c r="M61" s="190">
        <f>L61*K61</f>
        <v>0</v>
      </c>
      <c r="N61" s="192">
        <f t="shared" si="18"/>
        <v>3000</v>
      </c>
      <c r="O61" s="193">
        <f t="shared" si="19"/>
        <v>15000</v>
      </c>
      <c r="P61" s="194">
        <f t="shared" si="20"/>
        <v>15000</v>
      </c>
    </row>
    <row r="62" spans="1:16" ht="14.25" customHeight="1" x14ac:dyDescent="0.2">
      <c r="A62" s="69">
        <f>A56+0.1</f>
        <v>2.6000000000000005</v>
      </c>
      <c r="B62" s="181"/>
      <c r="C62" s="282" t="s">
        <v>257</v>
      </c>
      <c r="D62" s="204"/>
      <c r="E62" s="205"/>
      <c r="F62" s="204"/>
      <c r="G62" s="204"/>
      <c r="H62" s="257"/>
      <c r="I62" s="258"/>
      <c r="J62" s="259"/>
      <c r="K62" s="205"/>
      <c r="L62" s="204"/>
      <c r="M62" s="204"/>
      <c r="N62" s="257"/>
      <c r="O62" s="258"/>
      <c r="P62" s="259"/>
    </row>
    <row r="63" spans="1:16" ht="20.100000000000001" customHeight="1" x14ac:dyDescent="0.2">
      <c r="A63" s="69"/>
      <c r="B63" s="234" t="s">
        <v>41</v>
      </c>
      <c r="C63" s="235" t="s">
        <v>255</v>
      </c>
      <c r="D63" s="190" t="str">
        <f>IF(C63="","",IF(E63="","",IF(E63&gt;1,"Nos.","No.")))</f>
        <v>No.</v>
      </c>
      <c r="E63" s="191">
        <v>1</v>
      </c>
      <c r="F63" s="190"/>
      <c r="G63" s="190">
        <f>F63*E63</f>
        <v>0</v>
      </c>
      <c r="H63" s="192">
        <v>2000</v>
      </c>
      <c r="I63" s="193">
        <f>H63*E63</f>
        <v>2000</v>
      </c>
      <c r="J63" s="194">
        <f>I63+G63</f>
        <v>2000</v>
      </c>
      <c r="K63" s="191">
        <v>1</v>
      </c>
      <c r="L63" s="190"/>
      <c r="M63" s="190">
        <f>L63*K63</f>
        <v>0</v>
      </c>
      <c r="N63" s="192">
        <f t="shared" ref="N63:N66" si="21">H63</f>
        <v>2000</v>
      </c>
      <c r="O63" s="193">
        <f t="shared" ref="O63:O66" si="22">N63*K63</f>
        <v>2000</v>
      </c>
      <c r="P63" s="194">
        <f t="shared" ref="P63:P66" si="23">O63</f>
        <v>2000</v>
      </c>
    </row>
    <row r="64" spans="1:16" ht="20.100000000000001" customHeight="1" x14ac:dyDescent="0.2">
      <c r="A64" s="69"/>
      <c r="B64" s="234" t="s">
        <v>42</v>
      </c>
      <c r="C64" s="236" t="s">
        <v>256</v>
      </c>
      <c r="D64" s="190" t="str">
        <f>IF(C64="","",IF(E64="","",IF(E64&gt;1,"Nos.","No.")))</f>
        <v>No.</v>
      </c>
      <c r="E64" s="191">
        <v>1</v>
      </c>
      <c r="F64" s="190"/>
      <c r="G64" s="190">
        <f>F64*E64</f>
        <v>0</v>
      </c>
      <c r="H64" s="192">
        <v>3000</v>
      </c>
      <c r="I64" s="193">
        <f>H64*E64</f>
        <v>3000</v>
      </c>
      <c r="J64" s="194">
        <f>I64+G64</f>
        <v>3000</v>
      </c>
      <c r="K64" s="191">
        <v>1</v>
      </c>
      <c r="L64" s="190"/>
      <c r="M64" s="190">
        <f>L64*K64</f>
        <v>0</v>
      </c>
      <c r="N64" s="192">
        <f t="shared" si="21"/>
        <v>3000</v>
      </c>
      <c r="O64" s="193">
        <f t="shared" si="22"/>
        <v>3000</v>
      </c>
      <c r="P64" s="194">
        <f t="shared" si="23"/>
        <v>3000</v>
      </c>
    </row>
    <row r="65" spans="1:16" ht="15" customHeight="1" x14ac:dyDescent="0.2">
      <c r="A65" s="69">
        <f>A62+0.1</f>
        <v>2.7000000000000006</v>
      </c>
      <c r="B65" s="187"/>
      <c r="C65" s="213" t="s">
        <v>258</v>
      </c>
      <c r="D65" s="204"/>
      <c r="E65" s="205"/>
      <c r="F65" s="204"/>
      <c r="G65" s="204"/>
      <c r="H65" s="257"/>
      <c r="I65" s="258"/>
      <c r="J65" s="259"/>
      <c r="K65" s="205"/>
      <c r="L65" s="204"/>
      <c r="M65" s="204"/>
      <c r="N65" s="192">
        <f t="shared" si="21"/>
        <v>0</v>
      </c>
      <c r="O65" s="193">
        <f t="shared" si="22"/>
        <v>0</v>
      </c>
      <c r="P65" s="194">
        <f t="shared" si="23"/>
        <v>0</v>
      </c>
    </row>
    <row r="66" spans="1:16" ht="15" customHeight="1" x14ac:dyDescent="0.2">
      <c r="A66" s="69"/>
      <c r="B66" s="187" t="s">
        <v>41</v>
      </c>
      <c r="C66" s="189" t="s">
        <v>259</v>
      </c>
      <c r="D66" s="190" t="str">
        <f>IF(C66="","",IF(E66="","",IF(E66&gt;1,"Nos.","No.")))</f>
        <v>Nos.</v>
      </c>
      <c r="E66" s="191">
        <v>2</v>
      </c>
      <c r="F66" s="190"/>
      <c r="G66" s="190">
        <f>F66*E66</f>
        <v>0</v>
      </c>
      <c r="H66" s="192">
        <v>1000</v>
      </c>
      <c r="I66" s="193">
        <f>H66*E66</f>
        <v>2000</v>
      </c>
      <c r="J66" s="194">
        <f>I66+G66</f>
        <v>2000</v>
      </c>
      <c r="K66" s="191">
        <v>2</v>
      </c>
      <c r="L66" s="190"/>
      <c r="M66" s="190">
        <f>L66*K66</f>
        <v>0</v>
      </c>
      <c r="N66" s="192">
        <f t="shared" si="21"/>
        <v>1000</v>
      </c>
      <c r="O66" s="193">
        <f t="shared" si="22"/>
        <v>2000</v>
      </c>
      <c r="P66" s="194">
        <f t="shared" si="23"/>
        <v>2000</v>
      </c>
    </row>
    <row r="67" spans="1:16" ht="38.25" x14ac:dyDescent="0.2">
      <c r="A67" s="69">
        <f>A65+0.1</f>
        <v>2.8000000000000007</v>
      </c>
      <c r="B67" s="187"/>
      <c r="C67" s="188" t="s">
        <v>260</v>
      </c>
      <c r="D67" s="204"/>
      <c r="E67" s="205"/>
      <c r="F67" s="204"/>
      <c r="G67" s="204"/>
      <c r="H67" s="257"/>
      <c r="I67" s="258"/>
      <c r="J67" s="259"/>
      <c r="K67" s="205"/>
      <c r="L67" s="204"/>
      <c r="M67" s="204"/>
      <c r="N67" s="257"/>
      <c r="O67" s="258"/>
      <c r="P67" s="259"/>
    </row>
    <row r="68" spans="1:16" ht="15" customHeight="1" x14ac:dyDescent="0.2">
      <c r="A68" s="69"/>
      <c r="B68" s="187" t="s">
        <v>41</v>
      </c>
      <c r="C68" s="43" t="s">
        <v>261</v>
      </c>
      <c r="D68" s="190" t="str">
        <f>IF(C68="","",IF(E68="","",IF(E68&gt;1,"Nos.","No.")))</f>
        <v>Nos.</v>
      </c>
      <c r="E68" s="191">
        <v>11</v>
      </c>
      <c r="F68" s="190"/>
      <c r="G68" s="190">
        <f>F68*E68</f>
        <v>0</v>
      </c>
      <c r="H68" s="192">
        <v>2000</v>
      </c>
      <c r="I68" s="193">
        <f>H68*E68</f>
        <v>22000</v>
      </c>
      <c r="J68" s="194">
        <f>I68+G68</f>
        <v>22000</v>
      </c>
      <c r="K68" s="191">
        <v>11</v>
      </c>
      <c r="L68" s="190"/>
      <c r="M68" s="190">
        <f>L68*K68</f>
        <v>0</v>
      </c>
      <c r="N68" s="192">
        <f>H68</f>
        <v>2000</v>
      </c>
      <c r="O68" s="193">
        <f>N68*K68</f>
        <v>22000</v>
      </c>
      <c r="P68" s="194">
        <f>O68</f>
        <v>22000</v>
      </c>
    </row>
    <row r="69" spans="1:16" ht="102" x14ac:dyDescent="0.2">
      <c r="A69" s="69">
        <f>A67+0.1</f>
        <v>2.9000000000000008</v>
      </c>
      <c r="B69" s="262"/>
      <c r="C69" s="188" t="s">
        <v>262</v>
      </c>
      <c r="D69" s="204"/>
      <c r="E69" s="205"/>
      <c r="F69" s="204"/>
      <c r="G69" s="287"/>
      <c r="H69" s="204"/>
      <c r="I69" s="204"/>
      <c r="J69" s="288"/>
      <c r="K69" s="205"/>
      <c r="L69" s="204"/>
      <c r="M69" s="287"/>
      <c r="N69" s="204"/>
      <c r="O69" s="204"/>
      <c r="P69" s="288"/>
    </row>
    <row r="70" spans="1:16" ht="15" customHeight="1" x14ac:dyDescent="0.2">
      <c r="A70" s="69"/>
      <c r="B70" s="262" t="s">
        <v>41</v>
      </c>
      <c r="C70" s="289" t="s">
        <v>263</v>
      </c>
      <c r="D70" s="190" t="s">
        <v>4</v>
      </c>
      <c r="E70" s="191">
        <v>1</v>
      </c>
      <c r="F70" s="190"/>
      <c r="G70" s="190">
        <f>F70*E70</f>
        <v>0</v>
      </c>
      <c r="H70" s="192">
        <v>25000</v>
      </c>
      <c r="I70" s="193">
        <f>H70*E70</f>
        <v>25000</v>
      </c>
      <c r="J70" s="194">
        <f>I70+G70</f>
        <v>25000</v>
      </c>
      <c r="K70" s="191">
        <v>1</v>
      </c>
      <c r="L70" s="190"/>
      <c r="M70" s="190">
        <f>L70*K70</f>
        <v>0</v>
      </c>
      <c r="N70" s="192">
        <f>H70</f>
        <v>25000</v>
      </c>
      <c r="O70" s="193">
        <f>N70*K70</f>
        <v>25000</v>
      </c>
      <c r="P70" s="194">
        <f>O70</f>
        <v>25000</v>
      </c>
    </row>
    <row r="71" spans="1:16" ht="76.5" x14ac:dyDescent="0.2">
      <c r="A71" s="209">
        <v>2.1</v>
      </c>
      <c r="B71" s="262"/>
      <c r="C71" s="188" t="s">
        <v>264</v>
      </c>
      <c r="D71" s="44"/>
      <c r="E71" s="44"/>
      <c r="F71" s="196"/>
      <c r="G71" s="196"/>
      <c r="H71" s="290"/>
      <c r="I71" s="291"/>
      <c r="J71" s="292"/>
      <c r="K71" s="44"/>
      <c r="L71" s="196"/>
      <c r="M71" s="196"/>
      <c r="N71" s="290"/>
      <c r="O71" s="291"/>
      <c r="P71" s="292"/>
    </row>
    <row r="72" spans="1:16" ht="15" customHeight="1" thickBot="1" x14ac:dyDescent="0.25">
      <c r="A72" s="220"/>
      <c r="B72" s="260" t="s">
        <v>41</v>
      </c>
      <c r="C72" s="293" t="s">
        <v>265</v>
      </c>
      <c r="D72" s="294" t="s">
        <v>266</v>
      </c>
      <c r="E72" s="295">
        <v>1</v>
      </c>
      <c r="F72" s="190"/>
      <c r="G72" s="190">
        <f>F72*E72</f>
        <v>0</v>
      </c>
      <c r="H72" s="192">
        <v>2000</v>
      </c>
      <c r="I72" s="193">
        <f>H72*E72</f>
        <v>2000</v>
      </c>
      <c r="J72" s="194">
        <f>I72+G72</f>
        <v>2000</v>
      </c>
      <c r="K72" s="788">
        <v>1</v>
      </c>
      <c r="L72" s="190"/>
      <c r="M72" s="190">
        <f>L72*K72</f>
        <v>0</v>
      </c>
      <c r="N72" s="192">
        <f>H72</f>
        <v>2000</v>
      </c>
      <c r="O72" s="193">
        <f>N72*K72</f>
        <v>2000</v>
      </c>
      <c r="P72" s="194">
        <f>O72</f>
        <v>2000</v>
      </c>
    </row>
    <row r="73" spans="1:16" ht="104.25" customHeight="1" thickBot="1" x14ac:dyDescent="0.25">
      <c r="A73" s="209">
        <f>A71+0.01</f>
        <v>2.11</v>
      </c>
      <c r="B73" s="262"/>
      <c r="C73" s="296" t="s">
        <v>267</v>
      </c>
      <c r="D73" s="201" t="s">
        <v>0</v>
      </c>
      <c r="E73" s="202">
        <v>1</v>
      </c>
      <c r="F73" s="190"/>
      <c r="G73" s="190">
        <f>F73*E73</f>
        <v>0</v>
      </c>
      <c r="H73" s="192">
        <v>15000</v>
      </c>
      <c r="I73" s="193">
        <f>H73*E73</f>
        <v>15000</v>
      </c>
      <c r="J73" s="194">
        <f>I73+G73</f>
        <v>15000</v>
      </c>
      <c r="K73" s="202">
        <v>1</v>
      </c>
      <c r="L73" s="190"/>
      <c r="M73" s="190">
        <f>L73*K73</f>
        <v>0</v>
      </c>
      <c r="N73" s="192">
        <f>H73</f>
        <v>15000</v>
      </c>
      <c r="O73" s="193">
        <f>N73*K73</f>
        <v>15000</v>
      </c>
      <c r="P73" s="194">
        <f>O73</f>
        <v>15000</v>
      </c>
    </row>
    <row r="74" spans="1:16" ht="20.100000000000001" customHeight="1" thickTop="1" thickBot="1" x14ac:dyDescent="0.25">
      <c r="A74" s="242"/>
      <c r="B74" s="243"/>
      <c r="C74" s="244" t="s">
        <v>233</v>
      </c>
      <c r="D74" s="297"/>
      <c r="E74" s="298"/>
      <c r="F74" s="246"/>
      <c r="G74" s="246"/>
      <c r="H74" s="297"/>
      <c r="I74" s="246"/>
      <c r="J74" s="299"/>
      <c r="K74" s="298"/>
      <c r="L74" s="246"/>
      <c r="M74" s="246"/>
      <c r="N74" s="297"/>
      <c r="O74" s="246"/>
      <c r="P74" s="299"/>
    </row>
    <row r="75" spans="1:16" ht="28.5" customHeight="1" x14ac:dyDescent="0.2">
      <c r="A75" s="41"/>
      <c r="B75" s="256"/>
      <c r="C75" s="300" t="s">
        <v>268</v>
      </c>
      <c r="D75" s="204"/>
      <c r="E75" s="204"/>
      <c r="F75" s="204"/>
      <c r="G75" s="204"/>
      <c r="H75" s="257"/>
      <c r="I75" s="258"/>
      <c r="J75" s="259"/>
      <c r="K75" s="204"/>
      <c r="L75" s="204"/>
      <c r="M75" s="204"/>
      <c r="N75" s="257"/>
      <c r="O75" s="258"/>
      <c r="P75" s="259"/>
    </row>
    <row r="76" spans="1:16" ht="66.75" customHeight="1" x14ac:dyDescent="0.2">
      <c r="A76" s="41"/>
      <c r="B76" s="256"/>
      <c r="C76" s="301" t="s">
        <v>269</v>
      </c>
      <c r="D76" s="204"/>
      <c r="E76" s="204"/>
      <c r="F76" s="204"/>
      <c r="G76" s="204"/>
      <c r="H76" s="257"/>
      <c r="I76" s="258"/>
      <c r="J76" s="259"/>
      <c r="K76" s="204"/>
      <c r="L76" s="204"/>
      <c r="M76" s="204"/>
      <c r="N76" s="257"/>
      <c r="O76" s="258"/>
      <c r="P76" s="259"/>
    </row>
    <row r="77" spans="1:16" ht="76.5" x14ac:dyDescent="0.2">
      <c r="A77" s="69">
        <v>3.1</v>
      </c>
      <c r="B77" s="181"/>
      <c r="C77" s="195" t="s">
        <v>270</v>
      </c>
      <c r="D77" s="204"/>
      <c r="E77" s="204"/>
      <c r="F77" s="204"/>
      <c r="G77" s="204"/>
      <c r="H77" s="257"/>
      <c r="I77" s="258"/>
      <c r="J77" s="259"/>
      <c r="K77" s="204"/>
      <c r="L77" s="204"/>
      <c r="M77" s="204"/>
      <c r="N77" s="257"/>
      <c r="O77" s="258"/>
      <c r="P77" s="259"/>
    </row>
    <row r="78" spans="1:16" ht="20.100000000000001" customHeight="1" x14ac:dyDescent="0.2">
      <c r="A78" s="56"/>
      <c r="B78" s="234" t="s">
        <v>41</v>
      </c>
      <c r="C78" s="235" t="s">
        <v>271</v>
      </c>
      <c r="D78" s="190" t="s">
        <v>238</v>
      </c>
      <c r="E78" s="191">
        <v>200</v>
      </c>
      <c r="F78" s="190"/>
      <c r="G78" s="190">
        <f>F78*E78</f>
        <v>0</v>
      </c>
      <c r="H78" s="192">
        <v>100</v>
      </c>
      <c r="I78" s="193">
        <f>H78*E78</f>
        <v>20000</v>
      </c>
      <c r="J78" s="194">
        <f>I78+G78</f>
        <v>20000</v>
      </c>
      <c r="K78" s="191"/>
      <c r="L78" s="190"/>
      <c r="M78" s="190">
        <f>L78*K78</f>
        <v>0</v>
      </c>
      <c r="N78" s="192">
        <f t="shared" ref="N78:N82" si="24">H78</f>
        <v>100</v>
      </c>
      <c r="O78" s="193">
        <f t="shared" ref="O78:O82" si="25">N78*K78</f>
        <v>0</v>
      </c>
      <c r="P78" s="194">
        <f t="shared" ref="P78:P82" si="26">O78</f>
        <v>0</v>
      </c>
    </row>
    <row r="79" spans="1:16" ht="20.100000000000001" customHeight="1" x14ac:dyDescent="0.2">
      <c r="A79" s="56"/>
      <c r="B79" s="234" t="s">
        <v>42</v>
      </c>
      <c r="C79" s="235" t="s">
        <v>272</v>
      </c>
      <c r="D79" s="190" t="s">
        <v>238</v>
      </c>
      <c r="E79" s="191">
        <v>490</v>
      </c>
      <c r="F79" s="190"/>
      <c r="G79" s="190">
        <f>F79*E79</f>
        <v>0</v>
      </c>
      <c r="H79" s="192">
        <v>150</v>
      </c>
      <c r="I79" s="193">
        <f>H79*E79</f>
        <v>73500</v>
      </c>
      <c r="J79" s="194">
        <f>I79+G79</f>
        <v>73500</v>
      </c>
      <c r="K79" s="191">
        <v>337.3</v>
      </c>
      <c r="L79" s="190"/>
      <c r="M79" s="190">
        <f>L79*K79</f>
        <v>0</v>
      </c>
      <c r="N79" s="192">
        <f t="shared" si="24"/>
        <v>150</v>
      </c>
      <c r="O79" s="193">
        <f t="shared" si="25"/>
        <v>50595</v>
      </c>
      <c r="P79" s="194">
        <f t="shared" si="26"/>
        <v>50595</v>
      </c>
    </row>
    <row r="80" spans="1:16" ht="20.100000000000001" customHeight="1" x14ac:dyDescent="0.2">
      <c r="A80" s="56"/>
      <c r="B80" s="234" t="s">
        <v>43</v>
      </c>
      <c r="C80" s="236" t="s">
        <v>273</v>
      </c>
      <c r="D80" s="228" t="s">
        <v>238</v>
      </c>
      <c r="E80" s="229">
        <v>1120</v>
      </c>
      <c r="F80" s="190"/>
      <c r="G80" s="190">
        <f>F80*E80</f>
        <v>0</v>
      </c>
      <c r="H80" s="192">
        <v>200</v>
      </c>
      <c r="I80" s="193">
        <f>H80*E80</f>
        <v>224000</v>
      </c>
      <c r="J80" s="194">
        <f>I80+G80</f>
        <v>224000</v>
      </c>
      <c r="K80" s="229">
        <v>1011</v>
      </c>
      <c r="L80" s="190"/>
      <c r="M80" s="190">
        <f>L80*K80</f>
        <v>0</v>
      </c>
      <c r="N80" s="192">
        <f t="shared" si="24"/>
        <v>200</v>
      </c>
      <c r="O80" s="193">
        <f t="shared" si="25"/>
        <v>202200</v>
      </c>
      <c r="P80" s="194">
        <f t="shared" si="26"/>
        <v>202200</v>
      </c>
    </row>
    <row r="81" spans="1:16" ht="20.100000000000001" customHeight="1" x14ac:dyDescent="0.2">
      <c r="A81" s="56"/>
      <c r="B81" s="234" t="s">
        <v>77</v>
      </c>
      <c r="C81" s="236" t="s">
        <v>274</v>
      </c>
      <c r="D81" s="228" t="s">
        <v>238</v>
      </c>
      <c r="E81" s="191">
        <v>60</v>
      </c>
      <c r="F81" s="190"/>
      <c r="G81" s="190">
        <f>F81*E81</f>
        <v>0</v>
      </c>
      <c r="H81" s="192">
        <v>250</v>
      </c>
      <c r="I81" s="193">
        <f>H81*E81</f>
        <v>15000</v>
      </c>
      <c r="J81" s="194">
        <f>I81+G81</f>
        <v>15000</v>
      </c>
      <c r="K81" s="191"/>
      <c r="L81" s="190"/>
      <c r="M81" s="190">
        <f>L81*K81</f>
        <v>0</v>
      </c>
      <c r="N81" s="192">
        <f t="shared" si="24"/>
        <v>250</v>
      </c>
      <c r="O81" s="193">
        <f t="shared" si="25"/>
        <v>0</v>
      </c>
      <c r="P81" s="194">
        <f t="shared" si="26"/>
        <v>0</v>
      </c>
    </row>
    <row r="82" spans="1:16" ht="20.100000000000001" customHeight="1" x14ac:dyDescent="0.2">
      <c r="A82" s="56"/>
      <c r="B82" s="234" t="s">
        <v>231</v>
      </c>
      <c r="C82" s="236" t="s">
        <v>275</v>
      </c>
      <c r="D82" s="228" t="s">
        <v>238</v>
      </c>
      <c r="E82" s="191">
        <v>70</v>
      </c>
      <c r="F82" s="190"/>
      <c r="G82" s="190">
        <f>F82*E82</f>
        <v>0</v>
      </c>
      <c r="H82" s="192">
        <v>150</v>
      </c>
      <c r="I82" s="193">
        <f>H82*E82</f>
        <v>10500</v>
      </c>
      <c r="J82" s="194">
        <f>I82+G82</f>
        <v>10500</v>
      </c>
      <c r="K82" s="191">
        <v>38.33</v>
      </c>
      <c r="L82" s="190"/>
      <c r="M82" s="190">
        <f>L82*K82</f>
        <v>0</v>
      </c>
      <c r="N82" s="192">
        <f t="shared" si="24"/>
        <v>150</v>
      </c>
      <c r="O82" s="193">
        <f t="shared" si="25"/>
        <v>5749.5</v>
      </c>
      <c r="P82" s="194">
        <f t="shared" si="26"/>
        <v>5749.5</v>
      </c>
    </row>
    <row r="83" spans="1:16" ht="28.5" customHeight="1" x14ac:dyDescent="0.2">
      <c r="A83" s="69">
        <f>A77+0.1</f>
        <v>3.2</v>
      </c>
      <c r="B83" s="181"/>
      <c r="C83" s="302" t="s">
        <v>276</v>
      </c>
      <c r="D83" s="204"/>
      <c r="E83" s="205"/>
      <c r="F83" s="204"/>
      <c r="G83" s="204"/>
      <c r="H83" s="303"/>
      <c r="I83" s="304"/>
      <c r="J83" s="259"/>
      <c r="K83" s="205"/>
      <c r="L83" s="204"/>
      <c r="M83" s="204"/>
      <c r="N83" s="303"/>
      <c r="O83" s="304"/>
      <c r="P83" s="259"/>
    </row>
    <row r="84" spans="1:16" s="2" customFormat="1" ht="15" customHeight="1" thickBot="1" x14ac:dyDescent="0.25">
      <c r="A84" s="144"/>
      <c r="B84" s="283" t="s">
        <v>41</v>
      </c>
      <c r="C84" s="305" t="s">
        <v>277</v>
      </c>
      <c r="D84" s="223" t="str">
        <f>IF(C84="","",IF(E84="","",IF(E84&gt;1,"Nos.","No.")))</f>
        <v>Nos.</v>
      </c>
      <c r="E84" s="224">
        <v>30</v>
      </c>
      <c r="F84" s="190"/>
      <c r="G84" s="190">
        <f>F84*E84</f>
        <v>0</v>
      </c>
      <c r="H84" s="192">
        <v>1000</v>
      </c>
      <c r="I84" s="193">
        <f>H84*E84</f>
        <v>30000</v>
      </c>
      <c r="J84" s="194">
        <f>I84+G84</f>
        <v>30000</v>
      </c>
      <c r="K84" s="787">
        <v>36</v>
      </c>
      <c r="L84" s="190"/>
      <c r="M84" s="190">
        <f>L84*K84</f>
        <v>0</v>
      </c>
      <c r="N84" s="192">
        <f>H84</f>
        <v>1000</v>
      </c>
      <c r="O84" s="193">
        <f>N84*K84</f>
        <v>36000</v>
      </c>
      <c r="P84" s="194">
        <f>O84</f>
        <v>36000</v>
      </c>
    </row>
    <row r="85" spans="1:16" ht="15" customHeight="1" x14ac:dyDescent="0.2">
      <c r="A85" s="69">
        <f>A83+0.1</f>
        <v>3.3000000000000003</v>
      </c>
      <c r="B85" s="187"/>
      <c r="C85" s="306" t="s">
        <v>278</v>
      </c>
      <c r="D85" s="204"/>
      <c r="E85" s="205"/>
      <c r="F85" s="204"/>
      <c r="G85" s="204"/>
      <c r="H85" s="257"/>
      <c r="I85" s="258"/>
      <c r="J85" s="259"/>
      <c r="K85" s="205"/>
      <c r="L85" s="204"/>
      <c r="M85" s="204"/>
      <c r="N85" s="257"/>
      <c r="O85" s="258"/>
      <c r="P85" s="259"/>
    </row>
    <row r="86" spans="1:16" ht="15" customHeight="1" x14ac:dyDescent="0.2">
      <c r="A86" s="69"/>
      <c r="B86" s="262" t="s">
        <v>41</v>
      </c>
      <c r="C86" s="307" t="s">
        <v>279</v>
      </c>
      <c r="D86" s="190" t="s">
        <v>1</v>
      </c>
      <c r="E86" s="191">
        <v>8</v>
      </c>
      <c r="F86" s="190"/>
      <c r="G86" s="190">
        <f>F86*E86</f>
        <v>0</v>
      </c>
      <c r="H86" s="192">
        <v>1000</v>
      </c>
      <c r="I86" s="193">
        <f>H86*E86</f>
        <v>8000</v>
      </c>
      <c r="J86" s="194">
        <f>I86+G86</f>
        <v>8000</v>
      </c>
      <c r="K86" s="191">
        <v>15</v>
      </c>
      <c r="L86" s="190"/>
      <c r="M86" s="190">
        <f>L86*K86</f>
        <v>0</v>
      </c>
      <c r="N86" s="192">
        <f>H86</f>
        <v>1000</v>
      </c>
      <c r="O86" s="193">
        <f>N86*K86</f>
        <v>15000</v>
      </c>
      <c r="P86" s="194">
        <f>O86</f>
        <v>15000</v>
      </c>
    </row>
    <row r="87" spans="1:16" ht="76.5" x14ac:dyDescent="0.2">
      <c r="A87" s="69">
        <f>A85+0.1</f>
        <v>3.4000000000000004</v>
      </c>
      <c r="B87" s="271"/>
      <c r="C87" s="195" t="s">
        <v>280</v>
      </c>
      <c r="D87" s="204"/>
      <c r="E87" s="205"/>
      <c r="F87" s="204"/>
      <c r="G87" s="204"/>
      <c r="H87" s="257"/>
      <c r="I87" s="258"/>
      <c r="J87" s="259"/>
      <c r="K87" s="205"/>
      <c r="L87" s="204"/>
      <c r="M87" s="204"/>
      <c r="N87" s="257"/>
      <c r="O87" s="258"/>
      <c r="P87" s="259"/>
    </row>
    <row r="88" spans="1:16" ht="15" customHeight="1" x14ac:dyDescent="0.2">
      <c r="A88" s="69"/>
      <c r="B88" s="262" t="s">
        <v>41</v>
      </c>
      <c r="C88" s="235" t="s">
        <v>281</v>
      </c>
      <c r="D88" s="190" t="s">
        <v>1</v>
      </c>
      <c r="E88" s="191">
        <v>5</v>
      </c>
      <c r="F88" s="190"/>
      <c r="G88" s="190">
        <f>F88*E88</f>
        <v>0</v>
      </c>
      <c r="H88" s="192">
        <v>1500</v>
      </c>
      <c r="I88" s="193">
        <f>H88*E88</f>
        <v>7500</v>
      </c>
      <c r="J88" s="194">
        <f>I88+G88</f>
        <v>7500</v>
      </c>
      <c r="K88" s="191"/>
      <c r="L88" s="190"/>
      <c r="M88" s="190">
        <f>L88*K88</f>
        <v>0</v>
      </c>
      <c r="N88" s="192">
        <f>H88</f>
        <v>1500</v>
      </c>
      <c r="O88" s="193">
        <f>N88*K88</f>
        <v>0</v>
      </c>
      <c r="P88" s="194">
        <f>O88</f>
        <v>0</v>
      </c>
    </row>
    <row r="89" spans="1:16" ht="27.75" customHeight="1" x14ac:dyDescent="0.2">
      <c r="A89" s="69">
        <f>A87+0.1</f>
        <v>3.5000000000000004</v>
      </c>
      <c r="B89" s="187"/>
      <c r="C89" s="188" t="s">
        <v>282</v>
      </c>
      <c r="D89" s="204"/>
      <c r="E89" s="205"/>
      <c r="F89" s="204"/>
      <c r="G89" s="204"/>
      <c r="H89" s="257"/>
      <c r="I89" s="258"/>
      <c r="J89" s="259"/>
      <c r="K89" s="205"/>
      <c r="L89" s="204"/>
      <c r="M89" s="204"/>
      <c r="N89" s="257"/>
      <c r="O89" s="258"/>
      <c r="P89" s="259"/>
    </row>
    <row r="90" spans="1:16" ht="20.100000000000001" customHeight="1" x14ac:dyDescent="0.2">
      <c r="A90" s="56"/>
      <c r="B90" s="234" t="s">
        <v>41</v>
      </c>
      <c r="C90" s="235" t="s">
        <v>283</v>
      </c>
      <c r="D90" s="190" t="str">
        <f>IF(C90="","",IF(E90="","",IF(E90&gt;1,"Nos.","No.")))</f>
        <v>Nos.</v>
      </c>
      <c r="E90" s="191">
        <v>3</v>
      </c>
      <c r="F90" s="190"/>
      <c r="G90" s="190">
        <f>F90*E90</f>
        <v>0</v>
      </c>
      <c r="H90" s="192">
        <v>500</v>
      </c>
      <c r="I90" s="193">
        <f>H90*E90</f>
        <v>1500</v>
      </c>
      <c r="J90" s="194">
        <f>I90+G90</f>
        <v>1500</v>
      </c>
      <c r="K90" s="191">
        <v>3</v>
      </c>
      <c r="L90" s="190"/>
      <c r="M90" s="190">
        <f>L90*K90</f>
        <v>0</v>
      </c>
      <c r="N90" s="192">
        <f t="shared" ref="N90:N92" si="27">H90</f>
        <v>500</v>
      </c>
      <c r="O90" s="193">
        <f t="shared" ref="O90:O92" si="28">N90*K90</f>
        <v>1500</v>
      </c>
      <c r="P90" s="194">
        <f t="shared" ref="P90:P92" si="29">O90</f>
        <v>1500</v>
      </c>
    </row>
    <row r="91" spans="1:16" ht="20.100000000000001" customHeight="1" x14ac:dyDescent="0.2">
      <c r="A91" s="56"/>
      <c r="B91" s="234" t="s">
        <v>42</v>
      </c>
      <c r="C91" s="236" t="s">
        <v>284</v>
      </c>
      <c r="D91" s="190" t="str">
        <f>IF(C91="","",IF(E91="","",IF(E91&gt;1,"Nos.","No.")))</f>
        <v>Nos.</v>
      </c>
      <c r="E91" s="191">
        <v>3</v>
      </c>
      <c r="F91" s="190"/>
      <c r="G91" s="190">
        <f>F91*E91</f>
        <v>0</v>
      </c>
      <c r="H91" s="192">
        <v>500</v>
      </c>
      <c r="I91" s="193">
        <f>H91*E91</f>
        <v>1500</v>
      </c>
      <c r="J91" s="194">
        <f>I91+G91</f>
        <v>1500</v>
      </c>
      <c r="K91" s="191">
        <v>3</v>
      </c>
      <c r="L91" s="190"/>
      <c r="M91" s="190">
        <f>L91*K91</f>
        <v>0</v>
      </c>
      <c r="N91" s="192">
        <f t="shared" si="27"/>
        <v>500</v>
      </c>
      <c r="O91" s="193">
        <f t="shared" si="28"/>
        <v>1500</v>
      </c>
      <c r="P91" s="194">
        <f t="shared" si="29"/>
        <v>1500</v>
      </c>
    </row>
    <row r="92" spans="1:16" ht="20.100000000000001" customHeight="1" thickBot="1" x14ac:dyDescent="0.25">
      <c r="A92" s="308"/>
      <c r="B92" s="238" t="s">
        <v>43</v>
      </c>
      <c r="C92" s="236" t="s">
        <v>285</v>
      </c>
      <c r="D92" s="228" t="str">
        <f>IF(C92="","",IF(E92="","",IF(E92&gt;1,"Nos.","No.")))</f>
        <v>No.</v>
      </c>
      <c r="E92" s="229">
        <v>1</v>
      </c>
      <c r="F92" s="190"/>
      <c r="G92" s="190">
        <f>F92*E92</f>
        <v>0</v>
      </c>
      <c r="H92" s="192">
        <v>500</v>
      </c>
      <c r="I92" s="193">
        <f>H92*E92</f>
        <v>500</v>
      </c>
      <c r="J92" s="194">
        <f>I92+G92</f>
        <v>500</v>
      </c>
      <c r="K92" s="229">
        <v>1</v>
      </c>
      <c r="L92" s="190"/>
      <c r="M92" s="190">
        <f>L92*K92</f>
        <v>0</v>
      </c>
      <c r="N92" s="192">
        <f t="shared" si="27"/>
        <v>500</v>
      </c>
      <c r="O92" s="193">
        <f t="shared" si="28"/>
        <v>500</v>
      </c>
      <c r="P92" s="194">
        <f t="shared" si="29"/>
        <v>500</v>
      </c>
    </row>
    <row r="93" spans="1:16" ht="20.100000000000001" customHeight="1" thickTop="1" thickBot="1" x14ac:dyDescent="0.25">
      <c r="A93" s="220"/>
      <c r="B93" s="309"/>
      <c r="C93" s="310" t="s">
        <v>233</v>
      </c>
      <c r="D93" s="311"/>
      <c r="E93" s="297"/>
      <c r="F93" s="312"/>
      <c r="G93" s="312"/>
      <c r="H93" s="313"/>
      <c r="I93" s="312"/>
      <c r="J93" s="314"/>
      <c r="K93" s="297"/>
      <c r="L93" s="312"/>
      <c r="M93" s="312"/>
      <c r="N93" s="313"/>
      <c r="O93" s="312"/>
      <c r="P93" s="314"/>
    </row>
    <row r="94" spans="1:16" ht="18.75" customHeight="1" x14ac:dyDescent="0.2">
      <c r="A94" s="315"/>
      <c r="B94" s="316"/>
      <c r="C94" s="317" t="s">
        <v>286</v>
      </c>
      <c r="D94" s="252"/>
      <c r="E94" s="252"/>
      <c r="F94" s="252"/>
      <c r="G94" s="252"/>
      <c r="H94" s="253"/>
      <c r="I94" s="254"/>
      <c r="J94" s="255"/>
      <c r="K94" s="252"/>
      <c r="L94" s="252"/>
      <c r="M94" s="252"/>
      <c r="N94" s="253"/>
      <c r="O94" s="254"/>
      <c r="P94" s="255"/>
    </row>
    <row r="95" spans="1:16" ht="66" customHeight="1" x14ac:dyDescent="0.2">
      <c r="A95" s="315"/>
      <c r="B95" s="316"/>
      <c r="C95" s="301" t="s">
        <v>287</v>
      </c>
      <c r="D95" s="204"/>
      <c r="E95" s="204"/>
      <c r="F95" s="204"/>
      <c r="G95" s="204"/>
      <c r="H95" s="257"/>
      <c r="I95" s="258"/>
      <c r="J95" s="259"/>
      <c r="K95" s="204"/>
      <c r="L95" s="204"/>
      <c r="M95" s="204"/>
      <c r="N95" s="257"/>
      <c r="O95" s="258"/>
      <c r="P95" s="259"/>
    </row>
    <row r="96" spans="1:16" ht="63.75" x14ac:dyDescent="0.2">
      <c r="A96" s="69">
        <f>4.1</f>
        <v>4.0999999999999996</v>
      </c>
      <c r="B96" s="181"/>
      <c r="C96" s="195" t="s">
        <v>288</v>
      </c>
      <c r="D96" s="318"/>
      <c r="E96" s="319"/>
      <c r="F96" s="320"/>
      <c r="G96" s="321"/>
      <c r="H96" s="322"/>
      <c r="I96" s="320"/>
      <c r="J96" s="323"/>
      <c r="K96" s="319"/>
      <c r="L96" s="320"/>
      <c r="M96" s="321"/>
      <c r="N96" s="322"/>
      <c r="O96" s="320"/>
      <c r="P96" s="323"/>
    </row>
    <row r="97" spans="1:16" ht="15" customHeight="1" x14ac:dyDescent="0.2">
      <c r="A97" s="69"/>
      <c r="B97" s="187" t="s">
        <v>41</v>
      </c>
      <c r="C97" s="307" t="s">
        <v>289</v>
      </c>
      <c r="D97" s="190" t="s">
        <v>238</v>
      </c>
      <c r="E97" s="191">
        <v>200</v>
      </c>
      <c r="F97" s="190"/>
      <c r="G97" s="190">
        <f>F97*E97</f>
        <v>0</v>
      </c>
      <c r="H97" s="192">
        <v>300</v>
      </c>
      <c r="I97" s="193">
        <f>H97*E97</f>
        <v>60000</v>
      </c>
      <c r="J97" s="194">
        <f>I97+G97</f>
        <v>60000</v>
      </c>
      <c r="K97" s="191">
        <v>171.74</v>
      </c>
      <c r="L97" s="190"/>
      <c r="M97" s="190">
        <f>L97*K97</f>
        <v>0</v>
      </c>
      <c r="N97" s="192">
        <f>H97</f>
        <v>300</v>
      </c>
      <c r="O97" s="193">
        <f>N97*K97</f>
        <v>51522</v>
      </c>
      <c r="P97" s="194">
        <f>O97</f>
        <v>51522</v>
      </c>
    </row>
    <row r="98" spans="1:16" ht="51" x14ac:dyDescent="0.2">
      <c r="A98" s="69">
        <f>A96+0.1</f>
        <v>4.1999999999999993</v>
      </c>
      <c r="B98" s="181"/>
      <c r="C98" s="195" t="s">
        <v>290</v>
      </c>
      <c r="D98" s="318"/>
      <c r="E98" s="319"/>
      <c r="F98" s="320"/>
      <c r="G98" s="321"/>
      <c r="H98" s="322"/>
      <c r="I98" s="320"/>
      <c r="J98" s="323"/>
      <c r="K98" s="319"/>
      <c r="L98" s="320"/>
      <c r="M98" s="321"/>
      <c r="N98" s="322"/>
      <c r="O98" s="320"/>
      <c r="P98" s="323"/>
    </row>
    <row r="99" spans="1:16" ht="15" customHeight="1" thickBot="1" x14ac:dyDescent="0.25">
      <c r="A99" s="220"/>
      <c r="B99" s="324" t="s">
        <v>41</v>
      </c>
      <c r="C99" s="222" t="s">
        <v>291</v>
      </c>
      <c r="D99" s="223" t="s">
        <v>0</v>
      </c>
      <c r="E99" s="224">
        <v>4</v>
      </c>
      <c r="F99" s="190"/>
      <c r="G99" s="190">
        <f>F99*E99</f>
        <v>0</v>
      </c>
      <c r="H99" s="192">
        <v>3000</v>
      </c>
      <c r="I99" s="193">
        <f>H99*E99</f>
        <v>12000</v>
      </c>
      <c r="J99" s="194">
        <f>I99+G99</f>
        <v>12000</v>
      </c>
      <c r="K99" s="787">
        <v>4</v>
      </c>
      <c r="L99" s="190"/>
      <c r="M99" s="190">
        <f>L99*K99</f>
        <v>0</v>
      </c>
      <c r="N99" s="192">
        <f>H99</f>
        <v>3000</v>
      </c>
      <c r="O99" s="193">
        <f>N99*K99</f>
        <v>12000</v>
      </c>
      <c r="P99" s="194">
        <f>O99</f>
        <v>12000</v>
      </c>
    </row>
    <row r="100" spans="1:16" ht="41.25" customHeight="1" x14ac:dyDescent="0.2">
      <c r="A100" s="69">
        <f>A98+0.1</f>
        <v>4.2999999999999989</v>
      </c>
      <c r="B100" s="181"/>
      <c r="C100" s="195" t="s">
        <v>292</v>
      </c>
      <c r="D100" s="318"/>
      <c r="E100" s="319"/>
      <c r="F100" s="320"/>
      <c r="G100" s="321"/>
      <c r="H100" s="322"/>
      <c r="I100" s="320"/>
      <c r="J100" s="323"/>
      <c r="K100" s="319"/>
      <c r="L100" s="320"/>
      <c r="M100" s="321"/>
      <c r="N100" s="322"/>
      <c r="O100" s="320"/>
      <c r="P100" s="323"/>
    </row>
    <row r="101" spans="1:16" ht="15" customHeight="1" x14ac:dyDescent="0.2">
      <c r="A101" s="69"/>
      <c r="B101" s="187" t="s">
        <v>41</v>
      </c>
      <c r="C101" s="43" t="s">
        <v>293</v>
      </c>
      <c r="D101" s="190" t="s">
        <v>238</v>
      </c>
      <c r="E101" s="191">
        <v>55</v>
      </c>
      <c r="F101" s="190"/>
      <c r="G101" s="190">
        <f>F101*E101</f>
        <v>0</v>
      </c>
      <c r="H101" s="192">
        <v>2000</v>
      </c>
      <c r="I101" s="193">
        <f>H101*E101</f>
        <v>110000</v>
      </c>
      <c r="J101" s="194">
        <f>I101+G101</f>
        <v>110000</v>
      </c>
      <c r="K101" s="191">
        <v>248.48</v>
      </c>
      <c r="L101" s="190"/>
      <c r="M101" s="190">
        <f>L101*K101</f>
        <v>0</v>
      </c>
      <c r="N101" s="192">
        <f>H101</f>
        <v>2000</v>
      </c>
      <c r="O101" s="193">
        <f>N101*K101</f>
        <v>496960</v>
      </c>
      <c r="P101" s="194">
        <f>O101</f>
        <v>496960</v>
      </c>
    </row>
    <row r="102" spans="1:16" ht="51" x14ac:dyDescent="0.2">
      <c r="A102" s="69">
        <f>A100+0.1</f>
        <v>4.3999999999999986</v>
      </c>
      <c r="B102" s="181"/>
      <c r="C102" s="325" t="s">
        <v>294</v>
      </c>
      <c r="D102" s="318"/>
      <c r="E102" s="319"/>
      <c r="F102" s="320"/>
      <c r="G102" s="321"/>
      <c r="H102" s="322"/>
      <c r="I102" s="320"/>
      <c r="J102" s="323"/>
      <c r="K102" s="319"/>
      <c r="L102" s="320"/>
      <c r="M102" s="321"/>
      <c r="N102" s="322"/>
      <c r="O102" s="320"/>
      <c r="P102" s="323"/>
    </row>
    <row r="103" spans="1:16" ht="15" customHeight="1" x14ac:dyDescent="0.2">
      <c r="A103" s="69"/>
      <c r="B103" s="187" t="s">
        <v>41</v>
      </c>
      <c r="C103" s="326" t="s">
        <v>295</v>
      </c>
      <c r="D103" s="190" t="s">
        <v>1</v>
      </c>
      <c r="E103" s="191">
        <v>6</v>
      </c>
      <c r="F103" s="190"/>
      <c r="G103" s="190">
        <f>F103*E103</f>
        <v>0</v>
      </c>
      <c r="H103" s="192">
        <v>15000</v>
      </c>
      <c r="I103" s="193">
        <f>H103*E103</f>
        <v>90000</v>
      </c>
      <c r="J103" s="194">
        <f>I103+G103</f>
        <v>90000</v>
      </c>
      <c r="K103" s="191">
        <v>6</v>
      </c>
      <c r="L103" s="190"/>
      <c r="M103" s="190">
        <f>L103*K103</f>
        <v>0</v>
      </c>
      <c r="N103" s="192">
        <f>H103</f>
        <v>15000</v>
      </c>
      <c r="O103" s="193">
        <f>N103*K103</f>
        <v>90000</v>
      </c>
      <c r="P103" s="194">
        <f>O103</f>
        <v>90000</v>
      </c>
    </row>
    <row r="104" spans="1:16" ht="63.75" x14ac:dyDescent="0.2">
      <c r="A104" s="69">
        <f>A102+0.1</f>
        <v>4.4999999999999982</v>
      </c>
      <c r="B104" s="262"/>
      <c r="C104" s="325" t="s">
        <v>296</v>
      </c>
      <c r="D104" s="72"/>
      <c r="E104" s="72"/>
      <c r="F104" s="327"/>
      <c r="G104" s="204"/>
      <c r="H104" s="257"/>
      <c r="I104" s="328"/>
      <c r="J104" s="259"/>
      <c r="K104" s="72"/>
      <c r="L104" s="327"/>
      <c r="M104" s="204"/>
      <c r="N104" s="257"/>
      <c r="O104" s="328"/>
      <c r="P104" s="259"/>
    </row>
    <row r="105" spans="1:16" ht="15" customHeight="1" x14ac:dyDescent="0.2">
      <c r="A105" s="69"/>
      <c r="B105" s="262" t="s">
        <v>41</v>
      </c>
      <c r="C105" s="329" t="s">
        <v>297</v>
      </c>
      <c r="D105" s="59" t="s">
        <v>0</v>
      </c>
      <c r="E105" s="59">
        <v>2</v>
      </c>
      <c r="F105" s="190"/>
      <c r="G105" s="190">
        <f>F105*E105</f>
        <v>0</v>
      </c>
      <c r="H105" s="192">
        <v>25000</v>
      </c>
      <c r="I105" s="193">
        <f>H105*E105</f>
        <v>50000</v>
      </c>
      <c r="J105" s="194">
        <f>I105+G105</f>
        <v>50000</v>
      </c>
      <c r="K105" s="59">
        <v>2</v>
      </c>
      <c r="L105" s="190"/>
      <c r="M105" s="190">
        <f>L105*K105</f>
        <v>0</v>
      </c>
      <c r="N105" s="192">
        <f>H105</f>
        <v>25000</v>
      </c>
      <c r="O105" s="193">
        <f>N105*K105</f>
        <v>50000</v>
      </c>
      <c r="P105" s="194">
        <f>O105</f>
        <v>50000</v>
      </c>
    </row>
    <row r="106" spans="1:16" ht="51" x14ac:dyDescent="0.2">
      <c r="A106" s="69">
        <f>A104+0.1</f>
        <v>4.5999999999999979</v>
      </c>
      <c r="B106" s="262"/>
      <c r="C106" s="195" t="s">
        <v>298</v>
      </c>
      <c r="D106" s="44"/>
      <c r="E106" s="44"/>
      <c r="F106" s="327"/>
      <c r="G106" s="204"/>
      <c r="H106" s="257"/>
      <c r="I106" s="328"/>
      <c r="J106" s="259"/>
      <c r="K106" s="44"/>
      <c r="L106" s="327"/>
      <c r="M106" s="204"/>
      <c r="N106" s="257"/>
      <c r="O106" s="328"/>
      <c r="P106" s="259"/>
    </row>
    <row r="107" spans="1:16" ht="15" customHeight="1" x14ac:dyDescent="0.2">
      <c r="A107" s="186"/>
      <c r="B107" s="262" t="s">
        <v>41</v>
      </c>
      <c r="C107" s="289" t="s">
        <v>299</v>
      </c>
      <c r="D107" s="190" t="str">
        <f>IF(C107="","",IF(E107="","",IF(E107&gt;1,"Nos.","No.")))</f>
        <v>Nos.</v>
      </c>
      <c r="E107" s="118">
        <v>2</v>
      </c>
      <c r="F107" s="190"/>
      <c r="G107" s="190">
        <f>F107*E107</f>
        <v>0</v>
      </c>
      <c r="H107" s="192">
        <v>1000</v>
      </c>
      <c r="I107" s="193">
        <f>H107*E107</f>
        <v>2000</v>
      </c>
      <c r="J107" s="194">
        <f>I107+G107</f>
        <v>2000</v>
      </c>
      <c r="K107" s="118">
        <v>2</v>
      </c>
      <c r="L107" s="190"/>
      <c r="M107" s="190">
        <f>L107*K107</f>
        <v>0</v>
      </c>
      <c r="N107" s="192">
        <f>H107</f>
        <v>1000</v>
      </c>
      <c r="O107" s="193">
        <f>N107*K107</f>
        <v>2000</v>
      </c>
      <c r="P107" s="194">
        <f>O107</f>
        <v>2000</v>
      </c>
    </row>
    <row r="108" spans="1:16" ht="64.5" thickBot="1" x14ac:dyDescent="0.25">
      <c r="A108" s="186">
        <f>A106+0.1</f>
        <v>4.6999999999999975</v>
      </c>
      <c r="B108" s="262"/>
      <c r="C108" s="301" t="s">
        <v>300</v>
      </c>
      <c r="D108" s="118" t="s">
        <v>191</v>
      </c>
      <c r="E108" s="118">
        <v>2</v>
      </c>
      <c r="F108" s="190"/>
      <c r="G108" s="190">
        <f>F108*E108</f>
        <v>0</v>
      </c>
      <c r="H108" s="192">
        <v>5000</v>
      </c>
      <c r="I108" s="193">
        <f>H108*E108</f>
        <v>10000</v>
      </c>
      <c r="J108" s="194">
        <f>I108+G108</f>
        <v>10000</v>
      </c>
      <c r="K108" s="118">
        <v>2</v>
      </c>
      <c r="L108" s="190"/>
      <c r="M108" s="190">
        <f>L108*K108</f>
        <v>0</v>
      </c>
      <c r="N108" s="192">
        <f>H108</f>
        <v>5000</v>
      </c>
      <c r="O108" s="193">
        <f>N108*K108</f>
        <v>10000</v>
      </c>
      <c r="P108" s="194">
        <f>O108</f>
        <v>10000</v>
      </c>
    </row>
    <row r="109" spans="1:16" ht="20.100000000000001" customHeight="1" thickTop="1" thickBot="1" x14ac:dyDescent="0.25">
      <c r="A109" s="330"/>
      <c r="B109" s="331"/>
      <c r="C109" s="244" t="s">
        <v>233</v>
      </c>
      <c r="D109" s="297"/>
      <c r="E109" s="297"/>
      <c r="F109" s="245"/>
      <c r="G109" s="245"/>
      <c r="H109" s="297"/>
      <c r="I109" s="245"/>
      <c r="J109" s="332"/>
      <c r="K109" s="297"/>
      <c r="L109" s="245"/>
      <c r="M109" s="245"/>
      <c r="N109" s="297"/>
      <c r="O109" s="245"/>
      <c r="P109" s="332"/>
    </row>
    <row r="110" spans="1:16" ht="17.25" customHeight="1" x14ac:dyDescent="0.2">
      <c r="A110" s="69"/>
      <c r="B110" s="181"/>
      <c r="C110" s="333" t="s">
        <v>301</v>
      </c>
      <c r="D110" s="252"/>
      <c r="E110" s="252"/>
      <c r="F110" s="252"/>
      <c r="G110" s="252"/>
      <c r="H110" s="253"/>
      <c r="I110" s="254"/>
      <c r="J110" s="255"/>
      <c r="K110" s="252"/>
      <c r="L110" s="252"/>
      <c r="M110" s="252"/>
      <c r="N110" s="253"/>
      <c r="O110" s="254"/>
      <c r="P110" s="255"/>
    </row>
    <row r="111" spans="1:16" ht="42.75" customHeight="1" x14ac:dyDescent="0.2">
      <c r="A111" s="69"/>
      <c r="B111" s="181"/>
      <c r="C111" s="334" t="s">
        <v>302</v>
      </c>
      <c r="D111" s="204"/>
      <c r="E111" s="204"/>
      <c r="F111" s="204"/>
      <c r="G111" s="204"/>
      <c r="H111" s="257"/>
      <c r="I111" s="258"/>
      <c r="J111" s="259"/>
      <c r="K111" s="204"/>
      <c r="L111" s="204"/>
      <c r="M111" s="204"/>
      <c r="N111" s="257"/>
      <c r="O111" s="258"/>
      <c r="P111" s="259"/>
    </row>
    <row r="112" spans="1:16" ht="42" customHeight="1" x14ac:dyDescent="0.2">
      <c r="A112" s="69">
        <f>5.1</f>
        <v>5.0999999999999996</v>
      </c>
      <c r="B112" s="181"/>
      <c r="C112" s="301" t="s">
        <v>303</v>
      </c>
      <c r="D112" s="190" t="s">
        <v>0</v>
      </c>
      <c r="E112" s="191">
        <v>1</v>
      </c>
      <c r="F112" s="190"/>
      <c r="G112" s="190">
        <f>F112*E112</f>
        <v>0</v>
      </c>
      <c r="H112" s="192">
        <v>0</v>
      </c>
      <c r="I112" s="193">
        <f>H112*E112</f>
        <v>0</v>
      </c>
      <c r="J112" s="194">
        <f>I112+G112</f>
        <v>0</v>
      </c>
      <c r="K112" s="191"/>
      <c r="L112" s="190"/>
      <c r="M112" s="190">
        <f>L112*K112</f>
        <v>0</v>
      </c>
      <c r="N112" s="192">
        <v>0</v>
      </c>
      <c r="O112" s="193">
        <f>N112*K112</f>
        <v>0</v>
      </c>
      <c r="P112" s="194">
        <f>O112+M112</f>
        <v>0</v>
      </c>
    </row>
    <row r="113" spans="1:16" ht="30.75" customHeight="1" x14ac:dyDescent="0.2">
      <c r="A113" s="69">
        <f>A112+0.1</f>
        <v>5.1999999999999993</v>
      </c>
      <c r="B113" s="181"/>
      <c r="C113" s="301" t="s">
        <v>304</v>
      </c>
      <c r="D113" s="190" t="s">
        <v>0</v>
      </c>
      <c r="E113" s="191">
        <v>1</v>
      </c>
      <c r="F113" s="190"/>
      <c r="G113" s="190">
        <f>F113*E113</f>
        <v>0</v>
      </c>
      <c r="H113" s="192">
        <v>35000</v>
      </c>
      <c r="I113" s="193">
        <f>H113*E113</f>
        <v>35000</v>
      </c>
      <c r="J113" s="194">
        <f>I113+G113</f>
        <v>35000</v>
      </c>
      <c r="K113" s="191">
        <v>1</v>
      </c>
      <c r="L113" s="190"/>
      <c r="M113" s="190">
        <f>L113*K113</f>
        <v>0</v>
      </c>
      <c r="N113" s="192">
        <f>H113</f>
        <v>35000</v>
      </c>
      <c r="O113" s="193">
        <f>N113*K113</f>
        <v>35000</v>
      </c>
      <c r="P113" s="194">
        <f>O113</f>
        <v>35000</v>
      </c>
    </row>
    <row r="114" spans="1:16" ht="27" customHeight="1" thickBot="1" x14ac:dyDescent="0.25">
      <c r="A114" s="69">
        <f>A113+0.1</f>
        <v>5.2999999999999989</v>
      </c>
      <c r="B114" s="181"/>
      <c r="C114" s="301" t="s">
        <v>305</v>
      </c>
      <c r="D114" s="190" t="s">
        <v>0</v>
      </c>
      <c r="E114" s="191">
        <v>1</v>
      </c>
      <c r="F114" s="190"/>
      <c r="G114" s="190">
        <f>F114*E114</f>
        <v>0</v>
      </c>
      <c r="H114" s="192">
        <v>50000</v>
      </c>
      <c r="I114" s="193">
        <f>H114*E114</f>
        <v>50000</v>
      </c>
      <c r="J114" s="194">
        <f>I114+G114</f>
        <v>50000</v>
      </c>
      <c r="K114" s="191">
        <v>1</v>
      </c>
      <c r="L114" s="190"/>
      <c r="M114" s="190">
        <f>L114*K114</f>
        <v>0</v>
      </c>
      <c r="N114" s="192">
        <f>H114</f>
        <v>50000</v>
      </c>
      <c r="O114" s="193">
        <f>N114*K114</f>
        <v>50000</v>
      </c>
      <c r="P114" s="194">
        <f>O114</f>
        <v>50000</v>
      </c>
    </row>
    <row r="115" spans="1:16" ht="20.100000000000001" customHeight="1" thickTop="1" thickBot="1" x14ac:dyDescent="0.25">
      <c r="A115" s="812"/>
      <c r="B115" s="813"/>
      <c r="C115" s="244" t="s">
        <v>233</v>
      </c>
      <c r="D115" s="297"/>
      <c r="E115" s="297"/>
      <c r="F115" s="245"/>
      <c r="G115" s="335"/>
      <c r="H115" s="335"/>
      <c r="I115" s="335"/>
      <c r="J115" s="248"/>
      <c r="K115" s="297"/>
      <c r="L115" s="245"/>
      <c r="M115" s="335"/>
      <c r="N115" s="335"/>
      <c r="O115" s="335"/>
      <c r="P115" s="248"/>
    </row>
    <row r="116" spans="1:16" ht="13.5" thickBot="1" x14ac:dyDescent="0.25">
      <c r="A116" s="336"/>
      <c r="J116" s="339"/>
      <c r="K116" s="338"/>
      <c r="L116" s="338"/>
      <c r="M116" s="338"/>
      <c r="P116" s="339"/>
    </row>
    <row r="117" spans="1:16" ht="20.100000000000001" customHeight="1" thickTop="1" thickBot="1" x14ac:dyDescent="0.25">
      <c r="A117" s="340"/>
      <c r="B117" s="341"/>
      <c r="C117" s="342" t="s">
        <v>306</v>
      </c>
      <c r="D117" s="343"/>
      <c r="E117" s="344"/>
      <c r="F117" s="345"/>
      <c r="G117" s="346"/>
      <c r="H117" s="347"/>
      <c r="I117" s="346"/>
      <c r="J117" s="348">
        <f>SUM(J11:J115)</f>
        <v>1335200</v>
      </c>
      <c r="K117" s="344"/>
      <c r="L117" s="345"/>
      <c r="M117" s="346"/>
      <c r="N117" s="347"/>
      <c r="O117" s="346"/>
      <c r="P117" s="348">
        <f>SUM(P11:P115)</f>
        <v>1707356.55</v>
      </c>
    </row>
  </sheetData>
  <mergeCells count="14">
    <mergeCell ref="D8:D9"/>
    <mergeCell ref="E8:E9"/>
    <mergeCell ref="F7:J7"/>
    <mergeCell ref="A115:B115"/>
    <mergeCell ref="A2:C2"/>
    <mergeCell ref="A3:C3"/>
    <mergeCell ref="A8:B9"/>
    <mergeCell ref="C8:C9"/>
    <mergeCell ref="K8:K9"/>
    <mergeCell ref="L8:M8"/>
    <mergeCell ref="N8:O8"/>
    <mergeCell ref="K7:P7"/>
    <mergeCell ref="F8:G8"/>
    <mergeCell ref="H8:I8"/>
  </mergeCells>
  <printOptions horizontalCentered="1"/>
  <pageMargins left="0" right="0" top="0.51181102362204722" bottom="0.51181102362204722" header="0.31496062992125984" footer="0.23622047244094491"/>
  <pageSetup paperSize="9" scale="81" fitToHeight="0" orientation="landscape" r:id="rId1"/>
  <headerFooter alignWithMargins="0">
    <oddFooter>&amp;L&amp;8SEM Engineers&amp;R&amp;8Page &amp;P of &amp;N</oddFooter>
  </headerFooter>
  <rowBreaks count="7" manualBreakCount="7">
    <brk id="25" max="15" man="1"/>
    <brk id="43" max="15" man="1"/>
    <brk id="61" max="15" man="1"/>
    <brk id="72" max="15" man="1"/>
    <brk id="84" max="15" man="1"/>
    <brk id="99" max="15" man="1"/>
    <brk id="109" max="15"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76"/>
  <sheetViews>
    <sheetView showGridLines="0" view="pageBreakPreview" topLeftCell="A64" zoomScaleNormal="115" zoomScaleSheetLayoutView="100" workbookViewId="0">
      <selection activeCell="A7" sqref="A7:B8"/>
    </sheetView>
  </sheetViews>
  <sheetFormatPr defaultColWidth="8.875" defaultRowHeight="14.25" x14ac:dyDescent="0.2"/>
  <cols>
    <col min="1" max="1" width="3" style="459" customWidth="1"/>
    <col min="2" max="2" width="4.625" style="459" customWidth="1"/>
    <col min="3" max="3" width="37.5" style="460" customWidth="1"/>
    <col min="4" max="4" width="6.125" style="459" customWidth="1"/>
    <col min="5" max="5" width="6.625" style="459" customWidth="1"/>
    <col min="6" max="8" width="8.625" style="459" customWidth="1"/>
    <col min="9" max="9" width="10.625" style="459" customWidth="1"/>
    <col min="10" max="10" width="12.625" style="459" customWidth="1"/>
    <col min="11" max="11" width="8.625" style="459" customWidth="1"/>
    <col min="12" max="14" width="8.625" style="361" customWidth="1"/>
    <col min="15" max="16" width="10.625" style="361" customWidth="1"/>
    <col min="17" max="16384" width="8.875" style="361"/>
  </cols>
  <sheetData>
    <row r="1" spans="1:16" s="353" customFormat="1" ht="20.25" x14ac:dyDescent="0.3">
      <c r="A1" s="349" t="s">
        <v>385</v>
      </c>
      <c r="B1" s="349"/>
      <c r="C1" s="350"/>
      <c r="D1" s="351"/>
      <c r="E1" s="352"/>
      <c r="F1" s="352"/>
      <c r="G1" s="352"/>
      <c r="H1" s="352"/>
      <c r="I1" s="352"/>
      <c r="J1" s="352"/>
      <c r="K1" s="352"/>
    </row>
    <row r="2" spans="1:16" s="353" customFormat="1" ht="12.75" customHeight="1" x14ac:dyDescent="0.2">
      <c r="A2" s="354" t="s">
        <v>307</v>
      </c>
      <c r="B2" s="354"/>
      <c r="C2" s="355"/>
      <c r="D2" s="356"/>
      <c r="E2" s="352"/>
      <c r="F2" s="352"/>
      <c r="G2" s="352"/>
      <c r="H2" s="352"/>
      <c r="I2" s="352"/>
      <c r="J2" s="352"/>
      <c r="K2" s="352"/>
    </row>
    <row r="3" spans="1:16" s="353" customFormat="1" ht="5.25" customHeight="1" x14ac:dyDescent="0.25">
      <c r="A3" s="355"/>
      <c r="B3" s="355"/>
      <c r="C3" s="355"/>
      <c r="D3" s="357"/>
      <c r="E3" s="352"/>
      <c r="F3" s="352"/>
      <c r="G3" s="352"/>
      <c r="H3" s="352"/>
      <c r="I3" s="352"/>
      <c r="J3" s="352"/>
      <c r="K3" s="352"/>
    </row>
    <row r="4" spans="1:16" ht="15" customHeight="1" x14ac:dyDescent="0.25">
      <c r="A4" s="349" t="s">
        <v>200</v>
      </c>
      <c r="B4" s="349"/>
      <c r="C4" s="358"/>
      <c r="D4" s="359"/>
      <c r="E4" s="352"/>
      <c r="F4" s="352"/>
      <c r="G4" s="352"/>
      <c r="H4" s="352"/>
      <c r="I4" s="359"/>
      <c r="J4" s="360"/>
      <c r="K4" s="360"/>
    </row>
    <row r="5" spans="1:16" ht="15" customHeight="1" thickBot="1" x14ac:dyDescent="0.3">
      <c r="A5" s="362" t="s">
        <v>201</v>
      </c>
      <c r="B5" s="363"/>
      <c r="C5" s="358"/>
      <c r="D5" s="359"/>
      <c r="E5" s="352"/>
      <c r="F5" s="359"/>
      <c r="G5" s="364"/>
      <c r="H5" s="364"/>
      <c r="I5" s="364"/>
      <c r="J5" s="365"/>
      <c r="K5" s="365"/>
    </row>
    <row r="6" spans="1:16" ht="20.100000000000001" customHeight="1" thickBot="1" x14ac:dyDescent="0.25">
      <c r="A6" s="362"/>
      <c r="B6" s="362"/>
      <c r="C6" s="355"/>
      <c r="D6" s="828" t="s">
        <v>384</v>
      </c>
      <c r="E6" s="829"/>
      <c r="F6" s="829"/>
      <c r="G6" s="829"/>
      <c r="H6" s="829"/>
      <c r="I6" s="829"/>
      <c r="J6" s="830"/>
      <c r="K6" s="831" t="s">
        <v>385</v>
      </c>
      <c r="L6" s="832"/>
      <c r="M6" s="832"/>
      <c r="N6" s="832"/>
      <c r="O6" s="832"/>
      <c r="P6" s="833"/>
    </row>
    <row r="7" spans="1:16" ht="15" customHeight="1" x14ac:dyDescent="0.2">
      <c r="A7" s="836" t="s">
        <v>86</v>
      </c>
      <c r="B7" s="837"/>
      <c r="C7" s="840" t="s">
        <v>87</v>
      </c>
      <c r="D7" s="840" t="s">
        <v>88</v>
      </c>
      <c r="E7" s="842" t="s">
        <v>89</v>
      </c>
      <c r="F7" s="825" t="s">
        <v>90</v>
      </c>
      <c r="G7" s="824"/>
      <c r="H7" s="825" t="s">
        <v>91</v>
      </c>
      <c r="I7" s="823"/>
      <c r="J7" s="366" t="s">
        <v>203</v>
      </c>
      <c r="K7" s="826" t="s">
        <v>89</v>
      </c>
      <c r="L7" s="823" t="s">
        <v>90</v>
      </c>
      <c r="M7" s="824"/>
      <c r="N7" s="825" t="s">
        <v>91</v>
      </c>
      <c r="O7" s="823"/>
      <c r="P7" s="366" t="s">
        <v>203</v>
      </c>
    </row>
    <row r="8" spans="1:16" s="367" customFormat="1" ht="15" customHeight="1" thickBot="1" x14ac:dyDescent="0.25">
      <c r="A8" s="838"/>
      <c r="B8" s="839"/>
      <c r="C8" s="841"/>
      <c r="D8" s="841"/>
      <c r="E8" s="843"/>
      <c r="F8" s="171" t="s">
        <v>93</v>
      </c>
      <c r="G8" s="172" t="s">
        <v>94</v>
      </c>
      <c r="H8" s="171" t="s">
        <v>93</v>
      </c>
      <c r="I8" s="172" t="s">
        <v>94</v>
      </c>
      <c r="J8" s="173" t="s">
        <v>95</v>
      </c>
      <c r="K8" s="827"/>
      <c r="L8" s="171" t="s">
        <v>93</v>
      </c>
      <c r="M8" s="172" t="s">
        <v>94</v>
      </c>
      <c r="N8" s="171" t="s">
        <v>93</v>
      </c>
      <c r="O8" s="172" t="s">
        <v>94</v>
      </c>
      <c r="P8" s="173" t="s">
        <v>95</v>
      </c>
    </row>
    <row r="9" spans="1:16" ht="18" customHeight="1" thickTop="1" x14ac:dyDescent="0.2">
      <c r="A9" s="368"/>
      <c r="B9" s="369"/>
      <c r="C9" s="370" t="s">
        <v>308</v>
      </c>
      <c r="D9" s="371"/>
      <c r="E9" s="372"/>
      <c r="F9" s="372"/>
      <c r="G9" s="372"/>
      <c r="H9" s="372"/>
      <c r="I9" s="372"/>
      <c r="J9" s="373"/>
      <c r="K9" s="517"/>
      <c r="L9" s="372"/>
      <c r="M9" s="372"/>
      <c r="N9" s="372"/>
      <c r="O9" s="372"/>
      <c r="P9" s="373"/>
    </row>
    <row r="10" spans="1:16" ht="52.5" customHeight="1" x14ac:dyDescent="0.2">
      <c r="A10" s="374"/>
      <c r="B10" s="375"/>
      <c r="C10" s="376" t="s">
        <v>309</v>
      </c>
      <c r="D10" s="377"/>
      <c r="E10" s="372"/>
      <c r="F10" s="372"/>
      <c r="G10" s="372"/>
      <c r="H10" s="372"/>
      <c r="I10" s="372"/>
      <c r="J10" s="378"/>
      <c r="K10" s="517"/>
      <c r="L10" s="372"/>
      <c r="M10" s="372"/>
      <c r="N10" s="372"/>
      <c r="O10" s="372"/>
      <c r="P10" s="378"/>
    </row>
    <row r="11" spans="1:16" ht="76.5" x14ac:dyDescent="0.2">
      <c r="A11" s="379">
        <v>1</v>
      </c>
      <c r="B11" s="380"/>
      <c r="C11" s="381" t="s">
        <v>310</v>
      </c>
      <c r="D11" s="382"/>
      <c r="E11" s="372"/>
      <c r="F11" s="372"/>
      <c r="G11" s="372"/>
      <c r="H11" s="372"/>
      <c r="I11" s="372"/>
      <c r="J11" s="378"/>
      <c r="K11" s="517"/>
      <c r="L11" s="372"/>
      <c r="M11" s="372"/>
      <c r="N11" s="372"/>
      <c r="O11" s="372"/>
      <c r="P11" s="378"/>
    </row>
    <row r="12" spans="1:16" ht="15" customHeight="1" x14ac:dyDescent="0.2">
      <c r="A12" s="379"/>
      <c r="B12" s="383" t="s">
        <v>41</v>
      </c>
      <c r="C12" s="384" t="s">
        <v>311</v>
      </c>
      <c r="D12" s="385" t="str">
        <f>IF(C12="","",IF(E12="","",IF(E12&gt;1,"Nos.","No.")))</f>
        <v>Nos.</v>
      </c>
      <c r="E12" s="386">
        <v>14</v>
      </c>
      <c r="F12" s="387"/>
      <c r="G12" s="388"/>
      <c r="H12" s="387">
        <v>6000</v>
      </c>
      <c r="I12" s="388">
        <f>H12*E12</f>
        <v>84000</v>
      </c>
      <c r="J12" s="389">
        <f>I12+G12</f>
        <v>84000</v>
      </c>
      <c r="K12" s="388">
        <v>15</v>
      </c>
      <c r="L12" s="387"/>
      <c r="M12" s="388"/>
      <c r="N12" s="387">
        <f>H12</f>
        <v>6000</v>
      </c>
      <c r="O12" s="388">
        <f>N12*K12</f>
        <v>90000</v>
      </c>
      <c r="P12" s="389">
        <f>O12</f>
        <v>90000</v>
      </c>
    </row>
    <row r="13" spans="1:16" ht="102" x14ac:dyDescent="0.2">
      <c r="A13" s="379">
        <f>A11+1</f>
        <v>2</v>
      </c>
      <c r="B13" s="390"/>
      <c r="C13" s="391" t="s">
        <v>312</v>
      </c>
      <c r="D13" s="392"/>
      <c r="E13" s="393"/>
      <c r="F13" s="394"/>
      <c r="G13" s="395"/>
      <c r="H13" s="394"/>
      <c r="I13" s="395"/>
      <c r="J13" s="396"/>
      <c r="K13" s="395"/>
      <c r="L13" s="394"/>
      <c r="M13" s="395"/>
      <c r="N13" s="394"/>
      <c r="O13" s="395"/>
      <c r="P13" s="396"/>
    </row>
    <row r="14" spans="1:16" ht="15" customHeight="1" x14ac:dyDescent="0.2">
      <c r="A14" s="379"/>
      <c r="B14" s="383" t="s">
        <v>41</v>
      </c>
      <c r="C14" s="397" t="s">
        <v>313</v>
      </c>
      <c r="D14" s="385" t="str">
        <f>IF(C14="","",IF(E14="","",IF(E14&gt;1,"Nos.","No.")))</f>
        <v>No.</v>
      </c>
      <c r="E14" s="386">
        <v>1</v>
      </c>
      <c r="F14" s="387"/>
      <c r="G14" s="388"/>
      <c r="H14" s="387">
        <v>6000</v>
      </c>
      <c r="I14" s="388">
        <f>H14*E14</f>
        <v>6000</v>
      </c>
      <c r="J14" s="389">
        <f>I14+G14</f>
        <v>6000</v>
      </c>
      <c r="K14" s="388">
        <v>1</v>
      </c>
      <c r="L14" s="387"/>
      <c r="M14" s="388"/>
      <c r="N14" s="387">
        <f>H14</f>
        <v>6000</v>
      </c>
      <c r="O14" s="388">
        <f>N14*K14</f>
        <v>6000</v>
      </c>
      <c r="P14" s="389">
        <f>O14</f>
        <v>6000</v>
      </c>
    </row>
    <row r="15" spans="1:16" ht="39" customHeight="1" x14ac:dyDescent="0.2">
      <c r="A15" s="379">
        <f>A13+1</f>
        <v>3</v>
      </c>
      <c r="B15" s="380"/>
      <c r="C15" s="398" t="s">
        <v>314</v>
      </c>
      <c r="D15" s="399" t="str">
        <f>IF(C15="","",IF(E15="","",IF(E15&gt;1,"Nos.","No.")))</f>
        <v>Nos.</v>
      </c>
      <c r="E15" s="400">
        <v>2</v>
      </c>
      <c r="F15" s="387"/>
      <c r="G15" s="388"/>
      <c r="H15" s="387">
        <v>5000</v>
      </c>
      <c r="I15" s="388">
        <f>H15*E15</f>
        <v>10000</v>
      </c>
      <c r="J15" s="389">
        <f>I15+G15</f>
        <v>10000</v>
      </c>
      <c r="K15" s="388">
        <v>2</v>
      </c>
      <c r="L15" s="387"/>
      <c r="M15" s="388"/>
      <c r="N15" s="387">
        <f>H15</f>
        <v>5000</v>
      </c>
      <c r="O15" s="388">
        <f>N15*K15</f>
        <v>10000</v>
      </c>
      <c r="P15" s="389">
        <f>O15</f>
        <v>10000</v>
      </c>
    </row>
    <row r="16" spans="1:16" ht="24.95" customHeight="1" x14ac:dyDescent="0.2">
      <c r="A16" s="401">
        <f>A15+1</f>
        <v>4</v>
      </c>
      <c r="B16" s="402"/>
      <c r="C16" s="384" t="s">
        <v>315</v>
      </c>
      <c r="D16" s="385" t="str">
        <f t="shared" ref="D16" si="0">IF(C16="","",IF(E16="","",IF(E16&gt;1,"Nos.","No.")))</f>
        <v>Nos.</v>
      </c>
      <c r="E16" s="386">
        <v>10</v>
      </c>
      <c r="F16" s="387"/>
      <c r="G16" s="388"/>
      <c r="H16" s="387">
        <v>3000</v>
      </c>
      <c r="I16" s="388">
        <f>H16*E16</f>
        <v>30000</v>
      </c>
      <c r="J16" s="389">
        <f>I16+G16</f>
        <v>30000</v>
      </c>
      <c r="K16" s="388">
        <v>15</v>
      </c>
      <c r="L16" s="387"/>
      <c r="M16" s="388"/>
      <c r="N16" s="387">
        <f>H16</f>
        <v>3000</v>
      </c>
      <c r="O16" s="388">
        <f>N16*K16</f>
        <v>45000</v>
      </c>
      <c r="P16" s="389">
        <f>O16</f>
        <v>45000</v>
      </c>
    </row>
    <row r="17" spans="1:16" ht="76.5" customHeight="1" x14ac:dyDescent="0.2">
      <c r="A17" s="379">
        <f>A16+1</f>
        <v>5</v>
      </c>
      <c r="B17" s="380"/>
      <c r="C17" s="391" t="s">
        <v>316</v>
      </c>
      <c r="D17" s="392"/>
      <c r="E17" s="393"/>
      <c r="F17" s="394"/>
      <c r="G17" s="403"/>
      <c r="H17" s="394"/>
      <c r="I17" s="403"/>
      <c r="J17" s="404"/>
      <c r="K17" s="403"/>
      <c r="L17" s="394"/>
      <c r="M17" s="403"/>
      <c r="N17" s="394"/>
      <c r="O17" s="403"/>
      <c r="P17" s="404"/>
    </row>
    <row r="18" spans="1:16" ht="20.100000000000001" customHeight="1" thickBot="1" x14ac:dyDescent="0.25">
      <c r="A18" s="405"/>
      <c r="B18" s="406" t="s">
        <v>41</v>
      </c>
      <c r="C18" s="407" t="s">
        <v>317</v>
      </c>
      <c r="D18" s="408" t="s">
        <v>238</v>
      </c>
      <c r="E18" s="409">
        <v>3910</v>
      </c>
      <c r="F18" s="387"/>
      <c r="G18" s="388"/>
      <c r="H18" s="387">
        <v>180</v>
      </c>
      <c r="I18" s="388">
        <f t="shared" ref="I18:I25" si="1">H18*E18</f>
        <v>703800</v>
      </c>
      <c r="J18" s="389">
        <f t="shared" ref="J18:J25" si="2">I18+G18</f>
        <v>703800</v>
      </c>
      <c r="K18" s="388">
        <v>4184</v>
      </c>
      <c r="L18" s="387"/>
      <c r="M18" s="388"/>
      <c r="N18" s="387">
        <f t="shared" ref="N18:N25" si="3">H18</f>
        <v>180</v>
      </c>
      <c r="O18" s="388">
        <f t="shared" ref="O18:O25" si="4">N18*K18</f>
        <v>753120</v>
      </c>
      <c r="P18" s="389">
        <f t="shared" ref="P18:P25" si="5">O18</f>
        <v>753120</v>
      </c>
    </row>
    <row r="19" spans="1:16" ht="20.100000000000001" customHeight="1" x14ac:dyDescent="0.2">
      <c r="A19" s="379"/>
      <c r="B19" s="410" t="s">
        <v>42</v>
      </c>
      <c r="C19" s="384" t="s">
        <v>318</v>
      </c>
      <c r="D19" s="385" t="s">
        <v>238</v>
      </c>
      <c r="E19" s="386">
        <v>1200</v>
      </c>
      <c r="F19" s="387"/>
      <c r="G19" s="388"/>
      <c r="H19" s="387">
        <v>200</v>
      </c>
      <c r="I19" s="388">
        <f t="shared" si="1"/>
        <v>240000</v>
      </c>
      <c r="J19" s="389">
        <f t="shared" si="2"/>
        <v>240000</v>
      </c>
      <c r="K19" s="388">
        <v>1265</v>
      </c>
      <c r="L19" s="387"/>
      <c r="M19" s="388"/>
      <c r="N19" s="387">
        <f t="shared" si="3"/>
        <v>200</v>
      </c>
      <c r="O19" s="388">
        <f t="shared" si="4"/>
        <v>253000</v>
      </c>
      <c r="P19" s="389">
        <f t="shared" si="5"/>
        <v>253000</v>
      </c>
    </row>
    <row r="20" spans="1:16" ht="20.100000000000001" customHeight="1" x14ac:dyDescent="0.2">
      <c r="A20" s="379"/>
      <c r="B20" s="410" t="s">
        <v>43</v>
      </c>
      <c r="C20" s="384" t="s">
        <v>319</v>
      </c>
      <c r="D20" s="385" t="s">
        <v>238</v>
      </c>
      <c r="E20" s="386">
        <v>540</v>
      </c>
      <c r="F20" s="387"/>
      <c r="G20" s="388"/>
      <c r="H20" s="387">
        <v>225</v>
      </c>
      <c r="I20" s="388">
        <f t="shared" si="1"/>
        <v>121500</v>
      </c>
      <c r="J20" s="389">
        <f t="shared" si="2"/>
        <v>121500</v>
      </c>
      <c r="K20" s="388">
        <v>716</v>
      </c>
      <c r="L20" s="387"/>
      <c r="M20" s="388"/>
      <c r="N20" s="387">
        <f t="shared" si="3"/>
        <v>225</v>
      </c>
      <c r="O20" s="388">
        <f t="shared" si="4"/>
        <v>161100</v>
      </c>
      <c r="P20" s="389">
        <f t="shared" si="5"/>
        <v>161100</v>
      </c>
    </row>
    <row r="21" spans="1:16" ht="20.100000000000001" customHeight="1" x14ac:dyDescent="0.2">
      <c r="A21" s="379"/>
      <c r="B21" s="410" t="s">
        <v>77</v>
      </c>
      <c r="C21" s="411" t="s">
        <v>320</v>
      </c>
      <c r="D21" s="385" t="s">
        <v>238</v>
      </c>
      <c r="E21" s="386">
        <v>510</v>
      </c>
      <c r="F21" s="387"/>
      <c r="G21" s="388"/>
      <c r="H21" s="387">
        <v>250</v>
      </c>
      <c r="I21" s="388">
        <f t="shared" si="1"/>
        <v>127500</v>
      </c>
      <c r="J21" s="389">
        <f t="shared" si="2"/>
        <v>127500</v>
      </c>
      <c r="K21" s="388">
        <v>411</v>
      </c>
      <c r="L21" s="387"/>
      <c r="M21" s="388"/>
      <c r="N21" s="387">
        <f t="shared" si="3"/>
        <v>250</v>
      </c>
      <c r="O21" s="388">
        <f t="shared" si="4"/>
        <v>102750</v>
      </c>
      <c r="P21" s="389">
        <f t="shared" si="5"/>
        <v>102750</v>
      </c>
    </row>
    <row r="22" spans="1:16" ht="20.100000000000001" customHeight="1" x14ac:dyDescent="0.2">
      <c r="A22" s="379"/>
      <c r="B22" s="410" t="s">
        <v>231</v>
      </c>
      <c r="C22" s="384" t="s">
        <v>321</v>
      </c>
      <c r="D22" s="385" t="s">
        <v>238</v>
      </c>
      <c r="E22" s="386">
        <v>560</v>
      </c>
      <c r="F22" s="387"/>
      <c r="G22" s="388"/>
      <c r="H22" s="387">
        <v>275</v>
      </c>
      <c r="I22" s="388">
        <f t="shared" si="1"/>
        <v>154000</v>
      </c>
      <c r="J22" s="389">
        <f t="shared" si="2"/>
        <v>154000</v>
      </c>
      <c r="K22" s="388">
        <v>885</v>
      </c>
      <c r="L22" s="387"/>
      <c r="M22" s="388"/>
      <c r="N22" s="387">
        <f t="shared" si="3"/>
        <v>275</v>
      </c>
      <c r="O22" s="388">
        <f t="shared" si="4"/>
        <v>243375</v>
      </c>
      <c r="P22" s="389">
        <f t="shared" si="5"/>
        <v>243375</v>
      </c>
    </row>
    <row r="23" spans="1:16" ht="20.100000000000001" customHeight="1" x14ac:dyDescent="0.2">
      <c r="A23" s="379"/>
      <c r="B23" s="410" t="s">
        <v>322</v>
      </c>
      <c r="C23" s="411" t="s">
        <v>323</v>
      </c>
      <c r="D23" s="399" t="s">
        <v>238</v>
      </c>
      <c r="E23" s="400">
        <v>760</v>
      </c>
      <c r="F23" s="387"/>
      <c r="G23" s="388"/>
      <c r="H23" s="387">
        <v>300</v>
      </c>
      <c r="I23" s="388">
        <f t="shared" si="1"/>
        <v>228000</v>
      </c>
      <c r="J23" s="389">
        <f t="shared" si="2"/>
        <v>228000</v>
      </c>
      <c r="K23" s="388">
        <v>212</v>
      </c>
      <c r="L23" s="387"/>
      <c r="M23" s="388"/>
      <c r="N23" s="387">
        <f t="shared" si="3"/>
        <v>300</v>
      </c>
      <c r="O23" s="388">
        <f t="shared" si="4"/>
        <v>63600</v>
      </c>
      <c r="P23" s="389">
        <f t="shared" si="5"/>
        <v>63600</v>
      </c>
    </row>
    <row r="24" spans="1:16" ht="20.100000000000001" customHeight="1" x14ac:dyDescent="0.2">
      <c r="A24" s="379"/>
      <c r="B24" s="410" t="s">
        <v>324</v>
      </c>
      <c r="C24" s="411" t="s">
        <v>325</v>
      </c>
      <c r="D24" s="399" t="s">
        <v>238</v>
      </c>
      <c r="E24" s="400">
        <v>840</v>
      </c>
      <c r="F24" s="387"/>
      <c r="G24" s="388"/>
      <c r="H24" s="387">
        <v>350</v>
      </c>
      <c r="I24" s="388">
        <f t="shared" si="1"/>
        <v>294000</v>
      </c>
      <c r="J24" s="389">
        <f t="shared" si="2"/>
        <v>294000</v>
      </c>
      <c r="K24" s="388">
        <v>1016</v>
      </c>
      <c r="L24" s="387"/>
      <c r="M24" s="388"/>
      <c r="N24" s="387">
        <f t="shared" si="3"/>
        <v>350</v>
      </c>
      <c r="O24" s="388">
        <f t="shared" si="4"/>
        <v>355600</v>
      </c>
      <c r="P24" s="389">
        <f t="shared" si="5"/>
        <v>355600</v>
      </c>
    </row>
    <row r="25" spans="1:16" s="412" customFormat="1" ht="20.100000000000001" customHeight="1" x14ac:dyDescent="0.2">
      <c r="A25" s="379"/>
      <c r="B25" s="410" t="s">
        <v>326</v>
      </c>
      <c r="C25" s="411" t="s">
        <v>327</v>
      </c>
      <c r="D25" s="399" t="s">
        <v>238</v>
      </c>
      <c r="E25" s="400">
        <v>260</v>
      </c>
      <c r="F25" s="387"/>
      <c r="G25" s="388"/>
      <c r="H25" s="387">
        <v>400</v>
      </c>
      <c r="I25" s="388">
        <f t="shared" si="1"/>
        <v>104000</v>
      </c>
      <c r="J25" s="389">
        <f t="shared" si="2"/>
        <v>104000</v>
      </c>
      <c r="K25" s="388">
        <v>270</v>
      </c>
      <c r="L25" s="387"/>
      <c r="M25" s="388"/>
      <c r="N25" s="387">
        <f t="shared" si="3"/>
        <v>400</v>
      </c>
      <c r="O25" s="388">
        <f t="shared" si="4"/>
        <v>108000</v>
      </c>
      <c r="P25" s="389">
        <f t="shared" si="5"/>
        <v>108000</v>
      </c>
    </row>
    <row r="26" spans="1:16" s="419" customFormat="1" ht="15" customHeight="1" x14ac:dyDescent="0.2">
      <c r="A26" s="379">
        <f>A17+1</f>
        <v>6</v>
      </c>
      <c r="B26" s="402"/>
      <c r="C26" s="413" t="s">
        <v>328</v>
      </c>
      <c r="D26" s="414"/>
      <c r="E26" s="415"/>
      <c r="F26" s="416"/>
      <c r="G26" s="417"/>
      <c r="H26" s="416"/>
      <c r="I26" s="417"/>
      <c r="J26" s="418"/>
      <c r="K26" s="417"/>
      <c r="L26" s="416"/>
      <c r="M26" s="417"/>
      <c r="N26" s="416"/>
      <c r="O26" s="417"/>
      <c r="P26" s="418"/>
    </row>
    <row r="27" spans="1:16" s="421" customFormat="1" ht="25.5" x14ac:dyDescent="0.2">
      <c r="A27" s="401"/>
      <c r="B27" s="420" t="s">
        <v>41</v>
      </c>
      <c r="C27" s="384" t="s">
        <v>329</v>
      </c>
      <c r="D27" s="385" t="str">
        <f>IF(C27="","",IF(E27="","",IF(E27&gt;1,"Nos.","No.")))</f>
        <v>Nos.</v>
      </c>
      <c r="E27" s="386">
        <v>600</v>
      </c>
      <c r="F27" s="387"/>
      <c r="G27" s="388"/>
      <c r="H27" s="387">
        <v>600</v>
      </c>
      <c r="I27" s="388">
        <f>H27*E27</f>
        <v>360000</v>
      </c>
      <c r="J27" s="389">
        <f>I27+G27</f>
        <v>360000</v>
      </c>
      <c r="K27" s="388">
        <v>594</v>
      </c>
      <c r="L27" s="387"/>
      <c r="M27" s="388"/>
      <c r="N27" s="387">
        <f>H27</f>
        <v>600</v>
      </c>
      <c r="O27" s="388">
        <f>N27*K27</f>
        <v>356400</v>
      </c>
      <c r="P27" s="389">
        <f>O27</f>
        <v>356400</v>
      </c>
    </row>
    <row r="28" spans="1:16" s="421" customFormat="1" ht="38.25" x14ac:dyDescent="0.2">
      <c r="A28" s="401"/>
      <c r="B28" s="420" t="s">
        <v>42</v>
      </c>
      <c r="C28" s="411" t="s">
        <v>330</v>
      </c>
      <c r="D28" s="399" t="str">
        <f>IF(C28="","",IF(E28="","",IF(E28&gt;1,"Nos.","No.")))</f>
        <v>Nos.</v>
      </c>
      <c r="E28" s="400">
        <v>66</v>
      </c>
      <c r="F28" s="387"/>
      <c r="G28" s="388"/>
      <c r="H28" s="387">
        <v>500</v>
      </c>
      <c r="I28" s="388">
        <f>H28*E28</f>
        <v>33000</v>
      </c>
      <c r="J28" s="389">
        <f>I28+G28</f>
        <v>33000</v>
      </c>
      <c r="K28" s="388">
        <v>68</v>
      </c>
      <c r="L28" s="387"/>
      <c r="M28" s="388"/>
      <c r="N28" s="387">
        <f>H28</f>
        <v>500</v>
      </c>
      <c r="O28" s="388">
        <f>N28*K28</f>
        <v>34000</v>
      </c>
      <c r="P28" s="389">
        <f>O28</f>
        <v>34000</v>
      </c>
    </row>
    <row r="29" spans="1:16" s="419" customFormat="1" ht="25.5" x14ac:dyDescent="0.2">
      <c r="A29" s="401"/>
      <c r="B29" s="420" t="s">
        <v>43</v>
      </c>
      <c r="C29" s="411" t="s">
        <v>331</v>
      </c>
      <c r="D29" s="399" t="str">
        <f>IF(C29="","",IF(E29="","",IF(E29&gt;1,"Nos.","No.")))</f>
        <v>No.</v>
      </c>
      <c r="E29" s="400">
        <v>1</v>
      </c>
      <c r="F29" s="387"/>
      <c r="G29" s="388"/>
      <c r="H29" s="387">
        <v>500</v>
      </c>
      <c r="I29" s="388">
        <f>H29*E29</f>
        <v>500</v>
      </c>
      <c r="J29" s="389">
        <f>I29+G29</f>
        <v>500</v>
      </c>
      <c r="K29" s="388">
        <v>1</v>
      </c>
      <c r="L29" s="387"/>
      <c r="M29" s="388"/>
      <c r="N29" s="387">
        <f>H29</f>
        <v>500</v>
      </c>
      <c r="O29" s="388">
        <f>N29*K29</f>
        <v>500</v>
      </c>
      <c r="P29" s="389">
        <f>O29</f>
        <v>500</v>
      </c>
    </row>
    <row r="30" spans="1:16" s="419" customFormat="1" ht="18" customHeight="1" x14ac:dyDescent="0.2">
      <c r="A30" s="401">
        <f>A26+1</f>
        <v>7</v>
      </c>
      <c r="B30" s="422"/>
      <c r="C30" s="413" t="s">
        <v>332</v>
      </c>
      <c r="D30" s="423"/>
      <c r="E30" s="382"/>
      <c r="F30" s="424"/>
      <c r="G30" s="417"/>
      <c r="H30" s="424"/>
      <c r="I30" s="417"/>
      <c r="J30" s="418"/>
      <c r="K30" s="417"/>
      <c r="L30" s="424"/>
      <c r="M30" s="417"/>
      <c r="N30" s="424"/>
      <c r="O30" s="417"/>
      <c r="P30" s="418"/>
    </row>
    <row r="31" spans="1:16" ht="25.5" x14ac:dyDescent="0.2">
      <c r="A31" s="425"/>
      <c r="B31" s="410" t="s">
        <v>41</v>
      </c>
      <c r="C31" s="397" t="s">
        <v>333</v>
      </c>
      <c r="D31" s="385" t="str">
        <f t="shared" ref="D31:D36" si="6">IF(C31="","",IF(E31="","",IF(E31&gt;1,"Nos.","No.")))</f>
        <v>Nos.</v>
      </c>
      <c r="E31" s="426">
        <v>10</v>
      </c>
      <c r="F31" s="387"/>
      <c r="G31" s="388"/>
      <c r="H31" s="387">
        <v>500</v>
      </c>
      <c r="I31" s="388">
        <f t="shared" ref="I31:I36" si="7">H31*E31</f>
        <v>5000</v>
      </c>
      <c r="J31" s="389">
        <f t="shared" ref="J31:J36" si="8">I31+G31</f>
        <v>5000</v>
      </c>
      <c r="K31" s="388">
        <v>10</v>
      </c>
      <c r="L31" s="387"/>
      <c r="M31" s="388"/>
      <c r="N31" s="387">
        <f>H31</f>
        <v>500</v>
      </c>
      <c r="O31" s="388">
        <f>N31*K31</f>
        <v>5000</v>
      </c>
      <c r="P31" s="389">
        <f>O31</f>
        <v>5000</v>
      </c>
    </row>
    <row r="32" spans="1:16" ht="25.5" x14ac:dyDescent="0.2">
      <c r="A32" s="425"/>
      <c r="B32" s="410" t="s">
        <v>42</v>
      </c>
      <c r="C32" s="427" t="s">
        <v>334</v>
      </c>
      <c r="D32" s="399" t="str">
        <f t="shared" si="6"/>
        <v>Nos.</v>
      </c>
      <c r="E32" s="428">
        <v>10</v>
      </c>
      <c r="F32" s="387"/>
      <c r="G32" s="388"/>
      <c r="H32" s="387">
        <v>500</v>
      </c>
      <c r="I32" s="388">
        <f t="shared" si="7"/>
        <v>5000</v>
      </c>
      <c r="J32" s="389">
        <f t="shared" si="8"/>
        <v>5000</v>
      </c>
      <c r="K32" s="388">
        <v>10</v>
      </c>
      <c r="L32" s="387"/>
      <c r="M32" s="388"/>
      <c r="N32" s="387">
        <f t="shared" ref="N32:N36" si="9">H32</f>
        <v>500</v>
      </c>
      <c r="O32" s="388">
        <f t="shared" ref="O32:O36" si="10">N32*K32</f>
        <v>5000</v>
      </c>
      <c r="P32" s="389">
        <f t="shared" ref="P32:P36" si="11">O32</f>
        <v>5000</v>
      </c>
    </row>
    <row r="33" spans="1:16" ht="25.5" x14ac:dyDescent="0.2">
      <c r="A33" s="425"/>
      <c r="B33" s="410" t="s">
        <v>43</v>
      </c>
      <c r="C33" s="384" t="s">
        <v>335</v>
      </c>
      <c r="D33" s="385" t="str">
        <f t="shared" si="6"/>
        <v>No.</v>
      </c>
      <c r="E33" s="426">
        <v>1</v>
      </c>
      <c r="F33" s="387"/>
      <c r="G33" s="388"/>
      <c r="H33" s="387">
        <v>500</v>
      </c>
      <c r="I33" s="388">
        <f t="shared" si="7"/>
        <v>500</v>
      </c>
      <c r="J33" s="389">
        <f t="shared" si="8"/>
        <v>500</v>
      </c>
      <c r="K33" s="388">
        <v>1</v>
      </c>
      <c r="L33" s="387"/>
      <c r="M33" s="388"/>
      <c r="N33" s="387">
        <f t="shared" si="9"/>
        <v>500</v>
      </c>
      <c r="O33" s="388">
        <f t="shared" si="10"/>
        <v>500</v>
      </c>
      <c r="P33" s="389">
        <f t="shared" si="11"/>
        <v>500</v>
      </c>
    </row>
    <row r="34" spans="1:16" s="412" customFormat="1" ht="25.5" x14ac:dyDescent="0.2">
      <c r="A34" s="425"/>
      <c r="B34" s="410" t="s">
        <v>77</v>
      </c>
      <c r="C34" s="411" t="s">
        <v>336</v>
      </c>
      <c r="D34" s="399" t="s">
        <v>1</v>
      </c>
      <c r="E34" s="400">
        <v>4</v>
      </c>
      <c r="F34" s="387"/>
      <c r="G34" s="388"/>
      <c r="H34" s="387">
        <v>500</v>
      </c>
      <c r="I34" s="388">
        <f t="shared" si="7"/>
        <v>2000</v>
      </c>
      <c r="J34" s="389">
        <f t="shared" si="8"/>
        <v>2000</v>
      </c>
      <c r="K34" s="388">
        <v>4</v>
      </c>
      <c r="L34" s="387"/>
      <c r="M34" s="388"/>
      <c r="N34" s="387">
        <f t="shared" si="9"/>
        <v>500</v>
      </c>
      <c r="O34" s="388">
        <f t="shared" si="10"/>
        <v>2000</v>
      </c>
      <c r="P34" s="389">
        <f t="shared" si="11"/>
        <v>2000</v>
      </c>
    </row>
    <row r="35" spans="1:16" ht="20.100000000000001" customHeight="1" x14ac:dyDescent="0.2">
      <c r="A35" s="425"/>
      <c r="B35" s="410" t="s">
        <v>231</v>
      </c>
      <c r="C35" s="384" t="s">
        <v>337</v>
      </c>
      <c r="D35" s="385" t="str">
        <f t="shared" si="6"/>
        <v>No.</v>
      </c>
      <c r="E35" s="426">
        <v>1</v>
      </c>
      <c r="F35" s="387"/>
      <c r="G35" s="388"/>
      <c r="H35" s="387">
        <v>500</v>
      </c>
      <c r="I35" s="388">
        <f t="shared" si="7"/>
        <v>500</v>
      </c>
      <c r="J35" s="389">
        <f t="shared" si="8"/>
        <v>500</v>
      </c>
      <c r="K35" s="388">
        <v>1</v>
      </c>
      <c r="L35" s="387"/>
      <c r="M35" s="388"/>
      <c r="N35" s="387">
        <f t="shared" si="9"/>
        <v>500</v>
      </c>
      <c r="O35" s="388">
        <f t="shared" si="10"/>
        <v>500</v>
      </c>
      <c r="P35" s="389">
        <f t="shared" si="11"/>
        <v>500</v>
      </c>
    </row>
    <row r="36" spans="1:16" s="431" customFormat="1" ht="20.100000000000001" customHeight="1" thickBot="1" x14ac:dyDescent="0.25">
      <c r="A36" s="429"/>
      <c r="B36" s="406" t="s">
        <v>322</v>
      </c>
      <c r="C36" s="407" t="s">
        <v>338</v>
      </c>
      <c r="D36" s="408" t="str">
        <f t="shared" si="6"/>
        <v>Nos.</v>
      </c>
      <c r="E36" s="430">
        <v>2</v>
      </c>
      <c r="F36" s="387"/>
      <c r="G36" s="388"/>
      <c r="H36" s="387">
        <v>2000</v>
      </c>
      <c r="I36" s="388">
        <f t="shared" si="7"/>
        <v>4000</v>
      </c>
      <c r="J36" s="389">
        <f t="shared" si="8"/>
        <v>4000</v>
      </c>
      <c r="K36" s="388">
        <v>2</v>
      </c>
      <c r="L36" s="387"/>
      <c r="M36" s="388"/>
      <c r="N36" s="387">
        <f t="shared" si="9"/>
        <v>2000</v>
      </c>
      <c r="O36" s="388">
        <f t="shared" si="10"/>
        <v>4000</v>
      </c>
      <c r="P36" s="389">
        <f t="shared" si="11"/>
        <v>4000</v>
      </c>
    </row>
    <row r="37" spans="1:16" s="431" customFormat="1" ht="25.5" x14ac:dyDescent="0.2">
      <c r="A37" s="379">
        <f>A30+1</f>
        <v>8</v>
      </c>
      <c r="B37" s="380"/>
      <c r="C37" s="413" t="s">
        <v>339</v>
      </c>
      <c r="D37" s="414"/>
      <c r="E37" s="415"/>
      <c r="F37" s="416"/>
      <c r="G37" s="417"/>
      <c r="H37" s="416"/>
      <c r="I37" s="417"/>
      <c r="J37" s="418"/>
      <c r="K37" s="417"/>
      <c r="L37" s="416"/>
      <c r="M37" s="417"/>
      <c r="N37" s="416"/>
      <c r="O37" s="417"/>
      <c r="P37" s="418"/>
    </row>
    <row r="38" spans="1:16" s="431" customFormat="1" ht="15" customHeight="1" x14ac:dyDescent="0.2">
      <c r="A38" s="379"/>
      <c r="B38" s="420" t="s">
        <v>41</v>
      </c>
      <c r="C38" s="432" t="s">
        <v>340</v>
      </c>
      <c r="D38" s="414"/>
      <c r="E38" s="415"/>
      <c r="F38" s="416"/>
      <c r="G38" s="417"/>
      <c r="H38" s="416"/>
      <c r="I38" s="417"/>
      <c r="J38" s="418"/>
      <c r="K38" s="417"/>
      <c r="L38" s="416"/>
      <c r="M38" s="417"/>
      <c r="N38" s="416"/>
      <c r="O38" s="417"/>
      <c r="P38" s="418"/>
    </row>
    <row r="39" spans="1:16" s="431" customFormat="1" ht="15" customHeight="1" x14ac:dyDescent="0.2">
      <c r="A39" s="379"/>
      <c r="B39" s="420" t="s">
        <v>42</v>
      </c>
      <c r="C39" s="432" t="s">
        <v>341</v>
      </c>
      <c r="D39" s="414"/>
      <c r="E39" s="415"/>
      <c r="F39" s="416"/>
      <c r="G39" s="417"/>
      <c r="H39" s="416"/>
      <c r="I39" s="417"/>
      <c r="J39" s="418"/>
      <c r="K39" s="417"/>
      <c r="L39" s="416"/>
      <c r="M39" s="417"/>
      <c r="N39" s="416"/>
      <c r="O39" s="417"/>
      <c r="P39" s="418"/>
    </row>
    <row r="40" spans="1:16" s="431" customFormat="1" ht="15" customHeight="1" x14ac:dyDescent="0.2">
      <c r="A40" s="379"/>
      <c r="B40" s="420" t="s">
        <v>43</v>
      </c>
      <c r="C40" s="432" t="s">
        <v>342</v>
      </c>
      <c r="D40" s="414" t="str">
        <f>IF(C40="","",IF(E40="","",IF(E40&gt;1,"Nos.","No.")))</f>
        <v>Nos.</v>
      </c>
      <c r="E40" s="415">
        <v>5</v>
      </c>
      <c r="F40" s="387"/>
      <c r="G40" s="388"/>
      <c r="H40" s="387">
        <v>8000</v>
      </c>
      <c r="I40" s="388">
        <f>H40*E40</f>
        <v>40000</v>
      </c>
      <c r="J40" s="389">
        <f>I40+G40</f>
        <v>40000</v>
      </c>
      <c r="K40" s="388">
        <v>5</v>
      </c>
      <c r="L40" s="387"/>
      <c r="M40" s="388"/>
      <c r="N40" s="387">
        <f>H40</f>
        <v>8000</v>
      </c>
      <c r="O40" s="388">
        <f>N40*K40</f>
        <v>40000</v>
      </c>
      <c r="P40" s="389">
        <f>O40</f>
        <v>40000</v>
      </c>
    </row>
    <row r="41" spans="1:16" s="431" customFormat="1" ht="15" customHeight="1" x14ac:dyDescent="0.2">
      <c r="A41" s="379"/>
      <c r="B41" s="420" t="s">
        <v>77</v>
      </c>
      <c r="C41" s="432" t="s">
        <v>343</v>
      </c>
      <c r="D41" s="414"/>
      <c r="E41" s="415"/>
      <c r="F41" s="416"/>
      <c r="G41" s="417"/>
      <c r="H41" s="416"/>
      <c r="I41" s="417"/>
      <c r="J41" s="418"/>
      <c r="K41" s="417"/>
      <c r="L41" s="416"/>
      <c r="M41" s="417"/>
      <c r="N41" s="416"/>
      <c r="O41" s="417"/>
      <c r="P41" s="418"/>
    </row>
    <row r="42" spans="1:16" s="431" customFormat="1" ht="15" customHeight="1" x14ac:dyDescent="0.2">
      <c r="A42" s="379"/>
      <c r="B42" s="420" t="s">
        <v>231</v>
      </c>
      <c r="C42" s="432" t="s">
        <v>344</v>
      </c>
      <c r="D42" s="414"/>
      <c r="E42" s="415"/>
      <c r="F42" s="416"/>
      <c r="G42" s="417"/>
      <c r="H42" s="416"/>
      <c r="I42" s="417"/>
      <c r="J42" s="418"/>
      <c r="K42" s="417"/>
      <c r="L42" s="416"/>
      <c r="M42" s="417"/>
      <c r="N42" s="416"/>
      <c r="O42" s="417"/>
      <c r="P42" s="418"/>
    </row>
    <row r="43" spans="1:16" s="431" customFormat="1" ht="15" customHeight="1" x14ac:dyDescent="0.2">
      <c r="A43" s="379"/>
      <c r="B43" s="420" t="s">
        <v>322</v>
      </c>
      <c r="C43" s="384" t="s">
        <v>345</v>
      </c>
      <c r="D43" s="385"/>
      <c r="E43" s="386"/>
      <c r="F43" s="387"/>
      <c r="G43" s="388"/>
      <c r="H43" s="387"/>
      <c r="I43" s="388"/>
      <c r="J43" s="389"/>
      <c r="K43" s="388"/>
      <c r="L43" s="387"/>
      <c r="M43" s="388"/>
      <c r="N43" s="387"/>
      <c r="O43" s="388"/>
      <c r="P43" s="389"/>
    </row>
    <row r="44" spans="1:16" ht="25.5" x14ac:dyDescent="0.2">
      <c r="A44" s="379">
        <f>A37+1</f>
        <v>9</v>
      </c>
      <c r="B44" s="380"/>
      <c r="C44" s="432" t="s">
        <v>346</v>
      </c>
      <c r="D44" s="414"/>
      <c r="E44" s="415"/>
      <c r="F44" s="416"/>
      <c r="G44" s="417"/>
      <c r="H44" s="416"/>
      <c r="I44" s="417"/>
      <c r="J44" s="418"/>
      <c r="K44" s="417"/>
      <c r="L44" s="416"/>
      <c r="M44" s="417"/>
      <c r="N44" s="416"/>
      <c r="O44" s="417"/>
      <c r="P44" s="418"/>
    </row>
    <row r="45" spans="1:16" ht="15" customHeight="1" x14ac:dyDescent="0.2">
      <c r="A45" s="379"/>
      <c r="B45" s="410" t="s">
        <v>41</v>
      </c>
      <c r="C45" s="397" t="s">
        <v>347</v>
      </c>
      <c r="D45" s="385" t="str">
        <f t="shared" ref="D45:D52" si="12">IF(C45="","",IF(E45="","",IF(E45&gt;1,"Nos.","No.")))</f>
        <v>No.</v>
      </c>
      <c r="E45" s="386">
        <v>1</v>
      </c>
      <c r="F45" s="387"/>
      <c r="G45" s="388"/>
      <c r="H45" s="387">
        <v>1000</v>
      </c>
      <c r="I45" s="388">
        <f t="shared" ref="I45:I52" si="13">H45*E45</f>
        <v>1000</v>
      </c>
      <c r="J45" s="389">
        <f t="shared" ref="J45:J52" si="14">I45+G45</f>
        <v>1000</v>
      </c>
      <c r="K45" s="388">
        <v>1</v>
      </c>
      <c r="L45" s="387"/>
      <c r="M45" s="388"/>
      <c r="N45" s="387">
        <f t="shared" ref="N45:N52" si="15">H45</f>
        <v>1000</v>
      </c>
      <c r="O45" s="388">
        <f t="shared" ref="O45:O52" si="16">N45*K45</f>
        <v>1000</v>
      </c>
      <c r="P45" s="389">
        <f t="shared" ref="P45:P52" si="17">O45</f>
        <v>1000</v>
      </c>
    </row>
    <row r="46" spans="1:16" ht="20.100000000000001" customHeight="1" x14ac:dyDescent="0.2">
      <c r="A46" s="401">
        <f>A44+1</f>
        <v>10</v>
      </c>
      <c r="B46" s="402"/>
      <c r="C46" s="384" t="s">
        <v>348</v>
      </c>
      <c r="D46" s="385" t="str">
        <f t="shared" si="12"/>
        <v>No.</v>
      </c>
      <c r="E46" s="386">
        <v>1</v>
      </c>
      <c r="F46" s="387"/>
      <c r="G46" s="388"/>
      <c r="H46" s="387">
        <v>1000</v>
      </c>
      <c r="I46" s="388">
        <f t="shared" si="13"/>
        <v>1000</v>
      </c>
      <c r="J46" s="389">
        <f t="shared" si="14"/>
        <v>1000</v>
      </c>
      <c r="K46" s="388">
        <v>1</v>
      </c>
      <c r="L46" s="387"/>
      <c r="M46" s="388"/>
      <c r="N46" s="387">
        <f t="shared" si="15"/>
        <v>1000</v>
      </c>
      <c r="O46" s="388">
        <f t="shared" si="16"/>
        <v>1000</v>
      </c>
      <c r="P46" s="389">
        <f t="shared" si="17"/>
        <v>1000</v>
      </c>
    </row>
    <row r="47" spans="1:16" s="419" customFormat="1" ht="20.100000000000001" customHeight="1" x14ac:dyDescent="0.2">
      <c r="A47" s="401">
        <f t="shared" ref="A47:A53" si="18">A46+1</f>
        <v>11</v>
      </c>
      <c r="B47" s="402"/>
      <c r="C47" s="411" t="s">
        <v>349</v>
      </c>
      <c r="D47" s="399" t="str">
        <f t="shared" si="12"/>
        <v>No.</v>
      </c>
      <c r="E47" s="400">
        <v>1</v>
      </c>
      <c r="F47" s="387"/>
      <c r="G47" s="388"/>
      <c r="H47" s="387">
        <v>1000</v>
      </c>
      <c r="I47" s="388">
        <f t="shared" si="13"/>
        <v>1000</v>
      </c>
      <c r="J47" s="389">
        <f t="shared" si="14"/>
        <v>1000</v>
      </c>
      <c r="K47" s="388">
        <v>1</v>
      </c>
      <c r="L47" s="387"/>
      <c r="M47" s="388"/>
      <c r="N47" s="387">
        <f t="shared" si="15"/>
        <v>1000</v>
      </c>
      <c r="O47" s="388">
        <f t="shared" si="16"/>
        <v>1000</v>
      </c>
      <c r="P47" s="389">
        <f t="shared" si="17"/>
        <v>1000</v>
      </c>
    </row>
    <row r="48" spans="1:16" s="419" customFormat="1" ht="20.100000000000001" customHeight="1" x14ac:dyDescent="0.2">
      <c r="A48" s="401">
        <f t="shared" si="18"/>
        <v>12</v>
      </c>
      <c r="B48" s="402"/>
      <c r="C48" s="411" t="s">
        <v>350</v>
      </c>
      <c r="D48" s="399" t="str">
        <f t="shared" si="12"/>
        <v>Nos.</v>
      </c>
      <c r="E48" s="400">
        <v>4</v>
      </c>
      <c r="F48" s="387"/>
      <c r="G48" s="388"/>
      <c r="H48" s="387">
        <v>1000</v>
      </c>
      <c r="I48" s="388">
        <f t="shared" si="13"/>
        <v>4000</v>
      </c>
      <c r="J48" s="389">
        <f t="shared" si="14"/>
        <v>4000</v>
      </c>
      <c r="K48" s="388">
        <v>4</v>
      </c>
      <c r="L48" s="387"/>
      <c r="M48" s="388"/>
      <c r="N48" s="387">
        <f t="shared" si="15"/>
        <v>1000</v>
      </c>
      <c r="O48" s="388">
        <f t="shared" si="16"/>
        <v>4000</v>
      </c>
      <c r="P48" s="389">
        <f t="shared" si="17"/>
        <v>4000</v>
      </c>
    </row>
    <row r="49" spans="1:16" s="419" customFormat="1" ht="20.100000000000001" customHeight="1" x14ac:dyDescent="0.2">
      <c r="A49" s="401">
        <f t="shared" si="18"/>
        <v>13</v>
      </c>
      <c r="B49" s="402"/>
      <c r="C49" s="411" t="s">
        <v>351</v>
      </c>
      <c r="D49" s="399" t="str">
        <f t="shared" si="12"/>
        <v>Nos.</v>
      </c>
      <c r="E49" s="400">
        <v>4</v>
      </c>
      <c r="F49" s="387"/>
      <c r="G49" s="388"/>
      <c r="H49" s="387">
        <v>1000</v>
      </c>
      <c r="I49" s="388">
        <f t="shared" si="13"/>
        <v>4000</v>
      </c>
      <c r="J49" s="389">
        <f t="shared" si="14"/>
        <v>4000</v>
      </c>
      <c r="K49" s="388">
        <v>4</v>
      </c>
      <c r="L49" s="387"/>
      <c r="M49" s="388"/>
      <c r="N49" s="387">
        <f t="shared" si="15"/>
        <v>1000</v>
      </c>
      <c r="O49" s="388">
        <f t="shared" si="16"/>
        <v>4000</v>
      </c>
      <c r="P49" s="389">
        <f t="shared" si="17"/>
        <v>4000</v>
      </c>
    </row>
    <row r="50" spans="1:16" s="419" customFormat="1" ht="20.100000000000001" customHeight="1" x14ac:dyDescent="0.2">
      <c r="A50" s="401">
        <f t="shared" si="18"/>
        <v>14</v>
      </c>
      <c r="B50" s="402"/>
      <c r="C50" s="411" t="s">
        <v>352</v>
      </c>
      <c r="D50" s="399" t="str">
        <f t="shared" si="12"/>
        <v>No.</v>
      </c>
      <c r="E50" s="400">
        <v>1</v>
      </c>
      <c r="F50" s="387"/>
      <c r="G50" s="388"/>
      <c r="H50" s="387">
        <v>1000</v>
      </c>
      <c r="I50" s="388">
        <f t="shared" si="13"/>
        <v>1000</v>
      </c>
      <c r="J50" s="389">
        <f t="shared" si="14"/>
        <v>1000</v>
      </c>
      <c r="K50" s="388">
        <v>1</v>
      </c>
      <c r="L50" s="387"/>
      <c r="M50" s="388"/>
      <c r="N50" s="387">
        <f t="shared" si="15"/>
        <v>1000</v>
      </c>
      <c r="O50" s="388">
        <f t="shared" si="16"/>
        <v>1000</v>
      </c>
      <c r="P50" s="389">
        <f t="shared" si="17"/>
        <v>1000</v>
      </c>
    </row>
    <row r="51" spans="1:16" s="419" customFormat="1" ht="20.100000000000001" customHeight="1" x14ac:dyDescent="0.2">
      <c r="A51" s="401">
        <f t="shared" si="18"/>
        <v>15</v>
      </c>
      <c r="B51" s="402"/>
      <c r="C51" s="384" t="s">
        <v>353</v>
      </c>
      <c r="D51" s="385" t="str">
        <f t="shared" si="12"/>
        <v>No.</v>
      </c>
      <c r="E51" s="386">
        <v>1</v>
      </c>
      <c r="F51" s="387"/>
      <c r="G51" s="388"/>
      <c r="H51" s="387">
        <v>5000</v>
      </c>
      <c r="I51" s="388">
        <f t="shared" si="13"/>
        <v>5000</v>
      </c>
      <c r="J51" s="389">
        <f t="shared" si="14"/>
        <v>5000</v>
      </c>
      <c r="K51" s="388">
        <v>1</v>
      </c>
      <c r="L51" s="387"/>
      <c r="M51" s="388"/>
      <c r="N51" s="387">
        <f t="shared" si="15"/>
        <v>5000</v>
      </c>
      <c r="O51" s="388">
        <f t="shared" si="16"/>
        <v>5000</v>
      </c>
      <c r="P51" s="389">
        <f t="shared" si="17"/>
        <v>5000</v>
      </c>
    </row>
    <row r="52" spans="1:16" s="419" customFormat="1" ht="20.100000000000001" customHeight="1" x14ac:dyDescent="0.2">
      <c r="A52" s="401">
        <f t="shared" si="18"/>
        <v>16</v>
      </c>
      <c r="B52" s="402"/>
      <c r="C52" s="384" t="s">
        <v>354</v>
      </c>
      <c r="D52" s="385" t="str">
        <f t="shared" si="12"/>
        <v>No.</v>
      </c>
      <c r="E52" s="386">
        <v>1</v>
      </c>
      <c r="F52" s="387"/>
      <c r="G52" s="388"/>
      <c r="H52" s="387">
        <v>5000</v>
      </c>
      <c r="I52" s="388">
        <f t="shared" si="13"/>
        <v>5000</v>
      </c>
      <c r="J52" s="389">
        <f t="shared" si="14"/>
        <v>5000</v>
      </c>
      <c r="K52" s="388">
        <v>1</v>
      </c>
      <c r="L52" s="387"/>
      <c r="M52" s="388"/>
      <c r="N52" s="387">
        <f t="shared" si="15"/>
        <v>5000</v>
      </c>
      <c r="O52" s="388">
        <f t="shared" si="16"/>
        <v>5000</v>
      </c>
      <c r="P52" s="389">
        <f t="shared" si="17"/>
        <v>5000</v>
      </c>
    </row>
    <row r="53" spans="1:16" ht="25.5" x14ac:dyDescent="0.2">
      <c r="A53" s="401">
        <f t="shared" si="18"/>
        <v>17</v>
      </c>
      <c r="B53" s="402"/>
      <c r="C53" s="433" t="s">
        <v>355</v>
      </c>
      <c r="D53" s="392"/>
      <c r="E53" s="393"/>
      <c r="F53" s="394"/>
      <c r="G53" s="434"/>
      <c r="H53" s="394"/>
      <c r="I53" s="434"/>
      <c r="J53" s="435"/>
      <c r="K53" s="434"/>
      <c r="L53" s="394"/>
      <c r="M53" s="434"/>
      <c r="N53" s="394"/>
      <c r="O53" s="434"/>
      <c r="P53" s="435"/>
    </row>
    <row r="54" spans="1:16" s="431" customFormat="1" ht="20.100000000000001" customHeight="1" x14ac:dyDescent="0.2">
      <c r="A54" s="379"/>
      <c r="B54" s="410" t="s">
        <v>41</v>
      </c>
      <c r="C54" s="436" t="s">
        <v>356</v>
      </c>
      <c r="D54" s="385" t="str">
        <f>IF(C54="","",IF(E54="","",IF(E54&gt;1,"Nos.","No.")))</f>
        <v>Nos.</v>
      </c>
      <c r="E54" s="386">
        <v>3</v>
      </c>
      <c r="F54" s="387"/>
      <c r="G54" s="388"/>
      <c r="H54" s="387">
        <v>3000</v>
      </c>
      <c r="I54" s="388">
        <f t="shared" ref="I54:I56" si="19">H54*E54</f>
        <v>9000</v>
      </c>
      <c r="J54" s="389">
        <f t="shared" ref="J54:J56" si="20">I54+G54</f>
        <v>9000</v>
      </c>
      <c r="K54" s="388">
        <v>3</v>
      </c>
      <c r="L54" s="387"/>
      <c r="M54" s="388"/>
      <c r="N54" s="387">
        <f t="shared" ref="N54:N58" si="21">H54</f>
        <v>3000</v>
      </c>
      <c r="O54" s="388">
        <f t="shared" ref="O54:O58" si="22">N54*K54</f>
        <v>9000</v>
      </c>
      <c r="P54" s="389">
        <f t="shared" ref="P54:P58" si="23">O54</f>
        <v>9000</v>
      </c>
    </row>
    <row r="55" spans="1:16" s="431" customFormat="1" ht="20.100000000000001" customHeight="1" x14ac:dyDescent="0.2">
      <c r="A55" s="379"/>
      <c r="B55" s="410" t="s">
        <v>42</v>
      </c>
      <c r="C55" s="436" t="s">
        <v>357</v>
      </c>
      <c r="D55" s="385" t="str">
        <f>IF(C55="","",IF(E55="","",IF(E55&gt;1,"Nos.","No.")))</f>
        <v>No.</v>
      </c>
      <c r="E55" s="386">
        <v>1</v>
      </c>
      <c r="F55" s="387"/>
      <c r="G55" s="388"/>
      <c r="H55" s="387">
        <v>4000</v>
      </c>
      <c r="I55" s="388">
        <f t="shared" si="19"/>
        <v>4000</v>
      </c>
      <c r="J55" s="389">
        <f t="shared" si="20"/>
        <v>4000</v>
      </c>
      <c r="K55" s="388">
        <v>1</v>
      </c>
      <c r="L55" s="387"/>
      <c r="M55" s="388"/>
      <c r="N55" s="387">
        <f t="shared" si="21"/>
        <v>4000</v>
      </c>
      <c r="O55" s="388">
        <f t="shared" si="22"/>
        <v>4000</v>
      </c>
      <c r="P55" s="389">
        <f t="shared" si="23"/>
        <v>4000</v>
      </c>
    </row>
    <row r="56" spans="1:16" s="431" customFormat="1" ht="20.100000000000001" customHeight="1" x14ac:dyDescent="0.2">
      <c r="A56" s="379"/>
      <c r="B56" s="410" t="s">
        <v>43</v>
      </c>
      <c r="C56" s="436" t="s">
        <v>358</v>
      </c>
      <c r="D56" s="399" t="str">
        <f>IF(C56="","",IF(E56="","",IF(E56&gt;1,"Nos.","No.")))</f>
        <v>Nos.</v>
      </c>
      <c r="E56" s="400">
        <v>5</v>
      </c>
      <c r="F56" s="387"/>
      <c r="G56" s="388"/>
      <c r="H56" s="387">
        <v>5000</v>
      </c>
      <c r="I56" s="388">
        <f t="shared" si="19"/>
        <v>25000</v>
      </c>
      <c r="J56" s="389">
        <f t="shared" si="20"/>
        <v>25000</v>
      </c>
      <c r="K56" s="388">
        <v>5</v>
      </c>
      <c r="L56" s="387"/>
      <c r="M56" s="388"/>
      <c r="N56" s="387">
        <f t="shared" si="21"/>
        <v>5000</v>
      </c>
      <c r="O56" s="388">
        <f t="shared" si="22"/>
        <v>25000</v>
      </c>
      <c r="P56" s="389">
        <f t="shared" si="23"/>
        <v>25000</v>
      </c>
    </row>
    <row r="57" spans="1:16" ht="25.5" x14ac:dyDescent="0.2">
      <c r="A57" s="401">
        <f>A53+1</f>
        <v>18</v>
      </c>
      <c r="B57" s="402"/>
      <c r="C57" s="437" t="s">
        <v>359</v>
      </c>
      <c r="D57" s="414"/>
      <c r="E57" s="415"/>
      <c r="F57" s="416"/>
      <c r="G57" s="438"/>
      <c r="H57" s="416"/>
      <c r="I57" s="438"/>
      <c r="J57" s="439"/>
      <c r="K57" s="438"/>
      <c r="L57" s="416"/>
      <c r="M57" s="438"/>
      <c r="N57" s="387">
        <f t="shared" si="21"/>
        <v>0</v>
      </c>
      <c r="O57" s="388">
        <f t="shared" si="22"/>
        <v>0</v>
      </c>
      <c r="P57" s="389">
        <f t="shared" si="23"/>
        <v>0</v>
      </c>
    </row>
    <row r="58" spans="1:16" ht="15" customHeight="1" thickBot="1" x14ac:dyDescent="0.25">
      <c r="A58" s="405"/>
      <c r="B58" s="440" t="s">
        <v>41</v>
      </c>
      <c r="C58" s="441" t="s">
        <v>358</v>
      </c>
      <c r="D58" s="408" t="str">
        <f>IF(C58="","",IF(E58="","",IF(E58&gt;1,"Nos.","No.")))</f>
        <v>Nos.</v>
      </c>
      <c r="E58" s="409">
        <v>2</v>
      </c>
      <c r="F58" s="387"/>
      <c r="G58" s="388"/>
      <c r="H58" s="387">
        <v>5000</v>
      </c>
      <c r="I58" s="388">
        <f>H58*E58</f>
        <v>10000</v>
      </c>
      <c r="J58" s="389">
        <f>I58+G58</f>
        <v>10000</v>
      </c>
      <c r="K58" s="388">
        <v>2</v>
      </c>
      <c r="L58" s="387"/>
      <c r="M58" s="388"/>
      <c r="N58" s="387">
        <f t="shared" si="21"/>
        <v>5000</v>
      </c>
      <c r="O58" s="388">
        <f t="shared" si="22"/>
        <v>10000</v>
      </c>
      <c r="P58" s="389">
        <f t="shared" si="23"/>
        <v>10000</v>
      </c>
    </row>
    <row r="59" spans="1:16" ht="18" customHeight="1" x14ac:dyDescent="0.2">
      <c r="A59" s="401">
        <f>A57+1</f>
        <v>19</v>
      </c>
      <c r="B59" s="390"/>
      <c r="C59" s="432" t="s">
        <v>360</v>
      </c>
      <c r="D59" s="414"/>
      <c r="E59" s="415"/>
      <c r="F59" s="416"/>
      <c r="G59" s="438"/>
      <c r="H59" s="416"/>
      <c r="I59" s="438"/>
      <c r="J59" s="439"/>
      <c r="K59" s="438"/>
      <c r="L59" s="416"/>
      <c r="M59" s="438"/>
      <c r="N59" s="416"/>
      <c r="O59" s="438"/>
      <c r="P59" s="439"/>
    </row>
    <row r="60" spans="1:16" s="419" customFormat="1" ht="15" customHeight="1" x14ac:dyDescent="0.2">
      <c r="A60" s="401"/>
      <c r="B60" s="442" t="s">
        <v>41</v>
      </c>
      <c r="C60" s="443" t="s">
        <v>357</v>
      </c>
      <c r="D60" s="385" t="str">
        <f>IF(C60="","",IF(E60="","",IF(E60&gt;1,"Nos.","No.")))</f>
        <v>No.</v>
      </c>
      <c r="E60" s="386">
        <v>1</v>
      </c>
      <c r="F60" s="387"/>
      <c r="G60" s="388"/>
      <c r="H60" s="387">
        <v>4000</v>
      </c>
      <c r="I60" s="388">
        <f t="shared" ref="I60:I70" si="24">H60*E60</f>
        <v>4000</v>
      </c>
      <c r="J60" s="389">
        <f t="shared" ref="J60:J70" si="25">I60+G60</f>
        <v>4000</v>
      </c>
      <c r="K60" s="388">
        <v>1</v>
      </c>
      <c r="L60" s="387"/>
      <c r="M60" s="388"/>
      <c r="N60" s="387">
        <f>H60</f>
        <v>4000</v>
      </c>
      <c r="O60" s="388">
        <f>N60*K60</f>
        <v>4000</v>
      </c>
      <c r="P60" s="389">
        <f>O60</f>
        <v>4000</v>
      </c>
    </row>
    <row r="61" spans="1:16" s="419" customFormat="1" ht="20.100000000000001" customHeight="1" x14ac:dyDescent="0.2">
      <c r="A61" s="401"/>
      <c r="B61" s="383" t="s">
        <v>42</v>
      </c>
      <c r="C61" s="443" t="s">
        <v>358</v>
      </c>
      <c r="D61" s="385" t="str">
        <f>IF(C61="","",IF(E61="","",IF(E61&gt;1,"Nos.","No.")))</f>
        <v>Nos.</v>
      </c>
      <c r="E61" s="386">
        <v>2</v>
      </c>
      <c r="F61" s="387"/>
      <c r="G61" s="388"/>
      <c r="H61" s="387">
        <v>5000</v>
      </c>
      <c r="I61" s="388">
        <f t="shared" si="24"/>
        <v>10000</v>
      </c>
      <c r="J61" s="389">
        <f t="shared" si="25"/>
        <v>10000</v>
      </c>
      <c r="K61" s="388">
        <v>2</v>
      </c>
      <c r="L61" s="387"/>
      <c r="M61" s="388"/>
      <c r="N61" s="387">
        <f>H61</f>
        <v>5000</v>
      </c>
      <c r="O61" s="388">
        <f>N61*K61</f>
        <v>10000</v>
      </c>
      <c r="P61" s="389">
        <f>O61</f>
        <v>10000</v>
      </c>
    </row>
    <row r="62" spans="1:16" s="445" customFormat="1" ht="103.5" customHeight="1" x14ac:dyDescent="0.2">
      <c r="A62" s="379">
        <f>A59+1</f>
        <v>20</v>
      </c>
      <c r="B62" s="444"/>
      <c r="C62" s="381" t="s">
        <v>361</v>
      </c>
      <c r="D62" s="414" t="s">
        <v>266</v>
      </c>
      <c r="E62" s="415">
        <v>1</v>
      </c>
      <c r="F62" s="387"/>
      <c r="G62" s="388"/>
      <c r="H62" s="387">
        <v>100000</v>
      </c>
      <c r="I62" s="388">
        <f t="shared" si="24"/>
        <v>100000</v>
      </c>
      <c r="J62" s="389">
        <f t="shared" si="25"/>
        <v>100000</v>
      </c>
      <c r="K62" s="388">
        <v>1</v>
      </c>
      <c r="L62" s="387"/>
      <c r="M62" s="388"/>
      <c r="N62" s="387">
        <f t="shared" ref="N62:N70" si="26">H62</f>
        <v>100000</v>
      </c>
      <c r="O62" s="388">
        <f t="shared" ref="O62:O70" si="27">N62*K62</f>
        <v>100000</v>
      </c>
      <c r="P62" s="389">
        <f t="shared" ref="P62:P70" si="28">O62</f>
        <v>100000</v>
      </c>
    </row>
    <row r="63" spans="1:16" ht="51" x14ac:dyDescent="0.2">
      <c r="A63" s="446">
        <f>A62+1</f>
        <v>21</v>
      </c>
      <c r="B63" s="380"/>
      <c r="C63" s="411" t="s">
        <v>362</v>
      </c>
      <c r="D63" s="399" t="s">
        <v>0</v>
      </c>
      <c r="E63" s="428">
        <v>1</v>
      </c>
      <c r="F63" s="387"/>
      <c r="G63" s="388"/>
      <c r="H63" s="387">
        <v>50000</v>
      </c>
      <c r="I63" s="388">
        <f t="shared" si="24"/>
        <v>50000</v>
      </c>
      <c r="J63" s="389">
        <f t="shared" si="25"/>
        <v>50000</v>
      </c>
      <c r="K63" s="388">
        <v>1</v>
      </c>
      <c r="L63" s="387"/>
      <c r="M63" s="388"/>
      <c r="N63" s="387">
        <f t="shared" si="26"/>
        <v>50000</v>
      </c>
      <c r="O63" s="388">
        <f t="shared" si="27"/>
        <v>50000</v>
      </c>
      <c r="P63" s="389">
        <f t="shared" si="28"/>
        <v>50000</v>
      </c>
    </row>
    <row r="64" spans="1:16" ht="38.25" customHeight="1" x14ac:dyDescent="0.2">
      <c r="A64" s="379">
        <f t="shared" ref="A64:A70" si="29">A63+1</f>
        <v>22</v>
      </c>
      <c r="B64" s="380"/>
      <c r="C64" s="398" t="s">
        <v>363</v>
      </c>
      <c r="D64" s="399" t="s">
        <v>0</v>
      </c>
      <c r="E64" s="400">
        <v>1</v>
      </c>
      <c r="F64" s="387"/>
      <c r="G64" s="388"/>
      <c r="H64" s="387">
        <v>45000</v>
      </c>
      <c r="I64" s="388">
        <f t="shared" si="24"/>
        <v>45000</v>
      </c>
      <c r="J64" s="389">
        <f t="shared" si="25"/>
        <v>45000</v>
      </c>
      <c r="K64" s="388">
        <v>1</v>
      </c>
      <c r="L64" s="387"/>
      <c r="M64" s="388"/>
      <c r="N64" s="387">
        <f t="shared" si="26"/>
        <v>45000</v>
      </c>
      <c r="O64" s="388">
        <f t="shared" si="27"/>
        <v>45000</v>
      </c>
      <c r="P64" s="389">
        <f t="shared" si="28"/>
        <v>45000</v>
      </c>
    </row>
    <row r="65" spans="1:18" ht="135.75" x14ac:dyDescent="0.2">
      <c r="A65" s="379">
        <f t="shared" si="29"/>
        <v>23</v>
      </c>
      <c r="B65" s="380"/>
      <c r="C65" s="411" t="s">
        <v>364</v>
      </c>
      <c r="D65" s="399" t="s">
        <v>0</v>
      </c>
      <c r="E65" s="400">
        <v>1</v>
      </c>
      <c r="F65" s="387"/>
      <c r="G65" s="388"/>
      <c r="H65" s="387">
        <v>35000</v>
      </c>
      <c r="I65" s="388">
        <f t="shared" si="24"/>
        <v>35000</v>
      </c>
      <c r="J65" s="389">
        <f t="shared" si="25"/>
        <v>35000</v>
      </c>
      <c r="K65" s="388">
        <v>1</v>
      </c>
      <c r="L65" s="387"/>
      <c r="M65" s="388"/>
      <c r="N65" s="387">
        <f t="shared" si="26"/>
        <v>35000</v>
      </c>
      <c r="O65" s="388">
        <f t="shared" si="27"/>
        <v>35000</v>
      </c>
      <c r="P65" s="389">
        <f t="shared" si="28"/>
        <v>35000</v>
      </c>
    </row>
    <row r="66" spans="1:18" ht="64.5" customHeight="1" thickBot="1" x14ac:dyDescent="0.25">
      <c r="A66" s="405">
        <f>A65+1</f>
        <v>24</v>
      </c>
      <c r="B66" s="447"/>
      <c r="C66" s="222" t="s">
        <v>365</v>
      </c>
      <c r="D66" s="408" t="s">
        <v>0</v>
      </c>
      <c r="E66" s="409">
        <v>1</v>
      </c>
      <c r="F66" s="387"/>
      <c r="G66" s="388"/>
      <c r="H66" s="387">
        <v>10000</v>
      </c>
      <c r="I66" s="388">
        <f t="shared" si="24"/>
        <v>10000</v>
      </c>
      <c r="J66" s="389">
        <f t="shared" si="25"/>
        <v>10000</v>
      </c>
      <c r="K66" s="388">
        <v>1</v>
      </c>
      <c r="L66" s="387"/>
      <c r="M66" s="388"/>
      <c r="N66" s="387">
        <f t="shared" si="26"/>
        <v>10000</v>
      </c>
      <c r="O66" s="388">
        <f t="shared" si="27"/>
        <v>10000</v>
      </c>
      <c r="P66" s="389">
        <f t="shared" si="28"/>
        <v>10000</v>
      </c>
    </row>
    <row r="67" spans="1:18" ht="39" customHeight="1" x14ac:dyDescent="0.2">
      <c r="A67" s="379">
        <f>A66+1</f>
        <v>25</v>
      </c>
      <c r="B67" s="380"/>
      <c r="C67" s="448" t="s">
        <v>366</v>
      </c>
      <c r="D67" s="385" t="s">
        <v>0</v>
      </c>
      <c r="E67" s="386">
        <v>1</v>
      </c>
      <c r="F67" s="387"/>
      <c r="G67" s="388"/>
      <c r="H67" s="387">
        <v>20000</v>
      </c>
      <c r="I67" s="388">
        <f t="shared" si="24"/>
        <v>20000</v>
      </c>
      <c r="J67" s="389">
        <f t="shared" si="25"/>
        <v>20000</v>
      </c>
      <c r="K67" s="388">
        <v>1</v>
      </c>
      <c r="L67" s="387"/>
      <c r="M67" s="388"/>
      <c r="N67" s="387">
        <f t="shared" si="26"/>
        <v>20000</v>
      </c>
      <c r="O67" s="388">
        <f t="shared" si="27"/>
        <v>20000</v>
      </c>
      <c r="P67" s="389">
        <f t="shared" si="28"/>
        <v>20000</v>
      </c>
    </row>
    <row r="68" spans="1:18" s="419" customFormat="1" ht="27.75" customHeight="1" x14ac:dyDescent="0.2">
      <c r="A68" s="379">
        <f>A67+1</f>
        <v>26</v>
      </c>
      <c r="B68" s="402"/>
      <c r="C68" s="384" t="s">
        <v>367</v>
      </c>
      <c r="D68" s="385" t="s">
        <v>0</v>
      </c>
      <c r="E68" s="386">
        <v>1</v>
      </c>
      <c r="F68" s="387"/>
      <c r="G68" s="388"/>
      <c r="H68" s="387">
        <v>150000</v>
      </c>
      <c r="I68" s="388">
        <f t="shared" si="24"/>
        <v>150000</v>
      </c>
      <c r="J68" s="389">
        <f t="shared" si="25"/>
        <v>150000</v>
      </c>
      <c r="K68" s="388">
        <v>1</v>
      </c>
      <c r="L68" s="387"/>
      <c r="M68" s="388"/>
      <c r="N68" s="387">
        <f t="shared" si="26"/>
        <v>150000</v>
      </c>
      <c r="O68" s="388">
        <f t="shared" si="27"/>
        <v>150000</v>
      </c>
      <c r="P68" s="389">
        <f t="shared" si="28"/>
        <v>150000</v>
      </c>
    </row>
    <row r="69" spans="1:18" s="419" customFormat="1" ht="20.100000000000001" customHeight="1" x14ac:dyDescent="0.2">
      <c r="A69" s="401">
        <f t="shared" si="29"/>
        <v>27</v>
      </c>
      <c r="B69" s="402"/>
      <c r="C69" s="384" t="s">
        <v>368</v>
      </c>
      <c r="D69" s="385" t="s">
        <v>0</v>
      </c>
      <c r="E69" s="386">
        <v>1</v>
      </c>
      <c r="F69" s="387"/>
      <c r="G69" s="388"/>
      <c r="H69" s="387">
        <v>45000</v>
      </c>
      <c r="I69" s="388">
        <f t="shared" si="24"/>
        <v>45000</v>
      </c>
      <c r="J69" s="389">
        <f t="shared" si="25"/>
        <v>45000</v>
      </c>
      <c r="K69" s="388">
        <v>1</v>
      </c>
      <c r="L69" s="387"/>
      <c r="M69" s="388"/>
      <c r="N69" s="387">
        <f t="shared" si="26"/>
        <v>45000</v>
      </c>
      <c r="O69" s="388">
        <f t="shared" si="27"/>
        <v>45000</v>
      </c>
      <c r="P69" s="389">
        <f t="shared" si="28"/>
        <v>45000</v>
      </c>
    </row>
    <row r="70" spans="1:18" ht="30" customHeight="1" thickBot="1" x14ac:dyDescent="0.25">
      <c r="A70" s="379">
        <f t="shared" si="29"/>
        <v>28</v>
      </c>
      <c r="B70" s="380"/>
      <c r="C70" s="449" t="s">
        <v>369</v>
      </c>
      <c r="D70" s="385" t="s">
        <v>0</v>
      </c>
      <c r="E70" s="386">
        <v>1</v>
      </c>
      <c r="F70" s="387"/>
      <c r="G70" s="388"/>
      <c r="H70" s="387">
        <v>50000</v>
      </c>
      <c r="I70" s="388">
        <f t="shared" si="24"/>
        <v>50000</v>
      </c>
      <c r="J70" s="389">
        <f t="shared" si="25"/>
        <v>50000</v>
      </c>
      <c r="K70" s="388">
        <v>1</v>
      </c>
      <c r="L70" s="387"/>
      <c r="M70" s="388"/>
      <c r="N70" s="387">
        <f t="shared" si="26"/>
        <v>50000</v>
      </c>
      <c r="O70" s="388">
        <f t="shared" si="27"/>
        <v>50000</v>
      </c>
      <c r="P70" s="389">
        <f t="shared" si="28"/>
        <v>50000</v>
      </c>
    </row>
    <row r="71" spans="1:18" ht="24.95" customHeight="1" thickTop="1" thickBot="1" x14ac:dyDescent="0.25">
      <c r="A71" s="450"/>
      <c r="B71" s="451"/>
      <c r="C71" s="452" t="s">
        <v>370</v>
      </c>
      <c r="D71" s="453"/>
      <c r="E71" s="453"/>
      <c r="F71" s="454"/>
      <c r="G71" s="455"/>
      <c r="H71" s="454"/>
      <c r="I71" s="455"/>
      <c r="J71" s="456">
        <f>SUM(J6:J70)</f>
        <v>3142300</v>
      </c>
      <c r="K71" s="518"/>
      <c r="L71" s="454"/>
      <c r="M71" s="455"/>
      <c r="N71" s="454"/>
      <c r="O71" s="455"/>
      <c r="P71" s="456">
        <f>SUM(P6:P70)</f>
        <v>3228445</v>
      </c>
    </row>
    <row r="72" spans="1:18" ht="9" customHeight="1" x14ac:dyDescent="0.2">
      <c r="A72" s="359"/>
      <c r="B72" s="359"/>
      <c r="C72" s="358"/>
      <c r="D72" s="359"/>
      <c r="E72" s="359"/>
      <c r="F72" s="359"/>
      <c r="G72" s="359"/>
      <c r="H72" s="359"/>
      <c r="I72" s="359"/>
      <c r="J72" s="359"/>
      <c r="K72" s="359"/>
    </row>
    <row r="73" spans="1:18" x14ac:dyDescent="0.2">
      <c r="A73" s="834"/>
      <c r="B73" s="834"/>
      <c r="C73" s="358"/>
      <c r="D73" s="359"/>
      <c r="E73" s="359"/>
      <c r="F73" s="359"/>
      <c r="G73" s="359"/>
      <c r="H73" s="359"/>
      <c r="I73" s="359"/>
      <c r="J73" s="359"/>
      <c r="K73" s="359"/>
    </row>
    <row r="74" spans="1:18" ht="18" customHeight="1" x14ac:dyDescent="0.2">
      <c r="A74" s="457"/>
      <c r="B74" s="835"/>
      <c r="C74" s="835"/>
      <c r="D74" s="835"/>
      <c r="E74" s="835"/>
      <c r="F74" s="835"/>
      <c r="G74" s="835"/>
      <c r="H74" s="835"/>
      <c r="I74" s="835"/>
      <c r="J74" s="835"/>
      <c r="K74" s="488"/>
      <c r="L74" s="458"/>
      <c r="M74" s="458"/>
      <c r="N74" s="458"/>
      <c r="O74" s="458"/>
      <c r="P74" s="458"/>
      <c r="Q74" s="458"/>
      <c r="R74" s="458"/>
    </row>
    <row r="75" spans="1:18" ht="28.5" customHeight="1" x14ac:dyDescent="0.2">
      <c r="A75" s="457"/>
      <c r="B75" s="835"/>
      <c r="C75" s="835"/>
      <c r="D75" s="835"/>
      <c r="E75" s="835"/>
      <c r="F75" s="835"/>
      <c r="G75" s="835"/>
      <c r="H75" s="835"/>
      <c r="I75" s="835"/>
      <c r="J75" s="835"/>
      <c r="K75" s="488"/>
      <c r="L75" s="458"/>
      <c r="M75" s="458"/>
      <c r="N75" s="458"/>
      <c r="O75" s="458"/>
      <c r="P75" s="458"/>
      <c r="Q75" s="458"/>
      <c r="R75" s="458"/>
    </row>
    <row r="76" spans="1:18" ht="30.75" customHeight="1" x14ac:dyDescent="0.2">
      <c r="A76" s="457"/>
      <c r="B76" s="835"/>
      <c r="C76" s="835"/>
      <c r="D76" s="835"/>
      <c r="E76" s="835"/>
      <c r="F76" s="835"/>
      <c r="G76" s="835"/>
      <c r="H76" s="835"/>
      <c r="I76" s="835"/>
      <c r="J76" s="835"/>
      <c r="K76" s="488"/>
      <c r="L76" s="458"/>
      <c r="M76" s="458"/>
      <c r="N76" s="458"/>
      <c r="O76" s="458"/>
      <c r="P76" s="458"/>
      <c r="Q76" s="458"/>
      <c r="R76" s="458"/>
    </row>
  </sheetData>
  <mergeCells count="15">
    <mergeCell ref="A73:B73"/>
    <mergeCell ref="B74:J74"/>
    <mergeCell ref="B75:J75"/>
    <mergeCell ref="B76:J76"/>
    <mergeCell ref="A7:B8"/>
    <mergeCell ref="C7:C8"/>
    <mergeCell ref="D7:D8"/>
    <mergeCell ref="E7:E8"/>
    <mergeCell ref="F7:G7"/>
    <mergeCell ref="H7:I7"/>
    <mergeCell ref="L7:M7"/>
    <mergeCell ref="N7:O7"/>
    <mergeCell ref="K7:K8"/>
    <mergeCell ref="D6:J6"/>
    <mergeCell ref="K6:P6"/>
  </mergeCells>
  <printOptions horizontalCentered="1"/>
  <pageMargins left="0.25" right="0.25" top="0.75" bottom="0.5" header="0.33" footer="0.33"/>
  <pageSetup paperSize="9" scale="80" orientation="landscape" r:id="rId1"/>
  <headerFooter scaleWithDoc="0" alignWithMargins="0">
    <oddFooter>&amp;L&amp;8SEM Engineers&amp;R&amp;8Page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SUMMARY</vt:lpstr>
      <vt:lpstr>HVAC</vt:lpstr>
      <vt:lpstr>Plumbing</vt:lpstr>
      <vt:lpstr>FIre</vt:lpstr>
      <vt:lpstr>FIre!Print_Area</vt:lpstr>
      <vt:lpstr>Plumbing!Print_Area</vt:lpstr>
      <vt:lpstr>SUMMARY!Print_Area</vt:lpstr>
      <vt:lpstr>FIre!Print_Titles</vt:lpstr>
      <vt:lpstr>HVAC!Print_Titles</vt:lpstr>
      <vt:lpstr>Plumbing!Print_Titles</vt:lpstr>
    </vt:vector>
  </TitlesOfParts>
  <Company>TrueGrafix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KAUSER AZIZ</dc:creator>
  <cp:lastModifiedBy>Rehan Aslam</cp:lastModifiedBy>
  <cp:lastPrinted>2025-02-24T07:43:07Z</cp:lastPrinted>
  <dcterms:created xsi:type="dcterms:W3CDTF">2001-08-24T09:20:00Z</dcterms:created>
  <dcterms:modified xsi:type="dcterms:W3CDTF">2025-02-24T08:16:36Z</dcterms:modified>
</cp:coreProperties>
</file>