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9284A36B-6C1B-4E84-86AE-5EF6EF715CF4}"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Glo" sheetId="37"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_xlnm._FilterDatabase" localSheetId="1" hidden="1">Posting!$A$1:$P$18994</definedName>
    <definedName name="_xlnm._FilterDatabase" localSheetId="5" hidden="1">Supplier!$A$1:$XFC$3688</definedName>
    <definedName name="_xlnm.Print_Area" localSheetId="11">'Main Summary'!$U$4:$W$19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Profit!$N$1:$V$29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5">Supplier!$A$7:$G$158</definedName>
    <definedName name="_xlnm.Print_Titles" localSheetId="6">Glo!$2:$4</definedName>
    <definedName name="project">'Pro Summ'!$A$6:$A$28</definedName>
  </definedNames>
  <calcPr calcId="181029"/>
  <pivotCaches>
    <pivotCache cacheId="13" r:id="rId28"/>
    <pivotCache cacheId="21" r:id="rId29"/>
  </pivotCaches>
</workbook>
</file>

<file path=xl/calcChain.xml><?xml version="1.0" encoding="utf-8"?>
<calcChain xmlns="http://schemas.openxmlformats.org/spreadsheetml/2006/main">
  <c r="G18982" i="1" l="1"/>
  <c r="G18993" i="1"/>
  <c r="G18994" i="1" l="1"/>
  <c r="G18970" i="1"/>
  <c r="G18971" i="1"/>
  <c r="G18972" i="1"/>
  <c r="G18968" i="1" l="1"/>
  <c r="G18967" i="1"/>
  <c r="G18939" i="1" l="1"/>
  <c r="G18969" i="1"/>
  <c r="G18966" i="1"/>
  <c r="G18965" i="1"/>
  <c r="G18964" i="1" l="1"/>
  <c r="G18963" i="1" l="1"/>
  <c r="G3690" i="2"/>
  <c r="G3689" i="2"/>
  <c r="G18962" i="1"/>
  <c r="G18961" i="1"/>
  <c r="G18958" i="1"/>
  <c r="G18957" i="1"/>
  <c r="G18956" i="1" l="1"/>
  <c r="G18955" i="1"/>
  <c r="G18954" i="1"/>
  <c r="G18953" i="1"/>
  <c r="G18952" i="1"/>
  <c r="G18951" i="1"/>
  <c r="G18949" i="1"/>
  <c r="G18950" i="1"/>
  <c r="G18959" i="1"/>
  <c r="G18960" i="1"/>
  <c r="G18945" i="1"/>
  <c r="G18946" i="1"/>
  <c r="G18947" i="1"/>
  <c r="G18948" i="1"/>
  <c r="G18940" i="1"/>
  <c r="G18941" i="1"/>
  <c r="G18942" i="1"/>
  <c r="G18943" i="1"/>
  <c r="G18944" i="1"/>
  <c r="G18985" i="1"/>
  <c r="G3688" i="2"/>
  <c r="G18981" i="1"/>
  <c r="G18992" i="1"/>
  <c r="G18938" i="1"/>
  <c r="G18937" i="1"/>
  <c r="G18936" i="1"/>
  <c r="G18935" i="1"/>
  <c r="G18924" i="1"/>
  <c r="G18925" i="1"/>
  <c r="G18926" i="1"/>
  <c r="G18927" i="1"/>
  <c r="G18928" i="1"/>
  <c r="G18929" i="1"/>
  <c r="G18930" i="1"/>
  <c r="G18931" i="1"/>
  <c r="G18932" i="1"/>
  <c r="G18933" i="1"/>
  <c r="G18934" i="1"/>
  <c r="G3681" i="2" l="1"/>
  <c r="G3680" i="2"/>
  <c r="G3679" i="2"/>
  <c r="G3687" i="2"/>
  <c r="G3686" i="2"/>
  <c r="G3684" i="2"/>
  <c r="G3683" i="2"/>
  <c r="G18914" i="1"/>
  <c r="G18910" i="1"/>
  <c r="G18911" i="1"/>
  <c r="G18912" i="1"/>
  <c r="G18913" i="1"/>
  <c r="G18923" i="1"/>
  <c r="G18922" i="1"/>
  <c r="G18921" i="1"/>
  <c r="E18920" i="1"/>
  <c r="G18920" i="1" s="1"/>
  <c r="G18919" i="1"/>
  <c r="G18918" i="1"/>
  <c r="G3685" i="2"/>
  <c r="G18917" i="1"/>
  <c r="G18916" i="1"/>
  <c r="G3682" i="2" l="1"/>
  <c r="G18915" i="1"/>
  <c r="G18909" i="1"/>
  <c r="G18902" i="1"/>
  <c r="G18903" i="1"/>
  <c r="G18904" i="1"/>
  <c r="G18905" i="1"/>
  <c r="G18906" i="1"/>
  <c r="G18907" i="1"/>
  <c r="G18908" i="1"/>
  <c r="G18901" i="1"/>
  <c r="G18900" i="1"/>
  <c r="G18991" i="1"/>
  <c r="G18896" i="1"/>
  <c r="G18897" i="1"/>
  <c r="G18898" i="1"/>
  <c r="G18899" i="1"/>
  <c r="G18894" i="1"/>
  <c r="G18895" i="1"/>
  <c r="G18893" i="1"/>
  <c r="G18892" i="1"/>
  <c r="G18891" i="1"/>
  <c r="G18890" i="1"/>
  <c r="G18889" i="1"/>
  <c r="G18880" i="1"/>
  <c r="G18881" i="1"/>
  <c r="G18882" i="1"/>
  <c r="G18883" i="1"/>
  <c r="G18884" i="1"/>
  <c r="G18885" i="1"/>
  <c r="G18886" i="1"/>
  <c r="G18887" i="1"/>
  <c r="G18888" i="1"/>
  <c r="G18710" i="1"/>
  <c r="G18711" i="1"/>
  <c r="G18712" i="1"/>
  <c r="G18713" i="1"/>
  <c r="G18714" i="1"/>
  <c r="G18715" i="1"/>
  <c r="G18716" i="1"/>
  <c r="G18877" i="1"/>
  <c r="G18878" i="1"/>
  <c r="G18879" i="1"/>
  <c r="G18876" i="1"/>
  <c r="G18875" i="1"/>
  <c r="G18874" i="1"/>
  <c r="G18873" i="1"/>
  <c r="G18872" i="1"/>
  <c r="G18865" i="1"/>
  <c r="G18866" i="1"/>
  <c r="G18867" i="1"/>
  <c r="G18868" i="1"/>
  <c r="G18869" i="1"/>
  <c r="G18870" i="1"/>
  <c r="G18871" i="1"/>
  <c r="G18980" i="1" l="1"/>
  <c r="G18979" i="1"/>
  <c r="G18978" i="1"/>
  <c r="G18814" i="1"/>
  <c r="G18813" i="1"/>
  <c r="G18864" i="1"/>
  <c r="G18863" i="1"/>
  <c r="G18862" i="1"/>
  <c r="G18852" i="1"/>
  <c r="G18853" i="1"/>
  <c r="G18854" i="1"/>
  <c r="G18855" i="1"/>
  <c r="G18856" i="1"/>
  <c r="G18857" i="1"/>
  <c r="G18858" i="1"/>
  <c r="G18859" i="1"/>
  <c r="G18860" i="1"/>
  <c r="G18861" i="1"/>
  <c r="G18851" i="1"/>
  <c r="G18850" i="1"/>
  <c r="G18849" i="1"/>
  <c r="G18848" i="1"/>
  <c r="G3677" i="2"/>
  <c r="G3666" i="2"/>
  <c r="G3665" i="2"/>
  <c r="G3659" i="2"/>
  <c r="G3658" i="2"/>
  <c r="G3415" i="2"/>
  <c r="G3676" i="2"/>
  <c r="G3289" i="2"/>
  <c r="G3664" i="2"/>
  <c r="G3671" i="2"/>
  <c r="G3609" i="2"/>
  <c r="G18845" i="1" l="1"/>
  <c r="G18683" i="1"/>
  <c r="G18684" i="1"/>
  <c r="G18685" i="1"/>
  <c r="G18686" i="1"/>
  <c r="G18687" i="1"/>
  <c r="G18405" i="1"/>
  <c r="G18379" i="1"/>
  <c r="G18380" i="1"/>
  <c r="G18381" i="1"/>
  <c r="G18382" i="1"/>
  <c r="G18383" i="1"/>
  <c r="G18977" i="1" l="1"/>
  <c r="G18990" i="1"/>
  <c r="G18989" i="1"/>
  <c r="G18988" i="1"/>
  <c r="G18987" i="1"/>
  <c r="G18847" i="1" l="1"/>
  <c r="G18846" i="1"/>
  <c r="G18844" i="1"/>
  <c r="G18843" i="1"/>
  <c r="G18839" i="1"/>
  <c r="G18840" i="1"/>
  <c r="G18841" i="1"/>
  <c r="G18842" i="1"/>
  <c r="G18838" i="1"/>
  <c r="G18837" i="1"/>
  <c r="G18836" i="1"/>
  <c r="G18835" i="1"/>
  <c r="G18823" i="1"/>
  <c r="G18986" i="1" l="1"/>
  <c r="G18759" i="1"/>
  <c r="G18829" i="1"/>
  <c r="G18830" i="1"/>
  <c r="G18831" i="1"/>
  <c r="G18832" i="1"/>
  <c r="G18833" i="1"/>
  <c r="G18834" i="1"/>
  <c r="G18825" i="1"/>
  <c r="G18826" i="1"/>
  <c r="G18827" i="1"/>
  <c r="G18828" i="1"/>
  <c r="G18706" i="1"/>
  <c r="G18707" i="1"/>
  <c r="G18708" i="1"/>
  <c r="G18709" i="1"/>
  <c r="G3678" i="2"/>
  <c r="G3674" i="2"/>
  <c r="G3648" i="2"/>
  <c r="G3625" i="2"/>
  <c r="G3645" i="2"/>
  <c r="M10" i="33"/>
  <c r="E10" i="33"/>
  <c r="G18984" i="1"/>
  <c r="G3663" i="2"/>
  <c r="G7" i="40" l="1"/>
  <c r="G10" i="40" l="1"/>
  <c r="G11" i="40" l="1"/>
  <c r="G14" i="40" l="1"/>
  <c r="G15" i="40" l="1"/>
  <c r="I3" i="40" l="1"/>
  <c r="I4" i="40"/>
  <c r="I5" i="40"/>
  <c r="I6" i="40"/>
  <c r="I8" i="40"/>
  <c r="I9" i="40"/>
  <c r="I12" i="40"/>
  <c r="I16" i="40"/>
  <c r="I17" i="40"/>
  <c r="G17" i="40"/>
  <c r="H3" i="40" l="1"/>
  <c r="J3" i="40" s="1"/>
  <c r="H4" i="40"/>
  <c r="J4" i="40" s="1"/>
  <c r="H5" i="40"/>
  <c r="J5" i="40" s="1"/>
  <c r="H6" i="40"/>
  <c r="J6" i="40" s="1"/>
  <c r="H7" i="40"/>
  <c r="H8" i="40"/>
  <c r="J8" i="40" s="1"/>
  <c r="H9" i="40"/>
  <c r="J9" i="40" s="1"/>
  <c r="H10" i="40"/>
  <c r="H11" i="40"/>
  <c r="H12" i="40"/>
  <c r="J12" i="40" s="1"/>
  <c r="H13" i="40"/>
  <c r="H14" i="40"/>
  <c r="H15" i="40"/>
  <c r="H16" i="40"/>
  <c r="J16" i="40" s="1"/>
  <c r="H17" i="40"/>
  <c r="J17" i="40" s="1"/>
  <c r="H2" i="40"/>
  <c r="I2" i="40" s="1"/>
  <c r="J2" i="40" s="1"/>
  <c r="I7" i="40" l="1"/>
  <c r="J7" i="40" s="1"/>
  <c r="I10" i="40"/>
  <c r="J10" i="40" s="1"/>
  <c r="I11" i="40"/>
  <c r="J11" i="40" s="1"/>
  <c r="I13" i="40"/>
  <c r="J13" i="40" s="1"/>
  <c r="I14" i="40"/>
  <c r="J14" i="40" s="1"/>
  <c r="I15" i="40"/>
  <c r="J15" i="40" s="1"/>
  <c r="D11" i="40"/>
  <c r="E11" i="40" s="1"/>
  <c r="D6" i="40" l="1"/>
  <c r="D4" i="40"/>
  <c r="E3" i="40" l="1"/>
  <c r="E4" i="40"/>
  <c r="E5" i="40"/>
  <c r="E6" i="40"/>
  <c r="E7" i="40"/>
  <c r="E8" i="40"/>
  <c r="E9" i="40"/>
  <c r="E10" i="40"/>
  <c r="E13" i="40"/>
  <c r="E14" i="40"/>
  <c r="E15" i="40"/>
  <c r="E16" i="40"/>
  <c r="E17" i="40"/>
  <c r="E2" i="40"/>
  <c r="B12" i="40"/>
  <c r="G3675" i="2"/>
  <c r="G3670" i="2"/>
  <c r="G3669" i="2"/>
  <c r="G3651" i="2"/>
  <c r="E12" i="40" l="1"/>
  <c r="G3673" i="2"/>
  <c r="G3662" i="2"/>
  <c r="G3661" i="2"/>
  <c r="G3672" i="2"/>
  <c r="G18976" i="1"/>
  <c r="G18983" i="1"/>
  <c r="G18975" i="1"/>
  <c r="G18974" i="1"/>
  <c r="G18973" i="1"/>
  <c r="C15" i="3"/>
  <c r="B15" i="3"/>
  <c r="C14" i="3"/>
  <c r="B14" i="3"/>
  <c r="G18688" i="1"/>
  <c r="G18689" i="1"/>
  <c r="G18690" i="1"/>
  <c r="G18691" i="1"/>
  <c r="G18692" i="1"/>
  <c r="G18693" i="1"/>
  <c r="G18694" i="1"/>
  <c r="G18695" i="1"/>
  <c r="G18696" i="1"/>
  <c r="G18697" i="1"/>
  <c r="G18698" i="1"/>
  <c r="G18699" i="1"/>
  <c r="G18700" i="1"/>
  <c r="G18701" i="1"/>
  <c r="G18702" i="1"/>
  <c r="G18703" i="1"/>
  <c r="G18704" i="1"/>
  <c r="G18705" i="1"/>
  <c r="G18824" i="1"/>
  <c r="G18822" i="1"/>
  <c r="G18821" i="1"/>
  <c r="G18815" i="1"/>
  <c r="G18816" i="1"/>
  <c r="G18817" i="1"/>
  <c r="G18818" i="1"/>
  <c r="G18819" i="1"/>
  <c r="G18820" i="1"/>
  <c r="G18812" i="1"/>
  <c r="G18809" i="1"/>
  <c r="G18810" i="1"/>
  <c r="G18811" i="1"/>
  <c r="G18802" i="1"/>
  <c r="G18803" i="1"/>
  <c r="G18804" i="1"/>
  <c r="G18805" i="1"/>
  <c r="G18806" i="1"/>
  <c r="G18807" i="1"/>
  <c r="G18808" i="1"/>
  <c r="G18801" i="1"/>
  <c r="G18795" i="1"/>
  <c r="G18796" i="1"/>
  <c r="G18797" i="1"/>
  <c r="G18798" i="1"/>
  <c r="G18799" i="1"/>
  <c r="G18800" i="1"/>
  <c r="G18794" i="1"/>
  <c r="G18793" i="1"/>
  <c r="G18758" i="1"/>
  <c r="G18788" i="1"/>
  <c r="G18789" i="1"/>
  <c r="G18790" i="1"/>
  <c r="G18791" i="1"/>
  <c r="G18792" i="1"/>
  <c r="G18757" i="1"/>
  <c r="G18756" i="1"/>
  <c r="G18755" i="1"/>
  <c r="G18754" i="1"/>
  <c r="G18753" i="1"/>
  <c r="G18741" i="1"/>
  <c r="G18742" i="1"/>
  <c r="G18743" i="1"/>
  <c r="G18744" i="1"/>
  <c r="G18745" i="1"/>
  <c r="G18746" i="1"/>
  <c r="G18747" i="1"/>
  <c r="G18748" i="1"/>
  <c r="G18749" i="1"/>
  <c r="G18750" i="1"/>
  <c r="G18751" i="1"/>
  <c r="G18752" i="1"/>
  <c r="G18739" i="1"/>
  <c r="G18740" i="1"/>
  <c r="G18778" i="1"/>
  <c r="G18771" i="1" l="1"/>
  <c r="G18787" i="1" l="1"/>
  <c r="G18738" i="1"/>
  <c r="G18737" i="1"/>
  <c r="G18725" i="1"/>
  <c r="G18736" i="1"/>
  <c r="G18735" i="1"/>
  <c r="G18733" i="1"/>
  <c r="G18734" i="1"/>
  <c r="G18578" i="1"/>
  <c r="G18726" i="1"/>
  <c r="G18727" i="1"/>
  <c r="G18728" i="1"/>
  <c r="G18729" i="1"/>
  <c r="G18730" i="1"/>
  <c r="G18731" i="1"/>
  <c r="G18732" i="1"/>
  <c r="G18724" i="1"/>
  <c r="G3668" i="2"/>
  <c r="G18723" i="1"/>
  <c r="G18721" i="1"/>
  <c r="G18722" i="1"/>
  <c r="G3646" i="2"/>
  <c r="G3636" i="2"/>
  <c r="G3642" i="2"/>
  <c r="G3643" i="2"/>
  <c r="G3644" i="2"/>
  <c r="G3647" i="2"/>
  <c r="G3638" i="2"/>
  <c r="G3637" i="2"/>
  <c r="G3630" i="2"/>
  <c r="G3640" i="2"/>
  <c r="G3639" i="2"/>
  <c r="G3635" i="2"/>
  <c r="G3634" i="2"/>
  <c r="G3633" i="2"/>
  <c r="G3632" i="2"/>
  <c r="G3660" i="2"/>
  <c r="G18770" i="1" l="1"/>
  <c r="G18666" i="1"/>
  <c r="G3667" i="2"/>
  <c r="G18720" i="1"/>
  <c r="G18719" i="1"/>
  <c r="G18681" i="1"/>
  <c r="G18682" i="1"/>
  <c r="G18717" i="1"/>
  <c r="G18718" i="1"/>
  <c r="G18680" i="1"/>
  <c r="G18679" i="1"/>
  <c r="G18678" i="1"/>
  <c r="G18677" i="1"/>
  <c r="G18676" i="1"/>
  <c r="G18675" i="1"/>
  <c r="G18669" i="1"/>
  <c r="G18670" i="1"/>
  <c r="G18671" i="1"/>
  <c r="G3656" i="2"/>
  <c r="G3655" i="2"/>
  <c r="G3654" i="2"/>
  <c r="G3653" i="2"/>
  <c r="G18668" i="1"/>
  <c r="G18634" i="1"/>
  <c r="G18786" i="1" l="1"/>
  <c r="G18656" i="1"/>
  <c r="G18470" i="1"/>
  <c r="G18769" i="1"/>
  <c r="G18768" i="1"/>
  <c r="G18767" i="1"/>
  <c r="G18766" i="1"/>
  <c r="G3657" i="2"/>
  <c r="G18765" i="1"/>
  <c r="G18764" i="1"/>
  <c r="G18763" i="1"/>
  <c r="G18674" i="1"/>
  <c r="G18673" i="1"/>
  <c r="G18672" i="1"/>
  <c r="G3652" i="2"/>
  <c r="G18667" i="1"/>
  <c r="G18663" i="1"/>
  <c r="G18664" i="1"/>
  <c r="G18665" i="1"/>
  <c r="G18657" i="1"/>
  <c r="G18658" i="1"/>
  <c r="G18659" i="1"/>
  <c r="G18660" i="1"/>
  <c r="G18661" i="1"/>
  <c r="G18662" i="1"/>
  <c r="G18654" i="1"/>
  <c r="G18655" i="1"/>
  <c r="G3650" i="2"/>
  <c r="G3649" i="2"/>
  <c r="G18652" i="1"/>
  <c r="G18653" i="1"/>
  <c r="G18646" i="1"/>
  <c r="G18647" i="1"/>
  <c r="G18648" i="1"/>
  <c r="G18649" i="1"/>
  <c r="G18650" i="1"/>
  <c r="G18651" i="1"/>
  <c r="G18643" i="1"/>
  <c r="G18644" i="1"/>
  <c r="G18645" i="1"/>
  <c r="G18635" i="1"/>
  <c r="G18636" i="1"/>
  <c r="G18637" i="1"/>
  <c r="G18638" i="1"/>
  <c r="G18639" i="1"/>
  <c r="G18640" i="1"/>
  <c r="G18641" i="1"/>
  <c r="G18642" i="1"/>
  <c r="G18633" i="1"/>
  <c r="G18629" i="1"/>
  <c r="G18626" i="1"/>
  <c r="G18627" i="1"/>
  <c r="G18628" i="1"/>
  <c r="G18630" i="1"/>
  <c r="G18631" i="1"/>
  <c r="G18632" i="1"/>
  <c r="G18623" i="1"/>
  <c r="G18624" i="1"/>
  <c r="G18625" i="1"/>
  <c r="G18622" i="1"/>
  <c r="G18621" i="1"/>
  <c r="G18619" i="1"/>
  <c r="G18620" i="1"/>
  <c r="G3641" i="2"/>
  <c r="G18617" i="1"/>
  <c r="G18618" i="1"/>
  <c r="G18602" i="1"/>
  <c r="G18406" i="1"/>
  <c r="G18603" i="1"/>
  <c r="G18604" i="1"/>
  <c r="G18605" i="1"/>
  <c r="G18606" i="1"/>
  <c r="G18607" i="1"/>
  <c r="G18608" i="1"/>
  <c r="G18609" i="1"/>
  <c r="G18610" i="1"/>
  <c r="G18611" i="1"/>
  <c r="G18612" i="1"/>
  <c r="G18613" i="1"/>
  <c r="G18614" i="1"/>
  <c r="G18615" i="1"/>
  <c r="G18616" i="1"/>
  <c r="G18601" i="1"/>
  <c r="G18600" i="1"/>
  <c r="G18593" i="1"/>
  <c r="G18594" i="1"/>
  <c r="G18595" i="1"/>
  <c r="G18596" i="1"/>
  <c r="G18597" i="1"/>
  <c r="G18598" i="1"/>
  <c r="G18599" i="1"/>
  <c r="G18785" i="1"/>
  <c r="G18784" i="1"/>
  <c r="G18783" i="1"/>
  <c r="G18782" i="1"/>
  <c r="G18781" i="1"/>
  <c r="G18780" i="1"/>
  <c r="G18779" i="1"/>
  <c r="G18591" i="1" l="1"/>
  <c r="G18592" i="1"/>
  <c r="G18590" i="1"/>
  <c r="G18589" i="1"/>
  <c r="G18588" i="1"/>
  <c r="G18587" i="1"/>
  <c r="G3631" i="2"/>
  <c r="G18586" i="1"/>
  <c r="G18585" i="1"/>
  <c r="G18584" i="1"/>
  <c r="G18583" i="1"/>
  <c r="G18582" i="1"/>
  <c r="G18579" i="1"/>
  <c r="G18580" i="1"/>
  <c r="G18404" i="1"/>
  <c r="G18581" i="1"/>
  <c r="G18577" i="1"/>
  <c r="G18573" i="1"/>
  <c r="G18574" i="1"/>
  <c r="G18575" i="1"/>
  <c r="G18576" i="1"/>
  <c r="G18572" i="1" l="1"/>
  <c r="G18563" i="1"/>
  <c r="G18564" i="1"/>
  <c r="G18565" i="1"/>
  <c r="G18566" i="1"/>
  <c r="G18567" i="1"/>
  <c r="G18568" i="1"/>
  <c r="G18569" i="1"/>
  <c r="G18570" i="1"/>
  <c r="G18571" i="1"/>
  <c r="G3629" i="2"/>
  <c r="G3628" i="2"/>
  <c r="G3620" i="2"/>
  <c r="G3592" i="2"/>
  <c r="G3364" i="2"/>
  <c r="G3512" i="2"/>
  <c r="G3103" i="2"/>
  <c r="G3559" i="2"/>
  <c r="G3439" i="2"/>
  <c r="G3416" i="2"/>
  <c r="G3363" i="2"/>
  <c r="G3362" i="2"/>
  <c r="G3335" i="2"/>
  <c r="G3352" i="2"/>
  <c r="G3538" i="2"/>
  <c r="G3591" i="2"/>
  <c r="G3515" i="2"/>
  <c r="G3526" i="2"/>
  <c r="G3615" i="2"/>
  <c r="G3604" i="2"/>
  <c r="G3603" i="2"/>
  <c r="G3611" i="2"/>
  <c r="G3607" i="2"/>
  <c r="G3606" i="2"/>
  <c r="G3597" i="2"/>
  <c r="G3583" i="2"/>
  <c r="G3580" i="2"/>
  <c r="G3579" i="2"/>
  <c r="G3563" i="2"/>
  <c r="G3562" i="2"/>
  <c r="G3539" i="2"/>
  <c r="G3623" i="2"/>
  <c r="G3619" i="2"/>
  <c r="G3612" i="2" l="1"/>
  <c r="G3613" i="2"/>
  <c r="G3614" i="2"/>
  <c r="G3616" i="2"/>
  <c r="G18562" i="1"/>
  <c r="G18560" i="1"/>
  <c r="G18561" i="1"/>
  <c r="G18559" i="1"/>
  <c r="G3627" i="2"/>
  <c r="G18558" i="1"/>
  <c r="G18551" i="1" l="1"/>
  <c r="G18552" i="1"/>
  <c r="G18553" i="1"/>
  <c r="G18554" i="1"/>
  <c r="G18555" i="1"/>
  <c r="G18556" i="1"/>
  <c r="G18557" i="1"/>
  <c r="G18547" i="1"/>
  <c r="G18548" i="1"/>
  <c r="G18549" i="1"/>
  <c r="G18550" i="1"/>
  <c r="G18546" i="1"/>
  <c r="G18545" i="1"/>
  <c r="G18475" i="1"/>
  <c r="G18498" i="1"/>
  <c r="G18529" i="1"/>
  <c r="G18543" i="1"/>
  <c r="G18536" i="1"/>
  <c r="G18537" i="1"/>
  <c r="G18538" i="1"/>
  <c r="G18539" i="1"/>
  <c r="G18540" i="1"/>
  <c r="G18541" i="1"/>
  <c r="G18542" i="1"/>
  <c r="G18544" i="1"/>
  <c r="G18535" i="1"/>
  <c r="G3626" i="2"/>
  <c r="G18534" i="1"/>
  <c r="G3624" i="2"/>
  <c r="G18523" i="1"/>
  <c r="G18524" i="1"/>
  <c r="G18525" i="1"/>
  <c r="G18526" i="1"/>
  <c r="G18527" i="1"/>
  <c r="G18528" i="1"/>
  <c r="G18530" i="1"/>
  <c r="G18531" i="1"/>
  <c r="G18532" i="1"/>
  <c r="G18533" i="1"/>
  <c r="G18519" i="1"/>
  <c r="G18520" i="1"/>
  <c r="G18522" i="1"/>
  <c r="G18518" i="1"/>
  <c r="G18517" i="1"/>
  <c r="G18516" i="1"/>
  <c r="G18515" i="1"/>
  <c r="G18514" i="1"/>
  <c r="G18521" i="1"/>
  <c r="G18513" i="1"/>
  <c r="G18512" i="1"/>
  <c r="G18511" i="1"/>
  <c r="G18510" i="1"/>
  <c r="G18777" i="1"/>
  <c r="G18487" i="1"/>
  <c r="G18488" i="1"/>
  <c r="G18489" i="1"/>
  <c r="G18490" i="1"/>
  <c r="G18491" i="1"/>
  <c r="G18492" i="1"/>
  <c r="G3622" i="2"/>
  <c r="G3621" i="2"/>
  <c r="G18509" i="1"/>
  <c r="G18508" i="1"/>
  <c r="G18499" i="1"/>
  <c r="G18500" i="1"/>
  <c r="G18501" i="1"/>
  <c r="G18502" i="1"/>
  <c r="G18503" i="1"/>
  <c r="G18504" i="1"/>
  <c r="G18505" i="1"/>
  <c r="G18506" i="1"/>
  <c r="G18507" i="1"/>
  <c r="G18497" i="1"/>
  <c r="G18384" i="1"/>
  <c r="G18385" i="1"/>
  <c r="G18386" i="1"/>
  <c r="G18387" i="1"/>
  <c r="G18388" i="1"/>
  <c r="G18389" i="1"/>
  <c r="G18390" i="1"/>
  <c r="G18391" i="1"/>
  <c r="G18392" i="1"/>
  <c r="G18393" i="1"/>
  <c r="G18394" i="1"/>
  <c r="G18395" i="1"/>
  <c r="G18396" i="1"/>
  <c r="G18397" i="1"/>
  <c r="G18398" i="1"/>
  <c r="G18399" i="1"/>
  <c r="G18400" i="1"/>
  <c r="G18401" i="1"/>
  <c r="G18402" i="1"/>
  <c r="G18403" i="1"/>
  <c r="G18494" i="1"/>
  <c r="G18495" i="1"/>
  <c r="G18496" i="1"/>
  <c r="G18493" i="1"/>
  <c r="G18477" i="1"/>
  <c r="G18478" i="1"/>
  <c r="G18479" i="1"/>
  <c r="G18480" i="1"/>
  <c r="G18481" i="1"/>
  <c r="G18482" i="1"/>
  <c r="G18483" i="1"/>
  <c r="G18484" i="1"/>
  <c r="G18485" i="1"/>
  <c r="G18486" i="1"/>
  <c r="G18762" i="1"/>
  <c r="G18761" i="1"/>
  <c r="G18760" i="1"/>
  <c r="G18456" i="1"/>
  <c r="G18776" i="1" l="1"/>
  <c r="G3590" i="2"/>
  <c r="G3589" i="2"/>
  <c r="G3588" i="2"/>
  <c r="G3578" i="2"/>
  <c r="G3602" i="2"/>
  <c r="G3608" i="2"/>
  <c r="G3617" i="2"/>
  <c r="G3618" i="2"/>
  <c r="G3605" i="2"/>
  <c r="G18772" i="1"/>
  <c r="G18773" i="1"/>
  <c r="G18774" i="1"/>
  <c r="G18775" i="1"/>
  <c r="C13" i="3"/>
  <c r="G18416" i="1" l="1"/>
  <c r="G18417" i="1"/>
  <c r="G18418" i="1"/>
  <c r="G18419" i="1"/>
  <c r="G18420" i="1"/>
  <c r="G18421" i="1"/>
  <c r="G18415" i="1"/>
  <c r="G18414" i="1"/>
  <c r="G3610" i="2"/>
  <c r="G18413" i="1" l="1"/>
  <c r="G18412" i="1"/>
  <c r="G18410" i="1"/>
  <c r="G18411" i="1"/>
  <c r="G18409" i="1"/>
  <c r="G18374" i="1"/>
  <c r="G18375" i="1"/>
  <c r="G18376" i="1"/>
  <c r="G18377" i="1"/>
  <c r="G18378" i="1"/>
  <c r="G18407" i="1"/>
  <c r="G18408" i="1"/>
  <c r="G18373" i="1"/>
  <c r="G18372" i="1"/>
  <c r="G3600" i="2"/>
  <c r="G3601" i="2"/>
  <c r="G3599" i="2"/>
  <c r="G18371" i="1"/>
  <c r="G18370" i="1"/>
  <c r="G18368" i="1"/>
  <c r="G18362" i="1"/>
  <c r="G18363" i="1"/>
  <c r="G18364" i="1"/>
  <c r="G18365" i="1"/>
  <c r="G18366" i="1"/>
  <c r="G18367" i="1"/>
  <c r="G18058" i="1"/>
  <c r="G18057" i="1"/>
  <c r="G18056" i="1"/>
  <c r="G18055" i="1"/>
  <c r="G18361" i="1"/>
  <c r="G18360" i="1"/>
  <c r="G18355" i="1"/>
  <c r="G18356" i="1"/>
  <c r="G18357" i="1"/>
  <c r="G18358" i="1"/>
  <c r="G18359" i="1"/>
  <c r="G18350" i="1"/>
  <c r="G18349" i="1"/>
  <c r="G18346" i="1"/>
  <c r="G18347" i="1"/>
  <c r="G18348" i="1"/>
  <c r="G18351" i="1"/>
  <c r="G18352" i="1"/>
  <c r="G18353" i="1"/>
  <c r="G18354" i="1"/>
  <c r="G18231" i="1"/>
  <c r="G18341" i="1"/>
  <c r="G18342" i="1"/>
  <c r="G18343" i="1"/>
  <c r="G18344" i="1"/>
  <c r="G18345" i="1"/>
  <c r="G3506" i="2"/>
  <c r="G3507" i="2"/>
  <c r="G3508" i="2"/>
  <c r="G3505" i="2"/>
  <c r="G3598" i="2"/>
  <c r="G18340" i="1" l="1"/>
  <c r="G3596" i="2" l="1"/>
  <c r="G18339" i="1"/>
  <c r="G18338" i="1"/>
  <c r="G18337" i="1"/>
  <c r="G18336" i="1"/>
  <c r="G18333" i="1"/>
  <c r="G18334" i="1"/>
  <c r="G18335" i="1"/>
  <c r="G18327" i="1"/>
  <c r="G18328" i="1"/>
  <c r="G18329" i="1"/>
  <c r="G18330" i="1"/>
  <c r="G18331" i="1"/>
  <c r="G18332" i="1"/>
  <c r="G18318" i="1"/>
  <c r="G18319" i="1"/>
  <c r="G18320" i="1"/>
  <c r="G18321" i="1"/>
  <c r="G18322" i="1"/>
  <c r="G18323" i="1"/>
  <c r="G18326" i="1"/>
  <c r="G18325" i="1"/>
  <c r="G18324" i="1"/>
  <c r="G3595" i="2"/>
  <c r="G18369" i="1"/>
  <c r="G18315" i="1"/>
  <c r="G18316" i="1"/>
  <c r="G18317" i="1"/>
  <c r="G18313" i="1"/>
  <c r="G18314" i="1"/>
  <c r="G3594" i="2"/>
  <c r="G3593" i="2"/>
  <c r="G18312" i="1"/>
  <c r="G18309" i="1"/>
  <c r="G18310" i="1"/>
  <c r="G18311" i="1"/>
  <c r="G3582" i="2"/>
  <c r="G3581" i="2"/>
  <c r="G3574" i="2"/>
  <c r="G3577" i="2"/>
  <c r="G3576" i="2"/>
  <c r="G18159" i="1"/>
  <c r="G18160" i="1"/>
  <c r="G18161" i="1"/>
  <c r="G18162" i="1"/>
  <c r="G18163" i="1"/>
  <c r="G18164" i="1"/>
  <c r="G18165" i="1"/>
  <c r="G18166" i="1"/>
  <c r="G18167" i="1"/>
  <c r="G18168" i="1"/>
  <c r="G3528" i="2"/>
  <c r="G3529" i="2"/>
  <c r="G3530" i="2"/>
  <c r="G3531" i="2"/>
  <c r="G3532" i="2"/>
  <c r="G3533" i="2"/>
  <c r="G3534" i="2"/>
  <c r="G3535" i="2"/>
  <c r="G3536" i="2"/>
  <c r="G3537" i="2"/>
  <c r="G18458" i="1" l="1"/>
  <c r="G18460" i="1"/>
  <c r="G18075" i="1"/>
  <c r="G18059" i="1"/>
  <c r="G18290" i="1" l="1"/>
  <c r="G18289" i="1"/>
  <c r="G18287" i="1"/>
  <c r="G18286" i="1"/>
  <c r="G18307" i="1"/>
  <c r="G18308" i="1"/>
  <c r="G18306" i="1"/>
  <c r="G18305" i="1"/>
  <c r="G3587" i="2"/>
  <c r="G3586" i="2"/>
  <c r="G3585" i="2"/>
  <c r="G18304" i="1"/>
  <c r="G18303" i="1" l="1"/>
  <c r="F151" i="37"/>
  <c r="G3584" i="2"/>
  <c r="G18302" i="1"/>
  <c r="G18299" i="1"/>
  <c r="G18300" i="1"/>
  <c r="G18301" i="1"/>
  <c r="G18294" i="1"/>
  <c r="G18295" i="1"/>
  <c r="G18296" i="1"/>
  <c r="G18297" i="1"/>
  <c r="G18298" i="1"/>
  <c r="G18476" i="1"/>
  <c r="G18293" i="1" l="1"/>
  <c r="G18292" i="1"/>
  <c r="G18291" i="1"/>
  <c r="G18284" i="1"/>
  <c r="G18285" i="1"/>
  <c r="G18288" i="1"/>
  <c r="G18283" i="1"/>
  <c r="G18282" i="1"/>
  <c r="G18281" i="1"/>
  <c r="G18280" i="1"/>
  <c r="G18279" i="1"/>
  <c r="G18278" i="1"/>
  <c r="G18277" i="1"/>
  <c r="G18276" i="1"/>
  <c r="G18275" i="1"/>
  <c r="G18274" i="1"/>
  <c r="G18273" i="1"/>
  <c r="G18272" i="1"/>
  <c r="G18268" i="1" l="1"/>
  <c r="G18269" i="1"/>
  <c r="G18270" i="1"/>
  <c r="G18271" i="1"/>
  <c r="G2791" i="2" l="1"/>
  <c r="G2792" i="2"/>
  <c r="G2793" i="2"/>
  <c r="G2794" i="2"/>
  <c r="G2795" i="2"/>
  <c r="G2796" i="2"/>
  <c r="G2797" i="2"/>
  <c r="F2789" i="2"/>
  <c r="G2790" i="2"/>
  <c r="G17663" i="1"/>
  <c r="G3394" i="2"/>
  <c r="G18193" i="1" l="1"/>
  <c r="G18194" i="1"/>
  <c r="G18195" i="1"/>
  <c r="G18196" i="1"/>
  <c r="G18197" i="1"/>
  <c r="G18198" i="1"/>
  <c r="G18199" i="1"/>
  <c r="G3550" i="2"/>
  <c r="G3549" i="2"/>
  <c r="G3544" i="2"/>
  <c r="G3545" i="2"/>
  <c r="G3546" i="2"/>
  <c r="G3547" i="2"/>
  <c r="G3548" i="2"/>
  <c r="G3477" i="2"/>
  <c r="G18474" i="1"/>
  <c r="G3573" i="2"/>
  <c r="G3478" i="2"/>
  <c r="G3381" i="2"/>
  <c r="G3380" i="2"/>
  <c r="G3365" i="2"/>
  <c r="G3361" i="2"/>
  <c r="G3366" i="2"/>
  <c r="G3237" i="2"/>
  <c r="G3238" i="2"/>
  <c r="G3239" i="2"/>
  <c r="G3240" i="2"/>
  <c r="G3308" i="2"/>
  <c r="G3214" i="2"/>
  <c r="G3213" i="2"/>
  <c r="G2805" i="2"/>
  <c r="G2804" i="2"/>
  <c r="G3116" i="2"/>
  <c r="G3118" i="2"/>
  <c r="G3119" i="2"/>
  <c r="G3117" i="2"/>
  <c r="G3121" i="2"/>
  <c r="G3122" i="2"/>
  <c r="G3123" i="2"/>
  <c r="G3376" i="2"/>
  <c r="G3572" i="2" l="1"/>
  <c r="G3571" i="2"/>
  <c r="G3424" i="2"/>
  <c r="G3566" i="2"/>
  <c r="G3453" i="2"/>
  <c r="G3452" i="2"/>
  <c r="G3575" i="2"/>
  <c r="G18455" i="1"/>
  <c r="G3570" i="2"/>
  <c r="G3569" i="2"/>
  <c r="G3568" i="2"/>
  <c r="G3567" i="2"/>
  <c r="G3558" i="2"/>
  <c r="G3554" i="2"/>
  <c r="G3561" i="2"/>
  <c r="G3560" i="2"/>
  <c r="G3557" i="2"/>
  <c r="G3553" i="2"/>
  <c r="G3552" i="2"/>
  <c r="G3541" i="2"/>
  <c r="G3540" i="2"/>
  <c r="G3525" i="2"/>
  <c r="G3524" i="2"/>
  <c r="G3521" i="2"/>
  <c r="G3556" i="2" l="1"/>
  <c r="G3551" i="2"/>
  <c r="G18473" i="1" l="1"/>
  <c r="G18472" i="1"/>
  <c r="G18156" i="1"/>
  <c r="G18155" i="1"/>
  <c r="G18202" i="1" l="1"/>
  <c r="G18201" i="1"/>
  <c r="G17829" i="1"/>
  <c r="G18267" i="1"/>
  <c r="G18266" i="1"/>
  <c r="G18265" i="1"/>
  <c r="G18264" i="1"/>
  <c r="G18263" i="1"/>
  <c r="G18262" i="1"/>
  <c r="G18260" i="1"/>
  <c r="G18261" i="1"/>
  <c r="G18256" i="1"/>
  <c r="G18257" i="1"/>
  <c r="G18258" i="1"/>
  <c r="G18259" i="1"/>
  <c r="G18252" i="1"/>
  <c r="G18253" i="1"/>
  <c r="G18254" i="1"/>
  <c r="G18255" i="1"/>
  <c r="G18251" i="1"/>
  <c r="G18249" i="1"/>
  <c r="G18248" i="1"/>
  <c r="G18242" i="1"/>
  <c r="G18247" i="1"/>
  <c r="G17828" i="1"/>
  <c r="G17795" i="1"/>
  <c r="G17791" i="1"/>
  <c r="G17792" i="1"/>
  <c r="G17793" i="1"/>
  <c r="G17794" i="1"/>
  <c r="G17827" i="1"/>
  <c r="G17819" i="1"/>
  <c r="G17820" i="1"/>
  <c r="G17821" i="1"/>
  <c r="G17822" i="1"/>
  <c r="G17823" i="1"/>
  <c r="G17824" i="1"/>
  <c r="G17825" i="1"/>
  <c r="G17826" i="1"/>
  <c r="G18250" i="1" l="1"/>
  <c r="G17707" i="1"/>
  <c r="G18471" i="1"/>
  <c r="G3542" i="2"/>
  <c r="G18245" i="1"/>
  <c r="G18246" i="1"/>
  <c r="E18244" i="1"/>
  <c r="K10" i="31" s="1"/>
  <c r="G18243" i="1"/>
  <c r="G18241" i="1"/>
  <c r="G18240" i="1"/>
  <c r="G18239" i="1"/>
  <c r="G18238" i="1"/>
  <c r="G18237" i="1"/>
  <c r="G18233" i="1"/>
  <c r="G18234" i="1"/>
  <c r="G18235" i="1"/>
  <c r="G18236" i="1"/>
  <c r="G18216" i="1"/>
  <c r="G18217" i="1"/>
  <c r="G18218" i="1"/>
  <c r="G18219" i="1"/>
  <c r="G18220" i="1"/>
  <c r="G18221" i="1"/>
  <c r="G18222" i="1"/>
  <c r="G18223" i="1"/>
  <c r="G18224" i="1"/>
  <c r="G18225" i="1"/>
  <c r="G18226" i="1"/>
  <c r="G18227" i="1"/>
  <c r="G18228" i="1"/>
  <c r="G18229" i="1"/>
  <c r="G18230" i="1"/>
  <c r="G18232" i="1"/>
  <c r="G17818" i="1"/>
  <c r="G18215" i="1"/>
  <c r="G18214" i="1"/>
  <c r="G18213" i="1"/>
  <c r="G18212" i="1"/>
  <c r="G18244" i="1" l="1"/>
  <c r="B13" i="3"/>
  <c r="K11" i="31"/>
  <c r="K6" i="31"/>
  <c r="K5" i="31"/>
  <c r="G3555" i="2"/>
  <c r="G18211" i="1"/>
  <c r="K7" i="31" l="1"/>
  <c r="K12" i="31"/>
  <c r="G18210" i="1"/>
  <c r="G18203" i="1"/>
  <c r="G18204" i="1"/>
  <c r="G18205" i="1"/>
  <c r="G18206" i="1"/>
  <c r="G18207" i="1"/>
  <c r="G18208" i="1"/>
  <c r="G18209" i="1"/>
  <c r="G18200" i="1"/>
  <c r="G17816" i="1"/>
  <c r="G17817" i="1"/>
  <c r="G3543" i="2"/>
  <c r="G18192" i="1"/>
  <c r="G18190" i="1"/>
  <c r="G18191" i="1"/>
  <c r="G18188" i="1"/>
  <c r="G18189" i="1"/>
  <c r="G17810" i="1"/>
  <c r="G17811" i="1"/>
  <c r="G17812" i="1"/>
  <c r="G17813" i="1"/>
  <c r="G18185" i="1"/>
  <c r="G18186" i="1"/>
  <c r="G18187" i="1"/>
  <c r="G18184" i="1"/>
  <c r="G18183" i="1"/>
  <c r="G18182" i="1"/>
  <c r="G18181" i="1"/>
  <c r="G18180" i="1"/>
  <c r="G18179" i="1"/>
  <c r="G18178" i="1"/>
  <c r="G17814" i="1"/>
  <c r="G17815" i="1"/>
  <c r="G18175" i="1"/>
  <c r="G18176" i="1"/>
  <c r="G18177" i="1"/>
  <c r="G18169" i="1"/>
  <c r="G3527" i="2"/>
  <c r="G18158" i="1"/>
  <c r="G18157" i="1"/>
  <c r="G18154" i="1"/>
  <c r="G18153" i="1"/>
  <c r="G18152" i="1"/>
  <c r="G18469" i="1"/>
  <c r="G18171" i="1"/>
  <c r="G18172" i="1"/>
  <c r="G18173" i="1"/>
  <c r="G18174" i="1"/>
  <c r="G18150" i="1"/>
  <c r="G18151" i="1"/>
  <c r="G18170" i="1"/>
  <c r="G3565" i="2"/>
  <c r="G18454" i="1"/>
  <c r="G3564" i="2"/>
  <c r="G18453" i="1"/>
  <c r="K17" i="31" l="1"/>
  <c r="G18467" i="1"/>
  <c r="G18468" i="1"/>
  <c r="G18466" i="1"/>
  <c r="G18465" i="1" l="1"/>
  <c r="G18464" i="1" l="1"/>
  <c r="G2880" i="2"/>
  <c r="G3120" i="2"/>
  <c r="G3509" i="2"/>
  <c r="G3513" i="2"/>
  <c r="G3522" i="2"/>
  <c r="G3520" i="2"/>
  <c r="G3523" i="2"/>
  <c r="G3501" i="2"/>
  <c r="G3494" i="2"/>
  <c r="G3516" i="2"/>
  <c r="G3519" i="2"/>
  <c r="G3518" i="2"/>
  <c r="G3517" i="2"/>
  <c r="G18118" i="1"/>
  <c r="G18117" i="1"/>
  <c r="G18116" i="1"/>
  <c r="G18115" i="1"/>
  <c r="G3514" i="2" l="1"/>
  <c r="G18452" i="1"/>
  <c r="G18144" i="1"/>
  <c r="G18145" i="1"/>
  <c r="G18146" i="1"/>
  <c r="G18147" i="1"/>
  <c r="G18148" i="1"/>
  <c r="G17809" i="1"/>
  <c r="G18149" i="1"/>
  <c r="G18142" i="1"/>
  <c r="G18141" i="1"/>
  <c r="G18143" i="1"/>
  <c r="G17808" i="1"/>
  <c r="G18140" i="1"/>
  <c r="G18139" i="1"/>
  <c r="G18138" i="1"/>
  <c r="G18135" i="1"/>
  <c r="G18136" i="1"/>
  <c r="G18137" i="1"/>
  <c r="G17804" i="1"/>
  <c r="G17805" i="1"/>
  <c r="G17806" i="1"/>
  <c r="G17807" i="1"/>
  <c r="G18134" i="1"/>
  <c r="G17801" i="1"/>
  <c r="G17802" i="1"/>
  <c r="G17803" i="1"/>
  <c r="G18128" i="1"/>
  <c r="G18129" i="1"/>
  <c r="G18130" i="1"/>
  <c r="G18131" i="1"/>
  <c r="G18132" i="1"/>
  <c r="G18133" i="1"/>
  <c r="G18125" i="1"/>
  <c r="G18126" i="1"/>
  <c r="G18127" i="1"/>
  <c r="G17798" i="1"/>
  <c r="G17799" i="1"/>
  <c r="G17800" i="1"/>
  <c r="G18124" i="1"/>
  <c r="G18123" i="1"/>
  <c r="G18122" i="1"/>
  <c r="G17797" i="1"/>
  <c r="G18119" i="1"/>
  <c r="G18120" i="1"/>
  <c r="G18121" i="1"/>
  <c r="G17796" i="1"/>
  <c r="G18114" i="1"/>
  <c r="G18113" i="1"/>
  <c r="G18112" i="1"/>
  <c r="G3511" i="2"/>
  <c r="G3510" i="2"/>
  <c r="G18111" i="1"/>
  <c r="G18110" i="1"/>
  <c r="G18107" i="1"/>
  <c r="G18108" i="1"/>
  <c r="G18109" i="1"/>
  <c r="G18103" i="1"/>
  <c r="G18104" i="1"/>
  <c r="G18105" i="1"/>
  <c r="G18106" i="1"/>
  <c r="G18463" i="1"/>
  <c r="G18462" i="1"/>
  <c r="G18459" i="1" l="1"/>
  <c r="G18461" i="1"/>
  <c r="G18076" i="1"/>
  <c r="C12" i="3"/>
  <c r="B12" i="3"/>
  <c r="G18102" i="1" l="1"/>
  <c r="G18101" i="1"/>
  <c r="G18100" i="1"/>
  <c r="G18099" i="1"/>
  <c r="G18098" i="1"/>
  <c r="G18093" i="1"/>
  <c r="G18094" i="1"/>
  <c r="G18095" i="1"/>
  <c r="G18096" i="1"/>
  <c r="G18097" i="1"/>
  <c r="G18092" i="1"/>
  <c r="G18091" i="1"/>
  <c r="G18090" i="1"/>
  <c r="G18089" i="1"/>
  <c r="G18088" i="1"/>
  <c r="G18087" i="1"/>
  <c r="G18086" i="1"/>
  <c r="G18078" i="1"/>
  <c r="G18079" i="1"/>
  <c r="G18080" i="1"/>
  <c r="G18081" i="1"/>
  <c r="G18082" i="1"/>
  <c r="G18083" i="1"/>
  <c r="G18084" i="1"/>
  <c r="G18085" i="1"/>
  <c r="G18077" i="1"/>
  <c r="G18014" i="1"/>
  <c r="G18010" i="1"/>
  <c r="G18011" i="1"/>
  <c r="G18012" i="1"/>
  <c r="G18013" i="1"/>
  <c r="G17977" i="1"/>
  <c r="G18451" i="1"/>
  <c r="G18450" i="1"/>
  <c r="G18449" i="1"/>
  <c r="G18448" i="1"/>
  <c r="G18447" i="1"/>
  <c r="G18443" i="1"/>
  <c r="G18444" i="1"/>
  <c r="G18445" i="1"/>
  <c r="G18446" i="1"/>
  <c r="G18441" i="1"/>
  <c r="G18440" i="1"/>
  <c r="G18439" i="1"/>
  <c r="G18438" i="1"/>
  <c r="G18437" i="1"/>
  <c r="G18436" i="1"/>
  <c r="F150" i="37"/>
  <c r="G18433" i="1"/>
  <c r="G18423" i="1"/>
  <c r="G18424" i="1"/>
  <c r="G18425" i="1"/>
  <c r="G18426" i="1"/>
  <c r="G18427" i="1"/>
  <c r="G18428" i="1"/>
  <c r="G18429" i="1"/>
  <c r="G18430" i="1"/>
  <c r="G18431" i="1"/>
  <c r="G18432" i="1"/>
  <c r="G18434" i="1"/>
  <c r="G18435" i="1"/>
  <c r="G18442" i="1"/>
  <c r="G18422" i="1"/>
  <c r="G3504" i="2"/>
  <c r="G3503" i="2"/>
  <c r="G3483" i="2"/>
  <c r="G3484" i="2"/>
  <c r="G3485" i="2"/>
  <c r="G3486" i="2"/>
  <c r="G3487" i="2"/>
  <c r="G3488" i="2"/>
  <c r="G3489" i="2"/>
  <c r="G3490" i="2"/>
  <c r="G3491" i="2"/>
  <c r="G3492" i="2"/>
  <c r="G3493" i="2"/>
  <c r="G3423" i="2"/>
  <c r="G3472" i="2"/>
  <c r="G3456" i="2"/>
  <c r="G3454" i="2"/>
  <c r="G3437" i="2"/>
  <c r="G3425" i="2"/>
  <c r="G3422" i="2"/>
  <c r="G3411" i="2"/>
  <c r="G3410" i="2"/>
  <c r="G3474" i="2"/>
  <c r="G3471" i="2"/>
  <c r="G3480" i="2"/>
  <c r="G3479" i="2"/>
  <c r="G3497" i="2"/>
  <c r="G3496" i="2"/>
  <c r="G3476" i="2"/>
  <c r="G18457" i="1"/>
  <c r="G18070" i="1"/>
  <c r="G18074" i="1"/>
  <c r="G17697" i="1"/>
  <c r="G17689" i="1"/>
  <c r="G17995" i="1"/>
  <c r="G18039" i="1"/>
  <c r="G3498" i="2"/>
  <c r="G3495" i="2"/>
  <c r="G18032" i="1"/>
  <c r="F149" i="37"/>
  <c r="G3502" i="2"/>
  <c r="G18031" i="1"/>
  <c r="G18030" i="1"/>
  <c r="G3500" i="2"/>
  <c r="G18029" i="1"/>
  <c r="G18009" i="1"/>
  <c r="G18008" i="1"/>
  <c r="G18007" i="1"/>
  <c r="G18006" i="1"/>
  <c r="G18005" i="1"/>
  <c r="G17996" i="1"/>
  <c r="G17997" i="1"/>
  <c r="G17998" i="1"/>
  <c r="G17999" i="1"/>
  <c r="G18000" i="1"/>
  <c r="G18001" i="1"/>
  <c r="G18002" i="1"/>
  <c r="G18003" i="1"/>
  <c r="G18004" i="1"/>
  <c r="G17994" i="1"/>
  <c r="G17993" i="1"/>
  <c r="G17992" i="1"/>
  <c r="G17991" i="1"/>
  <c r="G3499" i="2"/>
  <c r="G17990" i="1"/>
  <c r="G17989" i="1"/>
  <c r="G17988" i="1"/>
  <c r="G17987" i="1"/>
  <c r="G17983" i="1"/>
  <c r="G17984" i="1"/>
  <c r="G17985" i="1"/>
  <c r="G17986" i="1"/>
  <c r="G17978" i="1"/>
  <c r="G17979" i="1"/>
  <c r="G17980" i="1"/>
  <c r="G17981" i="1"/>
  <c r="G17982" i="1"/>
  <c r="G3482"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81" i="2"/>
  <c r="G17949" i="1"/>
  <c r="G17948" i="1"/>
  <c r="G17947" i="1"/>
  <c r="G17946" i="1"/>
  <c r="G17945" i="1"/>
  <c r="G18068" i="1"/>
  <c r="G18073" i="1"/>
  <c r="G18072" i="1"/>
  <c r="G18071" i="1" l="1"/>
  <c r="G18069" i="1" l="1"/>
  <c r="G3473" i="2"/>
  <c r="G17933" i="1" l="1"/>
  <c r="G17940" i="1"/>
  <c r="G17936" i="1"/>
  <c r="G17937" i="1"/>
  <c r="G17938" i="1"/>
  <c r="G17939" i="1"/>
  <c r="G17928" i="1"/>
  <c r="G17929" i="1"/>
  <c r="G17930" i="1"/>
  <c r="G17931" i="1"/>
  <c r="G17932" i="1"/>
  <c r="G17934" i="1"/>
  <c r="G17935" i="1"/>
  <c r="G17927" i="1"/>
  <c r="G17926" i="1"/>
  <c r="G3475" i="2"/>
  <c r="G18028" i="1"/>
  <c r="G18067" i="1" l="1"/>
  <c r="G18061" i="1"/>
  <c r="G18062" i="1"/>
  <c r="G18063" i="1"/>
  <c r="G18064" i="1"/>
  <c r="G18065" i="1"/>
  <c r="G18066" i="1"/>
  <c r="G18060" i="1"/>
  <c r="G18027" i="1"/>
  <c r="G17924" i="1"/>
  <c r="G17925" i="1"/>
  <c r="G17920" i="1"/>
  <c r="G17921" i="1"/>
  <c r="G17922" i="1"/>
  <c r="G17923" i="1"/>
  <c r="G17916" i="1"/>
  <c r="G17917" i="1"/>
  <c r="G17918" i="1"/>
  <c r="G17919" i="1"/>
  <c r="G17915" i="1"/>
  <c r="G17914" i="1"/>
  <c r="G17909" i="1"/>
  <c r="G17910" i="1"/>
  <c r="G17911" i="1"/>
  <c r="G17912" i="1"/>
  <c r="G17913" i="1"/>
  <c r="G18054" i="1"/>
  <c r="G3470" i="2"/>
  <c r="G3445"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63" i="2"/>
  <c r="G3464" i="2"/>
  <c r="G3465" i="2"/>
  <c r="G3466" i="2"/>
  <c r="G3467" i="2"/>
  <c r="G3468" i="2"/>
  <c r="G3469" i="2"/>
  <c r="G17886" i="1"/>
  <c r="G17884" i="1"/>
  <c r="G17885" i="1"/>
  <c r="G17880" i="1"/>
  <c r="G17881" i="1"/>
  <c r="G17882" i="1"/>
  <c r="H73" i="5" l="1"/>
  <c r="H72" i="5"/>
  <c r="H71" i="5"/>
  <c r="G73" i="5"/>
  <c r="G72" i="5"/>
  <c r="G71" i="5"/>
  <c r="I70" i="5"/>
  <c r="I71" i="5"/>
  <c r="I72" i="5"/>
  <c r="I73" i="5"/>
  <c r="G3431" i="2"/>
  <c r="G3444" i="2"/>
  <c r="G18053" i="1"/>
  <c r="G18047" i="1"/>
  <c r="G18048" i="1"/>
  <c r="G18049" i="1"/>
  <c r="G18050" i="1"/>
  <c r="G18051" i="1"/>
  <c r="G18052" i="1"/>
  <c r="I74" i="5" l="1"/>
  <c r="I78" i="5" s="1"/>
  <c r="I80" i="5" s="1"/>
  <c r="G18035"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62" i="2"/>
  <c r="G17857" i="1"/>
  <c r="G3458" i="2"/>
  <c r="G3459" i="2"/>
  <c r="G3460" i="2"/>
  <c r="G3461" i="2"/>
  <c r="G17854" i="1"/>
  <c r="G17855" i="1"/>
  <c r="G17856" i="1"/>
  <c r="G17853" i="1"/>
  <c r="G17852" i="1"/>
  <c r="G17851" i="1"/>
  <c r="G3457" i="2"/>
  <c r="G17850" i="1"/>
  <c r="G17849" i="1"/>
  <c r="G17848" i="1"/>
  <c r="G17847" i="1"/>
  <c r="F147" i="37"/>
  <c r="G3438" i="2"/>
  <c r="G3451" i="2"/>
  <c r="G3450" i="2"/>
  <c r="G3436" i="2"/>
  <c r="G3443" i="2"/>
  <c r="G3435" i="2"/>
  <c r="G3350" i="2"/>
  <c r="G3434" i="2"/>
  <c r="G3455" i="2"/>
  <c r="G3442" i="2"/>
  <c r="G3446" i="2"/>
  <c r="G3421" i="2"/>
  <c r="G3360" i="2"/>
  <c r="G3349" i="2"/>
  <c r="G3449" i="2"/>
  <c r="G3441" i="2"/>
  <c r="G3440" i="2"/>
  <c r="G3430" i="2"/>
  <c r="G18046" i="1"/>
  <c r="G18042" i="1"/>
  <c r="G18043" i="1"/>
  <c r="G18044" i="1"/>
  <c r="G18045" i="1"/>
  <c r="G17846" i="1"/>
  <c r="G17843" i="1"/>
  <c r="G17845" i="1"/>
  <c r="G17844" i="1"/>
  <c r="G17842" i="1"/>
  <c r="G17835" i="1"/>
  <c r="G17836" i="1"/>
  <c r="G17837" i="1"/>
  <c r="G17838" i="1"/>
  <c r="G17839" i="1"/>
  <c r="G17840" i="1"/>
  <c r="G17841" i="1"/>
  <c r="G17834" i="1"/>
  <c r="G17833" i="1"/>
  <c r="G17832" i="1"/>
  <c r="G18026" i="1"/>
  <c r="G18025" i="1"/>
  <c r="G18024" i="1"/>
  <c r="G18023" i="1"/>
  <c r="G18022" i="1"/>
  <c r="G18021" i="1"/>
  <c r="G18020" i="1"/>
  <c r="G18041" i="1"/>
  <c r="G18040" i="1"/>
  <c r="G17831" i="1"/>
  <c r="G17830" i="1"/>
  <c r="G17790" i="1"/>
  <c r="G17782" i="1"/>
  <c r="G17621" i="1"/>
  <c r="G17622" i="1"/>
  <c r="G17783" i="1"/>
  <c r="G17784" i="1"/>
  <c r="G17785" i="1"/>
  <c r="G17786" i="1"/>
  <c r="G17787" i="1"/>
  <c r="G17788" i="1"/>
  <c r="G17789" i="1"/>
  <c r="G17619" i="1"/>
  <c r="G17620" i="1"/>
  <c r="G17623" i="1"/>
  <c r="G17781" i="1"/>
  <c r="G17780" i="1"/>
  <c r="G17779" i="1"/>
  <c r="G17778" i="1"/>
  <c r="G18037" i="1"/>
  <c r="G18038" i="1"/>
  <c r="G17777" i="1" l="1"/>
  <c r="G17718" i="1"/>
  <c r="G17436" i="1"/>
  <c r="G17437" i="1"/>
  <c r="G17772" i="1"/>
  <c r="G17773" i="1"/>
  <c r="G17774" i="1"/>
  <c r="G17775" i="1"/>
  <c r="G17776" i="1"/>
  <c r="G17742" i="1"/>
  <c r="G17723" i="1"/>
  <c r="G17722" i="1"/>
  <c r="G17712" i="1"/>
  <c r="G17713" i="1"/>
  <c r="G17714" i="1"/>
  <c r="G18019" i="1" l="1"/>
  <c r="G18017" i="1"/>
  <c r="G18018" i="1"/>
  <c r="G18016" i="1"/>
  <c r="G18015" i="1"/>
  <c r="G17602" i="1"/>
  <c r="G17603" i="1"/>
  <c r="G17604" i="1"/>
  <c r="G17605" i="1"/>
  <c r="G17606" i="1"/>
  <c r="G17607" i="1"/>
  <c r="G17608" i="1"/>
  <c r="G17609" i="1"/>
  <c r="G3448" i="2"/>
  <c r="G3447"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33" i="2"/>
  <c r="G17724" i="1"/>
  <c r="F145" i="37"/>
  <c r="G3432"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6" i="1"/>
  <c r="G18034" i="1"/>
  <c r="G18033" i="1"/>
  <c r="G3414" i="2"/>
  <c r="G3417" i="2"/>
  <c r="G3418" i="2"/>
  <c r="G3419" i="2"/>
  <c r="G3420" i="2"/>
  <c r="G17539" i="1"/>
  <c r="G17705" i="1"/>
  <c r="J17"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9" i="2"/>
  <c r="G3428" i="2"/>
  <c r="G3427" i="2"/>
  <c r="G3426" i="2"/>
  <c r="G17678" i="1"/>
  <c r="G17679" i="1"/>
  <c r="G17680" i="1"/>
  <c r="G17681" i="1"/>
  <c r="G17677" i="1"/>
  <c r="G17676" i="1"/>
  <c r="G17675" i="1"/>
  <c r="G17674" i="1"/>
  <c r="G3409" i="2"/>
  <c r="G3355" i="2"/>
  <c r="G3168" i="2"/>
  <c r="G3160" i="2"/>
  <c r="G3004" i="2"/>
  <c r="G2908" i="2"/>
  <c r="G3390" i="2" l="1"/>
  <c r="G3391" i="2"/>
  <c r="G3392" i="2"/>
  <c r="G3393" i="2"/>
  <c r="G3395" i="2"/>
  <c r="G3396" i="2"/>
  <c r="G3397" i="2"/>
  <c r="G3125" i="2"/>
  <c r="G3124" i="2"/>
  <c r="G2823" i="2"/>
  <c r="G2789" i="2"/>
  <c r="G3413" i="2" l="1"/>
  <c r="G3408" i="2"/>
  <c r="G17673" i="1" l="1"/>
  <c r="G17672" i="1"/>
  <c r="G17687" i="1"/>
  <c r="G17704" i="1" l="1"/>
  <c r="G17698" i="1"/>
  <c r="G17696" i="1"/>
  <c r="G17695" i="1"/>
  <c r="G17694" i="1"/>
  <c r="G17693" i="1"/>
  <c r="G17692" i="1"/>
  <c r="J22" i="33"/>
  <c r="M3" i="33"/>
  <c r="G3288" i="2" l="1"/>
  <c r="G3169" i="2"/>
  <c r="G3074" i="2"/>
  <c r="G17691" i="1"/>
  <c r="G3375" i="2" l="1"/>
  <c r="G3354" i="2"/>
  <c r="G3348" i="2"/>
  <c r="G3341" i="2"/>
  <c r="G3334" i="2"/>
  <c r="G3321" i="2"/>
  <c r="G3407" i="2"/>
  <c r="G3406" i="2"/>
  <c r="G3405" i="2"/>
  <c r="G3389" i="2"/>
  <c r="G17567" i="1"/>
  <c r="G3412" i="2"/>
  <c r="G17564" i="1"/>
  <c r="G17565" i="1"/>
  <c r="G17566" i="1"/>
  <c r="G17667" i="1" l="1"/>
  <c r="G17559" i="1"/>
  <c r="G17560" i="1"/>
  <c r="G17561" i="1"/>
  <c r="G3404" i="2"/>
  <c r="G3403" i="2"/>
  <c r="G3402"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1" i="2"/>
  <c r="G3400" i="2"/>
  <c r="G3399"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7" i="2"/>
  <c r="G3388" i="2"/>
  <c r="G17658" i="1" l="1"/>
  <c r="G17657" i="1"/>
  <c r="G3398" i="2"/>
  <c r="G3382" i="2"/>
  <c r="G3379" i="2"/>
  <c r="G3378" i="2"/>
  <c r="G3369"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8" i="2"/>
  <c r="G3386" i="2"/>
  <c r="G3385" i="2"/>
  <c r="G3359" i="2"/>
  <c r="G17650" i="1"/>
  <c r="G17648" i="1"/>
  <c r="G3377" i="2"/>
  <c r="G3368" i="2"/>
  <c r="G3367" i="2"/>
  <c r="G3357" i="2"/>
  <c r="G3345" i="2"/>
  <c r="G3384" i="2"/>
  <c r="G3383"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70" i="2" l="1"/>
  <c r="G3371" i="2"/>
  <c r="G3372" i="2"/>
  <c r="G3373" i="2"/>
  <c r="G3374" i="2"/>
  <c r="G17646" i="1"/>
  <c r="G17645" i="1"/>
  <c r="G17644" i="1"/>
  <c r="G17643" i="1"/>
  <c r="G17642" i="1"/>
  <c r="G17290" i="1"/>
  <c r="G3347" i="2" l="1"/>
  <c r="G3346"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3" i="2" l="1"/>
  <c r="G3339" i="2"/>
  <c r="G3351" i="2"/>
  <c r="G3344" i="2"/>
  <c r="G3343" i="2"/>
  <c r="G3338" i="2"/>
  <c r="G3337" i="2"/>
  <c r="G3326" i="2"/>
  <c r="G3356" i="2"/>
  <c r="G3342" i="2"/>
  <c r="G3340"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6" i="2"/>
  <c r="G17361" i="1"/>
  <c r="G17683" i="1"/>
  <c r="G17684" i="1"/>
  <c r="G17685" i="1"/>
  <c r="G3325" i="2"/>
  <c r="G3302" i="2"/>
  <c r="G3318" i="2"/>
  <c r="G3320"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8" i="2"/>
  <c r="G3329" i="2"/>
  <c r="G3333" i="2"/>
  <c r="G3324" i="2"/>
  <c r="G3332" i="2"/>
  <c r="G3319" i="2"/>
  <c r="G3317"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1" i="2"/>
  <c r="G3330" i="2"/>
  <c r="G17634" i="1"/>
  <c r="G17633" i="1"/>
  <c r="G3323" i="2"/>
  <c r="G3327" i="2"/>
  <c r="G3328" i="2"/>
  <c r="G17632" i="1"/>
  <c r="G17630" i="1"/>
  <c r="G17629" i="1"/>
  <c r="G17628" i="1"/>
  <c r="G17627" i="1"/>
  <c r="M20" i="33"/>
  <c r="M7" i="33"/>
  <c r="M6" i="33"/>
  <c r="M12" i="33"/>
  <c r="M32" i="33" l="1"/>
  <c r="C24" i="33" l="1"/>
  <c r="E24"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6"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1" i="33" l="1"/>
  <c r="G17314" i="1" l="1"/>
  <c r="G17313" i="1"/>
  <c r="G3316" i="2"/>
  <c r="G3322" i="2"/>
  <c r="G3315" i="2"/>
  <c r="G3314" i="2"/>
  <c r="F3256" i="2"/>
  <c r="G3313" i="2"/>
  <c r="G3311" i="2"/>
  <c r="G3310" i="2"/>
  <c r="G3304" i="2"/>
  <c r="G3303" i="2"/>
  <c r="G3297" i="2"/>
  <c r="G3312" i="2"/>
  <c r="G3309" i="2"/>
  <c r="G3170" i="2"/>
  <c r="G3167" i="2"/>
  <c r="G3296" i="2"/>
  <c r="G3295" i="2"/>
  <c r="G3307" i="2"/>
  <c r="G3306" i="2"/>
  <c r="G3305" i="2"/>
  <c r="G3301" i="2"/>
  <c r="G3300" i="2"/>
  <c r="G3299" i="2"/>
  <c r="G3298" i="2"/>
  <c r="G3294"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3" i="2"/>
  <c r="G3292" i="2"/>
  <c r="G3291" i="2"/>
  <c r="G3290" i="2"/>
  <c r="G3287"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6" i="2" l="1"/>
  <c r="G3281" i="2"/>
  <c r="G3285" i="2"/>
  <c r="G3271" i="2"/>
  <c r="G3280" i="2"/>
  <c r="G17307" i="1"/>
  <c r="G3284" i="2"/>
  <c r="G3283" i="2"/>
  <c r="G3270" i="2" l="1"/>
  <c r="G3269" i="2"/>
  <c r="V20" i="31" l="1"/>
  <c r="G17306" i="1" l="1"/>
  <c r="G17103" i="1"/>
  <c r="G17098" i="1"/>
  <c r="G17099" i="1"/>
  <c r="G17100" i="1"/>
  <c r="G17101" i="1"/>
  <c r="G17102" i="1"/>
  <c r="G3282" i="2"/>
  <c r="G17305" i="1"/>
  <c r="G17304" i="1"/>
  <c r="G17303" i="1"/>
  <c r="G3273" i="2"/>
  <c r="G3274" i="2"/>
  <c r="G3275" i="2"/>
  <c r="G3276" i="2"/>
  <c r="G3277" i="2"/>
  <c r="G3278" i="2"/>
  <c r="G3279"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2" i="2"/>
  <c r="G17082" i="1"/>
  <c r="G17077" i="1"/>
  <c r="G17078" i="1"/>
  <c r="G17079" i="1"/>
  <c r="G17080" i="1"/>
  <c r="G17081" i="1"/>
  <c r="I139" i="28"/>
  <c r="G17324" i="1"/>
  <c r="G17325" i="1"/>
  <c r="G3268" i="2"/>
  <c r="G3267" i="2"/>
  <c r="G3266" i="2"/>
  <c r="G3265" i="2"/>
  <c r="G3264" i="2"/>
  <c r="G3263" i="2"/>
  <c r="G3262" i="2"/>
  <c r="G3261" i="2"/>
  <c r="G3260" i="2"/>
  <c r="G3259" i="2"/>
  <c r="G3258" i="2"/>
  <c r="G3257" i="2"/>
  <c r="G3256" i="2"/>
  <c r="G3255" i="2"/>
  <c r="G2378" i="2"/>
  <c r="G3254" i="2"/>
  <c r="G2957" i="2"/>
  <c r="G17323" i="1"/>
  <c r="G16975" i="1"/>
  <c r="G16974" i="1"/>
  <c r="G17072" i="1"/>
  <c r="G17073" i="1"/>
  <c r="G16846" i="1"/>
  <c r="G17074" i="1"/>
  <c r="G17075" i="1"/>
  <c r="G17076" i="1"/>
  <c r="G17071" i="1"/>
  <c r="G17070" i="1"/>
  <c r="G17069" i="1"/>
  <c r="E30" i="33"/>
  <c r="G3253" i="2"/>
  <c r="G17068" i="1"/>
  <c r="G17064" i="1"/>
  <c r="G17065" i="1"/>
  <c r="G17066" i="1"/>
  <c r="G17067" i="1"/>
  <c r="G3212" i="2"/>
  <c r="G3224" i="2"/>
  <c r="G3252" i="2"/>
  <c r="G3233" i="2"/>
  <c r="G3232" i="2"/>
  <c r="G3226" i="2"/>
  <c r="G3225" i="2"/>
  <c r="G3251" i="2"/>
  <c r="G3250" i="2"/>
  <c r="G3235" i="2"/>
  <c r="G3234" i="2"/>
  <c r="G3231" i="2"/>
  <c r="G3230" i="2"/>
  <c r="G3229" i="2"/>
  <c r="G3215"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8" i="2"/>
  <c r="G3249" i="2"/>
  <c r="G3248" i="2"/>
  <c r="G3247" i="2"/>
  <c r="G3245" i="2"/>
  <c r="G17322" i="1"/>
  <c r="G3241" i="2"/>
  <c r="G3242" i="2"/>
  <c r="G3243" i="2"/>
  <c r="G3244" i="2"/>
  <c r="G3236" i="2"/>
  <c r="G3189"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7" i="2" l="1"/>
  <c r="E51" i="33"/>
  <c r="G16516" i="1"/>
  <c r="G17320" i="1"/>
  <c r="G16959" i="1"/>
  <c r="G3223" i="2"/>
  <c r="G16968" i="1"/>
  <c r="G16965" i="1"/>
  <c r="G16966" i="1"/>
  <c r="G16967" i="1"/>
  <c r="G16964" i="1"/>
  <c r="G16952" i="1"/>
  <c r="G16953" i="1"/>
  <c r="G16954" i="1"/>
  <c r="G16955" i="1"/>
  <c r="G16956" i="1"/>
  <c r="G16957" i="1"/>
  <c r="G16958" i="1"/>
  <c r="G16960" i="1"/>
  <c r="G16961" i="1"/>
  <c r="G16962" i="1"/>
  <c r="G16963" i="1"/>
  <c r="F3205" i="2"/>
  <c r="G3207" i="2"/>
  <c r="G16947" i="1" l="1"/>
  <c r="G16948" i="1"/>
  <c r="G16949" i="1"/>
  <c r="G16950" i="1"/>
  <c r="G3220" i="2"/>
  <c r="G3219" i="2"/>
  <c r="G3211" i="2"/>
  <c r="G3210" i="2"/>
  <c r="G3209" i="2"/>
  <c r="G3208" i="2"/>
  <c r="G3206" i="2"/>
  <c r="G16875" i="1"/>
  <c r="G16876" i="1"/>
  <c r="G16877" i="1"/>
  <c r="G3216" i="2"/>
  <c r="G3205" i="2"/>
  <c r="G3204" i="2"/>
  <c r="G3203" i="2"/>
  <c r="G3217" i="2"/>
  <c r="G3201" i="2"/>
  <c r="G3200" i="2"/>
  <c r="G3186" i="2"/>
  <c r="G3222" i="2"/>
  <c r="G3218" i="2"/>
  <c r="G16951" i="1"/>
  <c r="G16946" i="1"/>
  <c r="G16941" i="1"/>
  <c r="G16942" i="1"/>
  <c r="G16943" i="1"/>
  <c r="G16944" i="1"/>
  <c r="G16945" i="1"/>
  <c r="G3221"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2" i="2"/>
  <c r="G3131" i="2"/>
  <c r="G3152" i="2"/>
  <c r="G3151" i="2"/>
  <c r="G3143" i="2"/>
  <c r="G3142" i="2"/>
  <c r="G16857" i="1"/>
  <c r="G16852" i="1"/>
  <c r="G16853" i="1"/>
  <c r="G16854" i="1"/>
  <c r="G16855" i="1"/>
  <c r="G16856" i="1"/>
  <c r="G3192" i="2"/>
  <c r="G3193" i="2"/>
  <c r="G3194" i="2"/>
  <c r="G3195" i="2"/>
  <c r="G3196" i="2"/>
  <c r="G16773" i="1"/>
  <c r="G16912" i="1"/>
  <c r="G16879" i="1"/>
  <c r="G16880" i="1"/>
  <c r="G16881" i="1"/>
  <c r="G16882" i="1"/>
  <c r="G16878" i="1"/>
  <c r="G3202" i="2"/>
  <c r="G16874" i="1"/>
  <c r="G16873" i="1" l="1"/>
  <c r="G16872" i="1"/>
  <c r="G16866" i="1"/>
  <c r="G16867" i="1"/>
  <c r="G16868" i="1"/>
  <c r="G16869" i="1"/>
  <c r="G16870" i="1"/>
  <c r="G16871" i="1"/>
  <c r="G16865" i="1"/>
  <c r="G16858" i="1" l="1"/>
  <c r="G16859" i="1"/>
  <c r="G16860" i="1"/>
  <c r="G16861" i="1"/>
  <c r="G16862" i="1"/>
  <c r="G3199" i="2"/>
  <c r="G3198" i="2"/>
  <c r="G16929" i="1" l="1"/>
  <c r="G3164" i="2"/>
  <c r="G3165" i="2"/>
  <c r="G3166" i="2"/>
  <c r="G3162" i="2"/>
  <c r="G3159" i="2"/>
  <c r="G3163" i="2"/>
  <c r="G3150" i="2"/>
  <c r="G3146" i="2"/>
  <c r="G3145" i="2"/>
  <c r="G3188" i="2"/>
  <c r="G3180" i="2"/>
  <c r="G3187" i="2"/>
  <c r="G3149" i="2"/>
  <c r="G3073" i="2"/>
  <c r="G16863" i="1" l="1"/>
  <c r="G16864" i="1"/>
  <c r="G3197" i="2"/>
  <c r="G3191"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90" i="2"/>
  <c r="G16775" i="1"/>
  <c r="G16774" i="1"/>
  <c r="G16772" i="1"/>
  <c r="G16757" i="1"/>
  <c r="G3185" i="2"/>
  <c r="G16756" i="1"/>
  <c r="G16755" i="1"/>
  <c r="G16754" i="1"/>
  <c r="G3184" i="2"/>
  <c r="G3183" i="2"/>
  <c r="G3182" i="2"/>
  <c r="G16753" i="1"/>
  <c r="G16752" i="1"/>
  <c r="G3154" i="2"/>
  <c r="G3157" i="2"/>
  <c r="G3156" i="2"/>
  <c r="G3155" i="2"/>
  <c r="G3153" i="2"/>
  <c r="G3148" i="2"/>
  <c r="G3147" i="2"/>
  <c r="G3181"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1" i="2"/>
  <c r="G3172" i="2"/>
  <c r="G3173" i="2"/>
  <c r="G3174" i="2"/>
  <c r="G3175" i="2"/>
  <c r="G3176" i="2"/>
  <c r="G3177" i="2"/>
  <c r="G3178" i="2"/>
  <c r="G3179" i="2"/>
  <c r="G3144" i="2"/>
  <c r="G16734" i="1"/>
  <c r="G16733" i="1" l="1"/>
  <c r="G3161" i="2"/>
  <c r="G16732" i="1"/>
  <c r="G16715" i="1"/>
  <c r="G16731" i="1"/>
  <c r="G3158"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40" i="2"/>
  <c r="G314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9" i="2"/>
  <c r="G3138" i="2"/>
  <c r="G3137" i="2"/>
  <c r="G313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5" i="2" l="1"/>
  <c r="G3110" i="2"/>
  <c r="G3075" i="2"/>
  <c r="G3059" i="2"/>
  <c r="G3028" i="2"/>
  <c r="G3127" i="2"/>
  <c r="G3126" i="2"/>
  <c r="G3115" i="2"/>
  <c r="G3128" i="2"/>
  <c r="G311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4" i="2" l="1"/>
  <c r="G16586" i="1"/>
  <c r="G3130" i="2"/>
  <c r="G3133" i="2"/>
  <c r="G3109" i="2"/>
  <c r="G3105" i="2"/>
  <c r="G3104"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3" i="2" l="1"/>
  <c r="G3112" i="2"/>
  <c r="G311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8" i="2"/>
  <c r="G3072" i="2"/>
  <c r="G3071" i="2"/>
  <c r="G3078" i="2"/>
  <c r="G3107" i="2"/>
  <c r="G3095" i="2"/>
  <c r="G3094" i="2"/>
  <c r="G3058" i="2"/>
  <c r="G3106"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52" i="33"/>
  <c r="E50" i="33"/>
  <c r="E49" i="33"/>
  <c r="E48" i="33"/>
  <c r="C47" i="33"/>
  <c r="E47" i="33" s="1"/>
  <c r="E46" i="33"/>
  <c r="E45" i="33"/>
  <c r="E43" i="33"/>
  <c r="E42" i="33"/>
  <c r="E34" i="33"/>
  <c r="E33" i="33"/>
  <c r="E32" i="33"/>
  <c r="E28" i="33"/>
  <c r="E26" i="33"/>
  <c r="E13" i="33"/>
  <c r="E12"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T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U28" i="31"/>
  <c r="L78" i="23"/>
  <c r="V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7" i="3"/>
  <c r="C16" i="3"/>
  <c r="G15609" i="1"/>
  <c r="G15608" i="1"/>
  <c r="G15607" i="1"/>
  <c r="G15606" i="1"/>
  <c r="G15605" i="1"/>
  <c r="G15587" i="1"/>
  <c r="G2931" i="2"/>
  <c r="G15634" i="1"/>
  <c r="G15601" i="1"/>
  <c r="G15602" i="1"/>
  <c r="G15603" i="1"/>
  <c r="G15604" i="1"/>
  <c r="G15600" i="1"/>
  <c r="G15599" i="1"/>
  <c r="G15598" i="1"/>
  <c r="G15597" i="1"/>
  <c r="G15596" i="1"/>
  <c r="G15595" i="1"/>
  <c r="G15594" i="1"/>
  <c r="G15593" i="1"/>
  <c r="G15592" i="1"/>
  <c r="C19" i="3" l="1"/>
  <c r="E5" i="31" s="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C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AC24" i="31"/>
  <c r="J63" i="23"/>
  <c r="AB24" i="31"/>
  <c r="I63" i="23"/>
  <c r="AA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C4" i="31" l="1"/>
  <c r="AC6" i="31" s="1"/>
  <c r="AC11" i="31" s="1"/>
  <c r="AC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B23" i="31"/>
  <c r="AC23" i="31"/>
  <c r="AC25" i="31" s="1"/>
  <c r="AA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E4" i="31" s="1"/>
  <c r="AO50" i="3"/>
  <c r="G4309" i="1"/>
  <c r="F768" i="2"/>
  <c r="I37" i="33" s="1"/>
  <c r="G21" i="3" l="1"/>
  <c r="E6" i="31"/>
  <c r="E11" i="31" s="1"/>
  <c r="E22" i="31" s="1"/>
  <c r="B92" i="23"/>
  <c r="D92" i="23" s="1"/>
  <c r="H92" i="23" s="1"/>
  <c r="C21" i="3"/>
  <c r="G768" i="2"/>
  <c r="L77" i="23"/>
  <c r="L79" i="23" s="1"/>
  <c r="L86" i="23" s="1"/>
  <c r="J77" i="23"/>
  <c r="J79" i="23" s="1"/>
  <c r="K77" i="23"/>
  <c r="K79" i="23" s="1"/>
  <c r="K86" i="23" s="1"/>
  <c r="G767" i="2"/>
  <c r="K27" i="3" l="1"/>
  <c r="K92" i="23"/>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I10" i="33" l="1"/>
  <c r="I11" i="33"/>
  <c r="I38" i="33"/>
  <c r="I40" i="33"/>
  <c r="I41" i="33"/>
  <c r="I36" i="33"/>
  <c r="G350" i="2"/>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9" i="33" l="1"/>
  <c r="I16" i="33"/>
  <c r="I15" i="33"/>
  <c r="I18" i="33"/>
  <c r="I27" i="33"/>
  <c r="I21" i="33"/>
  <c r="I24" i="33"/>
  <c r="I7" i="33"/>
  <c r="I6" i="33"/>
  <c r="I30" i="33"/>
  <c r="I44" i="33"/>
  <c r="I19" i="33"/>
  <c r="I51" i="33"/>
  <c r="I22" i="33"/>
  <c r="I17" i="33"/>
  <c r="I20" i="33"/>
  <c r="I52" i="33"/>
  <c r="I13" i="33"/>
  <c r="I34" i="33"/>
  <c r="I49" i="33"/>
  <c r="I8" i="33"/>
  <c r="I23" i="33"/>
  <c r="I47" i="33"/>
  <c r="I4" i="33"/>
  <c r="I26" i="33"/>
  <c r="I45" i="33"/>
  <c r="I2" i="33"/>
  <c r="I5" i="33"/>
  <c r="I14" i="33"/>
  <c r="I42" i="33"/>
  <c r="I50" i="33"/>
  <c r="I12" i="33"/>
  <c r="I33" i="33"/>
  <c r="I48" i="33"/>
  <c r="I28" i="33"/>
  <c r="I46" i="33"/>
  <c r="I3" i="33"/>
  <c r="I43" i="33"/>
  <c r="I32" i="33"/>
  <c r="G291" i="2"/>
  <c r="J53" i="33" l="1"/>
  <c r="I53"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H37" i="33" l="1"/>
  <c r="G37" i="33"/>
  <c r="H11" i="33"/>
  <c r="G11" i="33"/>
  <c r="G10" i="33"/>
  <c r="H10" i="33"/>
  <c r="K15" i="40"/>
  <c r="L15" i="40" s="1"/>
  <c r="K8" i="40"/>
  <c r="K4" i="40"/>
  <c r="K10" i="40"/>
  <c r="L10" i="40" s="1"/>
  <c r="K2" i="40"/>
  <c r="L2" i="40" s="1"/>
  <c r="K12" i="40"/>
  <c r="L12" i="40" s="1"/>
  <c r="K5" i="40"/>
  <c r="L5" i="40" s="1"/>
  <c r="K14" i="40"/>
  <c r="L14" i="40" s="1"/>
  <c r="K11" i="40"/>
  <c r="L11" i="40" s="1"/>
  <c r="K7" i="40"/>
  <c r="L7" i="40" s="1"/>
  <c r="K3" i="40"/>
  <c r="L3" i="40" s="1"/>
  <c r="K13" i="40"/>
  <c r="L13" i="40" s="1"/>
  <c r="K6" i="40"/>
  <c r="K16" i="40"/>
  <c r="L16" i="40" s="1"/>
  <c r="K9" i="40"/>
  <c r="K17" i="40"/>
  <c r="L17" i="40" s="1"/>
  <c r="Q5" i="31"/>
  <c r="H36" i="33"/>
  <c r="G36" i="33"/>
  <c r="H38" i="33"/>
  <c r="G41" i="33"/>
  <c r="G38" i="33"/>
  <c r="G40" i="33"/>
  <c r="H41" i="33"/>
  <c r="H40" i="33"/>
  <c r="H16" i="33"/>
  <c r="G15" i="33"/>
  <c r="G16" i="33"/>
  <c r="H15" i="33"/>
  <c r="G39" i="33"/>
  <c r="H39" i="33"/>
  <c r="Q6" i="31"/>
  <c r="Q10" i="31"/>
  <c r="Q11" i="31"/>
  <c r="H27" i="33"/>
  <c r="G27" i="33"/>
  <c r="G18" i="33"/>
  <c r="H18" i="33"/>
  <c r="H7" i="33"/>
  <c r="G6" i="33"/>
  <c r="H6" i="33"/>
  <c r="G7" i="33"/>
  <c r="G24" i="33"/>
  <c r="H24" i="33"/>
  <c r="H5" i="33"/>
  <c r="H21" i="33"/>
  <c r="M21" i="33" s="1"/>
  <c r="G21" i="33"/>
  <c r="H44" i="33"/>
  <c r="M44" i="33" s="1"/>
  <c r="G44" i="33"/>
  <c r="G25" i="3"/>
  <c r="F25" i="3"/>
  <c r="G26" i="3"/>
  <c r="F26" i="3"/>
  <c r="G30" i="33"/>
  <c r="H30" i="33"/>
  <c r="M30" i="33" s="1"/>
  <c r="G51" i="33"/>
  <c r="H51" i="33"/>
  <c r="M51" i="33" s="1"/>
  <c r="H52" i="33"/>
  <c r="M52" i="33" s="1"/>
  <c r="H19" i="33"/>
  <c r="G19" i="33"/>
  <c r="H22" i="33"/>
  <c r="M22" i="33" s="1"/>
  <c r="G22" i="33"/>
  <c r="H20" i="33"/>
  <c r="H17" i="33"/>
  <c r="M17" i="33" s="1"/>
  <c r="G20" i="33"/>
  <c r="G17" i="33"/>
  <c r="H23" i="33"/>
  <c r="G48" i="33"/>
  <c r="G5" i="33"/>
  <c r="G42" i="33"/>
  <c r="G3" i="33"/>
  <c r="G26" i="33"/>
  <c r="G45" i="33"/>
  <c r="G2" i="33"/>
  <c r="H13" i="33"/>
  <c r="H42" i="33"/>
  <c r="M42" i="33" s="1"/>
  <c r="H46" i="33"/>
  <c r="M46" i="33" s="1"/>
  <c r="H48" i="33"/>
  <c r="M48" i="33" s="1"/>
  <c r="H34" i="33"/>
  <c r="M34" i="33" s="1"/>
  <c r="G23" i="33"/>
  <c r="G43" i="33"/>
  <c r="G14" i="33"/>
  <c r="G28" i="33"/>
  <c r="G50" i="33"/>
  <c r="G12" i="33"/>
  <c r="G33" i="33"/>
  <c r="H28" i="33"/>
  <c r="M28" i="33" s="1"/>
  <c r="H49" i="33"/>
  <c r="M49" i="33" s="1"/>
  <c r="H43" i="33"/>
  <c r="M43" i="33" s="1"/>
  <c r="H14" i="33"/>
  <c r="M14" i="33" s="1"/>
  <c r="G32" i="33"/>
  <c r="G52" i="33"/>
  <c r="G13" i="33"/>
  <c r="G46" i="33"/>
  <c r="H26" i="33"/>
  <c r="M26" i="33" s="1"/>
  <c r="H33" i="33"/>
  <c r="H47" i="33"/>
  <c r="M47" i="33" s="1"/>
  <c r="H4" i="33"/>
  <c r="M4" i="33" s="1"/>
  <c r="H32" i="33"/>
  <c r="H3" i="33"/>
  <c r="G47" i="33"/>
  <c r="G4" i="33"/>
  <c r="G34" i="33"/>
  <c r="G49" i="33"/>
  <c r="G8" i="33"/>
  <c r="H2" i="33"/>
  <c r="M2" i="33" s="1"/>
  <c r="H45" i="33"/>
  <c r="M45" i="33" s="1"/>
  <c r="H12" i="33"/>
  <c r="H50" i="33"/>
  <c r="H8" i="33"/>
  <c r="AG185" i="3"/>
  <c r="G45" i="1"/>
  <c r="G10" i="1"/>
  <c r="G11" i="1"/>
  <c r="G12" i="1"/>
  <c r="G13" i="1"/>
  <c r="G14" i="1"/>
  <c r="G15" i="1"/>
  <c r="G16" i="1"/>
  <c r="G17" i="1"/>
  <c r="G18" i="1"/>
  <c r="G19" i="1"/>
  <c r="G20" i="1"/>
  <c r="G23" i="1"/>
  <c r="G24" i="1"/>
  <c r="G25" i="1"/>
  <c r="G26" i="1"/>
  <c r="G27" i="1"/>
  <c r="G28" i="1"/>
  <c r="G29" i="1"/>
  <c r="G30" i="1"/>
  <c r="G31" i="1"/>
  <c r="G32" i="1"/>
  <c r="L18" i="40" l="1"/>
  <c r="Q12" i="31"/>
  <c r="F28" i="3"/>
  <c r="V4" i="31"/>
  <c r="Q7" i="31"/>
  <c r="V5" i="31"/>
  <c r="G28" i="3"/>
  <c r="M50" i="33"/>
  <c r="M53" i="33" s="1"/>
  <c r="AG213" i="3"/>
  <c r="Q17" i="31" l="1"/>
  <c r="G30" i="3"/>
  <c r="V6" i="31"/>
  <c r="V11" i="31" s="1"/>
  <c r="V22" i="31" s="1"/>
  <c r="V27" i="31" s="1"/>
  <c r="V29" i="31" s="1"/>
  <c r="T27" i="31" l="1"/>
  <c r="T29" i="31" s="1"/>
  <c r="U27" i="31"/>
  <c r="U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<sst xmlns="http://schemas.openxmlformats.org/spreadsheetml/2006/main" count="86032" uniqueCount="12822">
  <si>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</si>
  <si>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</si>
  <si>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</si>
  <si>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</si>
  <si>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</si>
  <si>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</si>
  <si>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</si>
  <si>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</si>
  <si>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</si>
  <si>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</si>
  <si>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</si>
  <si>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</si>
  <si>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</si>
  <si>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</si>
  <si>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</si>
  <si>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</si>
  <si>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</si>
  <si>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</si>
  <si>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</si>
  <si>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</si>
  <si>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</si>
  <si>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</si>
  <si>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</si>
  <si>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</si>
  <si>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</si>
  <si>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</si>
  <si>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</si>
  <si>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</si>
  <si>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</si>
  <si>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</si>
  <si>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</si>
  <si>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</si>
  <si>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</si>
  <si>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</si>
  <si>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</si>
  <si>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</si>
  <si>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</si>
  <si>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</si>
  <si>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</si>
  <si>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</si>
  <si>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</si>
  <si>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</si>
  <si>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</si>
  <si>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</si>
  <si>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</si>
  <si>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</si>
  <si>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</si>
  <si>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</si>
  <si>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</si>
  <si>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</si>
  <si>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</si>
  <si>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</si>
  <si>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</si>
  <si>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</si>
  <si>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</si>
  <si>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</si>
  <si>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</si>
  <si>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</si>
  <si>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</si>
  <si>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</si>
  <si>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</si>
  <si>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</si>
  <si>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</si>
  <si>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</si>
  <si>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</si>
  <si>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</si>
  <si>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</si>
  <si>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</si>
  <si>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</si>
  <si>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</si>
  <si>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</si>
  <si>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</si>
  <si>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</si>
  <si>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</si>
  <si>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</si>
  <si>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</si>
  <si>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</si>
  <si>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</si>
  <si>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</si>
  <si>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</si>
  <si>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</si>
  <si>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</si>
  <si>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</si>
  <si>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</si>
  <si>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</si>
  <si>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</si>
  <si>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</si>
  <si>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</si>
  <si>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</si>
  <si>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</si>
  <si>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</si>
  <si>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</si>
  <si>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</si>
  <si>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</si>
  <si>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</si>
  <si>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</si>
  <si>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</si>
  <si>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</si>
  <si>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</si>
  <si>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</si>
  <si>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</si>
  <si>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</si>
  <si>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</si>
  <si>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</si>
  <si>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</si>
  <si>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</si>
  <si>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</si>
  <si>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</si>
  <si>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</si>
  <si>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</si>
  <si>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</si>
  <si>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</si>
  <si>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</si>
  <si>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</si>
  <si>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</si>
  <si>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</si>
  <si>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</si>
  <si>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</si>
  <si>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</si>
  <si>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</si>
  <si>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</si>
  <si>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</si>
  <si>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</si>
  <si>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</si>
  <si>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</si>
  <si>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</si>
  <si>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</si>
  <si>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</si>
  <si>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</si>
  <si>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</si>
  <si>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</si>
  <si>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</si>
  <si>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</si>
  <si>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</si>
  <si>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</si>
  <si>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</si>
  <si>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</si>
  <si>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</si>
  <si>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</si>
  <si>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</si>
  <si>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</si>
  <si>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</si>
  <si>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</si>
  <si>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</si>
  <si>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</si>
  <si>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</si>
  <si>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</si>
  <si>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</si>
  <si>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</si>
  <si>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</si>
  <si>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</si>
  <si>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</si>
  <si>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</si>
  <si>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</si>
  <si>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</si>
  <si>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</si>
  <si>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</si>
  <si>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</si>
  <si>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</si>
  <si>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</si>
  <si>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</si>
  <si>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</si>
  <si>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</si>
  <si>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</si>
  <si>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</si>
  <si>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</si>
  <si>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</si>
  <si>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</si>
  <si>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</si>
  <si>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</si>
  <si>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</si>
  <si>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</si>
  <si>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</si>
  <si>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</si>
  <si>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</si>
  <si>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</si>
  <si>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</si>
  <si>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</si>
  <si>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</si>
  <si>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</si>
  <si>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</si>
  <si>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</si>
  <si>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</si>
  <si>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</si>
  <si>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</si>
  <si>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</si>
  <si>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</si>
  <si>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</si>
  <si>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</si>
  <si>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</si>
  <si>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</si>
  <si>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</si>
  <si>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</si>
  <si>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</si>
  <si>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</si>
  <si>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</si>
  <si>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</si>
  <si>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</si>
  <si>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</si>
  <si>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</si>
  <si>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</si>
  <si>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</si>
  <si>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</si>
  <si>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</si>
  <si>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</si>
  <si>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</si>
  <si>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</si>
  <si>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</si>
  <si>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</si>
  <si>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</si>
  <si>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</si>
  <si>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</si>
  <si>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</si>
  <si>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</si>
  <si>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</si>
  <si>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</si>
  <si>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</si>
  <si>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</si>
  <si>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</si>
  <si>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</si>
  <si>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</si>
  <si>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</si>
  <si>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</si>
  <si>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</si>
  <si>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</si>
  <si>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</si>
  <si>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</si>
  <si>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</si>
  <si>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</si>
  <si>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</si>
  <si>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</si>
  <si>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</si>
  <si>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</si>
  <si>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</si>
  <si>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</si>
  <si>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</si>
  <si>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</si>
  <si>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</si>
  <si>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</si>
  <si>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</si>
  <si>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</si>
  <si>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</si>
  <si>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</si>
  <si>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</si>
  <si>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</si>
  <si>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</si>
  <si>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</si>
  <si>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</si>
  <si>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</si>
  <si>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</si>
  <si>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</si>
  <si>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</si>
  <si>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</si>
  <si>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</si>
  <si>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</si>
  <si>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</si>
  <si>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</si>
  <si>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</si>
  <si>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</si>
  <si>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</si>
  <si>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</si>
  <si>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</si>
  <si>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</si>
  <si>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</si>
  <si>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</si>
  <si>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</si>
  <si>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</si>
  <si>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</si>
  <si>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</si>
  <si>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</si>
  <si>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</si>
  <si>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</si>
  <si>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</si>
  <si>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</si>
  <si>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</si>
  <si>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</si>
  <si>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</si>
  <si>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</si>
  <si>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</si>
  <si>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</si>
  <si>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</si>
  <si>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</si>
  <si>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</si>
  <si>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</si>
  <si>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</si>
  <si>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</si>
  <si>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</si>
  <si>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</si>
  <si>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</si>
  <si>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</si>
  <si>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</si>
  <si>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</si>
  <si>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</si>
  <si>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</si>
  <si>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</si>
  <si>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</si>
  <si>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</si>
  <si>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</si>
  <si>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</si>
  <si>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</si>
  <si>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</si>
  <si>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</si>
  <si>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</si>
  <si>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</si>
  <si>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</si>
  <si>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</si>
  <si>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</si>
  <si>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</si>
  <si>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</si>
  <si>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</si>
  <si>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</si>
  <si>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</si>
  <si>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</si>
  <si>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</si>
  <si>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</si>
  <si>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</si>
  <si>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</si>
  <si>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</si>
  <si>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</si>
  <si>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</si>
  <si>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</si>
  <si>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</si>
  <si>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</si>
  <si>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</si>
  <si>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</si>
  <si>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</si>
  <si>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</si>
  <si>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</si>
  <si>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</si>
  <si>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</si>
  <si>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</si>
  <si>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</si>
  <si>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</si>
  <si>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</si>
  <si>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</si>
  <si>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</si>
  <si>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</si>
  <si>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</si>
  <si>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</si>
  <si>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</si>
  <si>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</si>
  <si>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</si>
  <si>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</si>
  <si>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</si>
  <si>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</si>
  <si>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</si>
  <si>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</si>
  <si>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</si>
  <si>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</si>
  <si>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</si>
  <si>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</si>
  <si>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</si>
  <si>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</si>
  <si>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</si>
  <si>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</si>
  <si>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</si>
  <si>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</si>
  <si>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</si>
  <si>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</si>
  <si>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</si>
  <si>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</si>
  <si>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</si>
  <si>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</si>
  <si>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</si>
  <si>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</si>
  <si>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</si>
  <si>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</si>
  <si>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</si>
  <si>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</si>
  <si>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</si>
  <si>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</si>
  <si>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</si>
  <si>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</si>
  <si>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</si>
  <si>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</si>
  <si>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</si>
  <si>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</si>
  <si>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</si>
  <si>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</si>
  <si>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</si>
  <si>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</si>
  <si>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</si>
  <si>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</si>
  <si>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</si>
  <si>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</si>
  <si>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</si>
  <si>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</si>
  <si>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</si>
  <si>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</si>
  <si>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</si>
  <si>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</si>
  <si>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</si>
  <si>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</si>
  <si>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</si>
  <si>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</si>
  <si>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</si>
  <si>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</si>
  <si>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</si>
  <si>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</si>
  <si>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</si>
  <si>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</si>
  <si>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</si>
  <si>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</si>
  <si>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</si>
  <si>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</si>
  <si>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</si>
  <si>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</si>
  <si>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</si>
  <si>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</si>
  <si>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</si>
  <si>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</si>
  <si>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</si>
  <si>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</si>
  <si>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</si>
  <si>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</si>
  <si>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</si>
  <si>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</si>
  <si>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</si>
  <si>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</si>
  <si>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</si>
  <si>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</si>
  <si>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</si>
  <si>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</si>
  <si>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</si>
  <si>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</si>
  <si>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</si>
  <si>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</si>
  <si>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</si>
  <si>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</si>
  <si>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</si>
  <si>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</si>
  <si>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</si>
  <si>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</si>
  <si>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</si>
  <si>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</si>
  <si>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</si>
  <si>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</si>
  <si>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</si>
  <si>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</si>
  <si>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</si>
  <si>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</si>
  <si>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</si>
  <si>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</si>
  <si>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</si>
  <si>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</si>
  <si>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</si>
  <si>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</si>
  <si>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</si>
  <si>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</si>
  <si>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</si>
  <si>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</si>
  <si>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</si>
  <si>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</si>
  <si>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</si>
  <si>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</si>
  <si>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</si>
  <si>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</si>
  <si>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</si>
  <si>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</si>
  <si>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</si>
  <si>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</si>
  <si>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</si>
  <si>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</si>
  <si>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</si>
  <si>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</si>
  <si>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</si>
  <si>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</si>
  <si>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</si>
  <si>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</si>
  <si>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</si>
  <si>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</si>
  <si>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</si>
  <si>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</si>
  <si>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</si>
  <si>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</si>
  <si>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</si>
  <si>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</si>
  <si>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</si>
  <si>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</si>
  <si>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</si>
  <si>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</si>
  <si>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</si>
  <si>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</si>
  <si>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</si>
  <si>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</si>
  <si>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</si>
  <si>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</si>
  <si>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</si>
  <si>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</si>
  <si>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</si>
  <si>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</si>
  <si>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</si>
  <si>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</si>
  <si>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</si>
  <si>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</si>
  <si>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</si>
  <si>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</si>
  <si>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</si>
  <si>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</si>
  <si>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</si>
  <si>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</si>
  <si>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</si>
  <si>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</si>
  <si>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</si>
  <si>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</si>
  <si>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</si>
  <si>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</si>
  <si>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</si>
  <si>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</si>
  <si>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</si>
  <si>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</si>
  <si>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</si>
  <si>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</si>
  <si>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</si>
  <si>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</si>
  <si>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</si>
  <si>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</si>
  <si>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</si>
  <si>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</si>
  <si>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</si>
  <si>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</si>
  <si>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</si>
  <si>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</si>
  <si>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</si>
  <si>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</si>
  <si>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</si>
  <si>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</si>
  <si>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</si>
  <si>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</si>
  <si>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</si>
  <si>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</si>
  <si>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</si>
  <si>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</si>
  <si>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</si>
  <si>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</si>
  <si>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</si>
  <si>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</si>
  <si>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</si>
  <si>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</si>
  <si>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</si>
  <si>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</si>
  <si>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</si>
  <si>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</si>
  <si>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</si>
  <si>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</si>
  <si>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</si>
  <si>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</si>
  <si>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</si>
  <si>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</si>
  <si>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</si>
  <si>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</si>
  <si>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</si>
  <si>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</si>
  <si>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</si>
  <si>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</si>
  <si>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</si>
  <si>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</si>
  <si>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</si>
  <si>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</si>
  <si>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</si>
  <si>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</si>
  <si>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</si>
  <si>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</si>
  <si>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</si>
  <si>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</si>
  <si>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</si>
  <si>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</si>
  <si>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</si>
  <si>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</si>
  <si>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</si>
  <si>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</si>
  <si>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</si>
  <si>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</si>
  <si>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</si>
  <si>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</si>
  <si>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</si>
  <si>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</si>
  <si>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</si>
  <si>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</si>
  <si>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</si>
  <si>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</si>
  <si>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</si>
  <si>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</si>
  <si>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</si>
  <si>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</si>
  <si>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</si>
  <si>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</si>
  <si>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</si>
  <si>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</si>
  <si>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</si>
  <si>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</si>
  <si>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</si>
  <si>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</si>
  <si>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</si>
  <si>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</si>
  <si>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</si>
  <si>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</si>
  <si>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</si>
  <si>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</si>
  <si>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</si>
  <si>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</si>
  <si>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</si>
  <si>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</si>
  <si>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</si>
  <si>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</si>
  <si>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</si>
  <si>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</si>
  <si>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</si>
  <si>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</si>
  <si>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</si>
  <si>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</si>
  <si>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</si>
  <si>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</si>
  <si>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</si>
  <si>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</si>
  <si>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</si>
  <si>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</si>
  <si>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</si>
  <si>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</si>
  <si>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</si>
  <si>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</si>
  <si>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</si>
  <si>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</si>
  <si>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</si>
  <si>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</si>
  <si>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</si>
  <si>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</si>
  <si>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</si>
  <si>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</si>
  <si>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</si>
  <si>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</si>
  <si>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</si>
  <si>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</si>
  <si>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</si>
  <si>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</si>
  <si>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</si>
  <si>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</si>
  <si>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</si>
  <si>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</si>
  <si>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</si>
  <si>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</si>
  <si>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</si>
  <si>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</si>
  <si>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</si>
  <si>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</si>
  <si>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</si>
  <si>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</si>
  <si>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</si>
  <si>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</si>
  <si>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</si>
  <si>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</si>
  <si>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</si>
  <si>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</si>
  <si>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</si>
  <si>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</si>
  <si>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</si>
  <si>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</si>
  <si>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</si>
  <si>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</si>
  <si>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</si>
  <si>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</si>
  <si>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</si>
  <si>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</si>
  <si>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</si>
  <si>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</si>
  <si>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</si>
  <si>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</si>
  <si>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</si>
  <si>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</si>
  <si>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</si>
  <si>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</si>
  <si>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</si>
  <si>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</si>
  <si>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</si>
  <si>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</si>
  <si>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</si>
  <si>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</si>
  <si>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</si>
  <si>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</si>
  <si>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</si>
  <si>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</si>
  <si>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</si>
  <si>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</si>
  <si>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</si>
  <si>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</si>
  <si>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</si>
  <si>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</si>
  <si>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</si>
  <si>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</si>
  <si>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</si>
  <si>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</si>
  <si>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</si>
  <si>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</si>
  <si>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</si>
  <si>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</si>
  <si>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</si>
  <si>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</si>
  <si>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</si>
  <si>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</si>
  <si>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</si>
  <si>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</si>
  <si>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</si>
  <si>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</si>
  <si>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</si>
  <si>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</si>
  <si>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</si>
  <si>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</si>
  <si>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</si>
  <si>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</si>
  <si>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</si>
  <si>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</si>
  <si>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</si>
  <si>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</si>
  <si>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</si>
  <si>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</si>
  <si>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</si>
  <si>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</si>
  <si>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</si>
  <si>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</si>
  <si>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</si>
  <si>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</si>
  <si>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</si>
  <si>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</si>
  <si>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</si>
  <si>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</si>
  <si>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</si>
  <si>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</si>
  <si>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</si>
  <si>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</si>
  <si>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</si>
  <si>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</si>
  <si>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</si>
  <si>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</si>
  <si>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</si>
  <si>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</si>
  <si>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</si>
  <si>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</si>
  <si>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</si>
  <si>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</si>
  <si>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</si>
  <si>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</si>
  <si>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</si>
  <si>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</si>
  <si>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</si>
  <si>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</si>
  <si>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</si>
  <si>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</si>
  <si>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</si>
  <si>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</si>
  <si>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</si>
  <si>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</si>
  <si>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</si>
  <si>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</si>
  <si>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</si>
  <si>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</si>
  <si>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</si>
  <si>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</si>
  <si>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</si>
  <si>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</si>
  <si>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</si>
  <si>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</si>
  <si>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</si>
  <si>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</si>
  <si>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</si>
  <si>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</si>
  <si>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</si>
  <si>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</si>
  <si>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</si>
  <si>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</si>
  <si>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</si>
  <si>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</si>
  <si>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</si>
  <si>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</si>
  <si>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</si>
  <si>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</si>
  <si>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</si>
  <si>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</si>
  <si>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</si>
  <si>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</si>
  <si>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</si>
  <si>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</si>
  <si>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</si>
  <si>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</si>
  <si>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</si>
  <si>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</si>
  <si>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</si>
  <si>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</si>
  <si>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</si>
  <si>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</si>
  <si>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</si>
  <si>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</si>
  <si>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</si>
  <si>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</si>
  <si>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</si>
  <si>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</si>
  <si>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</si>
  <si>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</si>
  <si>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</si>
  <si>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</si>
  <si>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</si>
  <si>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</si>
  <si>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</si>
  <si>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</si>
  <si>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</si>
  <si>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</si>
  <si>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</si>
  <si>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</si>
  <si>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</si>
  <si>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</si>
  <si>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</si>
  <si>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</si>
  <si>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</si>
  <si>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</si>
  <si>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</si>
  <si>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</si>
  <si>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</si>
  <si>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</si>
  <si>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</si>
  <si>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</si>
  <si>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</si>
  <si>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</si>
  <si>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</si>
  <si>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</si>
  <si>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</si>
  <si>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</si>
  <si>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</si>
  <si>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</si>
  <si>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</si>
  <si>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</si>
  <si>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</si>
  <si>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</si>
  <si>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</si>
  <si>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</si>
  <si>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</si>
  <si>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</si>
  <si>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</si>
  <si>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</si>
  <si>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</si>
  <si>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</si>
  <si>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</si>
  <si>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</si>
  <si>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</si>
  <si>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</si>
  <si>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</si>
  <si>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</si>
  <si>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</si>
  <si>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</si>
  <si>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</si>
  <si>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</si>
  <si>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</si>
  <si>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</si>
  <si>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</si>
  <si>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</si>
  <si>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</si>
  <si>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</si>
  <si>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</si>
  <si>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</si>
  <si>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</si>
  <si>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</si>
  <si>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</si>
  <si>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</si>
  <si>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</si>
  <si>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</si>
  <si>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</si>
  <si>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</si>
  <si>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</si>
  <si>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</si>
  <si>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</si>
  <si>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</si>
  <si>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</si>
  <si>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</si>
  <si>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</si>
  <si>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</si>
  <si>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</si>
  <si>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</si>
  <si>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</si>
  <si>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</si>
  <si>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</si>
  <si>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</si>
  <si>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</si>
  <si>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</si>
  <si>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</si>
  <si>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</si>
  <si>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</si>
  <si>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</si>
  <si>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</si>
  <si>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</si>
  <si>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</si>
  <si>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</si>
  <si>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</si>
  <si>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</si>
  <si>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</si>
  <si>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</si>
  <si>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</si>
  <si>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</si>
  <si>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</si>
  <si>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</si>
  <si>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</si>
  <si>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</si>
  <si>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</si>
  <si>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</si>
  <si>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</si>
  <si>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</si>
  <si>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</si>
  <si>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</si>
  <si>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</si>
  <si>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</si>
  <si>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</si>
  <si>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</si>
  <si>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</si>
  <si>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</si>
  <si>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</si>
  <si>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</si>
  <si>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</si>
  <si>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</si>
  <si>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</si>
  <si>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</si>
  <si>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</si>
  <si>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</si>
  <si>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</si>
  <si>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</si>
  <si>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</si>
  <si>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</si>
  <si>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</si>
  <si>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</si>
  <si>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</si>
  <si>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</si>
  <si>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</si>
  <si>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</si>
  <si>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</si>
  <si>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</si>
  <si>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</si>
  <si>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</si>
  <si>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</si>
  <si>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</si>
  <si>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</si>
  <si>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</si>
  <si>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</si>
  <si>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</si>
  <si>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</si>
  <si>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</si>
  <si>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</si>
  <si>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</si>
  <si>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</si>
  <si>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</si>
  <si>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</si>
  <si>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</si>
  <si>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</si>
  <si>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</si>
  <si>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</si>
  <si>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</si>
  <si>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</si>
  <si>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</si>
  <si>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</si>
  <si>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</si>
  <si>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</si>
  <si>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</si>
  <si>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</si>
  <si>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</si>
  <si>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</si>
  <si>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</si>
  <si>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</si>
  <si>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</si>
  <si>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</si>
  <si>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</si>
  <si>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</si>
  <si>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</si>
  <si>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</si>
  <si>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</si>
  <si>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</si>
  <si>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</si>
  <si>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</si>
  <si>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</si>
  <si>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</si>
  <si>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</si>
  <si>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</si>
  <si>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</si>
  <si>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</si>
  <si>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</si>
  <si>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</si>
  <si>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</si>
  <si>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</si>
  <si>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</si>
  <si>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</si>
  <si>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</si>
  <si>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</si>
  <si>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</si>
  <si>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</si>
  <si>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</si>
  <si>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</si>
  <si>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</si>
  <si>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</si>
  <si>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</si>
  <si>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</si>
  <si>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</si>
  <si>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</si>
  <si>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</si>
  <si>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</si>
  <si>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</si>
  <si>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</si>
  <si>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</si>
  <si>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</si>
  <si>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</si>
  <si>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</si>
  <si>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</si>
  <si>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</si>
  <si>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</si>
  <si>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</si>
  <si>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</si>
  <si>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</si>
  <si>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</si>
  <si>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</si>
  <si>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</si>
  <si>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</si>
  <si>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</si>
  <si>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</si>
  <si>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</si>
  <si>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</si>
  <si>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</si>
  <si>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</si>
  <si>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</si>
  <si>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</si>
  <si>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</si>
  <si>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</si>
  <si>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</si>
  <si>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</si>
  <si>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</si>
  <si>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</si>
  <si>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</si>
  <si>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</si>
  <si>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</si>
  <si>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</si>
  <si>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</si>
  <si>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</si>
  <si>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</si>
  <si>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</si>
  <si>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</si>
  <si>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</si>
  <si>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</si>
  <si>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</si>
  <si>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</si>
  <si>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</si>
  <si>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</si>
  <si>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</si>
  <si>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</si>
  <si>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</si>
  <si>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</si>
  <si>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</si>
  <si>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</si>
  <si>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</si>
  <si>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</si>
  <si>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</si>
  <si>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</si>
  <si>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</si>
  <si>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</si>
  <si>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</si>
  <si>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</si>
  <si>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</si>
  <si>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</si>
  <si>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</si>
  <si>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</si>
  <si>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</si>
  <si>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</si>
  <si>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</si>
  <si>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</si>
  <si>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</si>
  <si>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</si>
  <si>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</si>
  <si>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</si>
  <si>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</si>
  <si>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</si>
  <si>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</si>
  <si>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</si>
  <si>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</si>
  <si>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</si>
  <si>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</si>
  <si>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</si>
  <si>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</si>
  <si>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</si>
  <si>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</si>
  <si>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</si>
  <si>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</si>
  <si>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</si>
  <si>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</si>
  <si>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</si>
  <si>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</si>
  <si>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</si>
  <si>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</si>
  <si>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</si>
  <si>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</si>
  <si>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</si>
  <si>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</si>
  <si>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</si>
  <si>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</si>
  <si>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</si>
  <si>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</si>
  <si>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</si>
  <si>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</si>
  <si>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</si>
  <si>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</si>
  <si>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</si>
  <si>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</si>
  <si>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</si>
  <si>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</si>
  <si>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</si>
  <si>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</si>
  <si>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</si>
  <si>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</si>
  <si>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</si>
  <si>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</si>
  <si>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</si>
  <si>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</si>
  <si>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</si>
  <si>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</si>
  <si>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</si>
  <si>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</si>
  <si>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</si>
  <si>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</si>
  <si>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</si>
  <si>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</si>
  <si>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</si>
  <si>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</si>
  <si>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</si>
  <si>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</si>
  <si>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</si>
  <si>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</si>
  <si>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</si>
  <si>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</si>
  <si>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</si>
  <si>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</si>
  <si>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</si>
  <si>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</si>
  <si>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</si>
  <si>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</si>
  <si>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</si>
  <si>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</si>
  <si>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</si>
  <si>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</si>
  <si>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</si>
  <si>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</si>
  <si>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</si>
  <si>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</si>
  <si>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</si>
  <si>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</si>
  <si>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</si>
  <si>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</si>
  <si>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</si>
  <si>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</si>
  <si>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</si>
  <si>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</si>
  <si>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</si>
  <si>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</si>
  <si>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</si>
  <si>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</si>
  <si>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</si>
  <si>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</si>
  <si>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</si>
  <si>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</si>
  <si>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</si>
  <si>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</si>
  <si>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</si>
  <si>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</si>
  <si>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</si>
  <si>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</si>
  <si>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</si>
  <si>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</si>
  <si>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</si>
  <si>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</si>
  <si>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</si>
  <si>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</si>
  <si>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</si>
  <si>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</si>
  <si>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</si>
  <si>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</si>
  <si>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</si>
  <si>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</si>
  <si>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</si>
  <si>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</si>
  <si>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</si>
  <si>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</si>
  <si>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</si>
  <si>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</si>
  <si>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</si>
  <si>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</si>
  <si>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</si>
  <si>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</si>
  <si>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</si>
  <si>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</si>
  <si>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</si>
  <si>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</si>
  <si>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</si>
  <si>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</si>
  <si>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</si>
  <si>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</si>
  <si>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</si>
  <si>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</si>
  <si>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</si>
  <si>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</si>
  <si>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</si>
  <si>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</si>
  <si>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</si>
  <si>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</si>
  <si>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</si>
  <si>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</si>
  <si>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</si>
  <si>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</si>
  <si>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</si>
  <si>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</si>
  <si>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</si>
  <si>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</si>
  <si>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</si>
  <si>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</si>
  <si>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</si>
  <si>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</si>
  <si>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</si>
  <si>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</si>
  <si>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</si>
  <si>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</si>
  <si>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</si>
  <si>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</si>
  <si>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</si>
  <si>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</si>
  <si>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</si>
  <si>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</si>
  <si>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</si>
  <si>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</si>
  <si>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</si>
  <si>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</si>
  <si>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</si>
  <si>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</si>
  <si>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</si>
  <si>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</si>
  <si>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</si>
  <si>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</si>
  <si>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</si>
  <si>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</si>
  <si>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</si>
  <si>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</si>
  <si>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</si>
  <si>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</si>
  <si>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</si>
  <si>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</si>
  <si>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</si>
  <si>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</si>
  <si>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</si>
  <si>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</si>
  <si>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</si>
  <si>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</si>
  <si>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</si>
  <si>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</si>
  <si>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</si>
  <si>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</si>
  <si>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</si>
  <si>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</si>
  <si>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</si>
  <si>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</si>
  <si>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</si>
  <si>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</si>
  <si>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</si>
  <si>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</si>
  <si>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</si>
  <si>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</si>
  <si>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</si>
  <si>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</si>
  <si>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</si>
  <si>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</si>
  <si>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</si>
  <si>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</si>
  <si>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</si>
  <si>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</si>
  <si>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</si>
  <si>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</si>
  <si>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</si>
  <si>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</si>
  <si>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</si>
  <si>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</si>
  <si>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</si>
  <si>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</si>
  <si>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</si>
  <si>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</si>
  <si>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</si>
  <si>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</si>
  <si>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</si>
  <si>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</si>
  <si>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</si>
  <si>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</si>
  <si>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</si>
  <si>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</si>
  <si>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</si>
  <si>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</si>
  <si>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</si>
  <si>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</si>
  <si>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</si>
  <si>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</si>
  <si>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</si>
  <si>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</si>
  <si>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</si>
  <si>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</si>
  <si>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</si>
  <si>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</si>
  <si>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</si>
  <si>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</si>
  <si>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</si>
  <si>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</si>
  <si>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</si>
  <si>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</si>
  <si>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</si>
  <si>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</si>
  <si>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</si>
  <si>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</si>
  <si>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</si>
  <si>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</si>
  <si>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</si>
  <si>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</si>
  <si>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</si>
  <si>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</si>
  <si>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</si>
  <si>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</si>
  <si>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</si>
  <si>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</si>
  <si>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</si>
  <si>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</si>
  <si>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</si>
  <si>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</si>
  <si>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</si>
  <si>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</si>
  <si>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</si>
  <si>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</si>
  <si>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</si>
  <si>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</si>
  <si>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</si>
  <si>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</si>
  <si>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</si>
  <si>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</si>
  <si>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</si>
  <si>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</si>
  <si>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</si>
  <si>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</si>
  <si>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</si>
  <si>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</si>
  <si>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</si>
  <si>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</si>
  <si>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</si>
  <si>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</si>
  <si>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</si>
  <si>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</si>
  <si>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</si>
  <si>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</si>
  <si>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</si>
  <si>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</si>
  <si>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</si>
  <si>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</si>
  <si>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</si>
  <si>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</si>
  <si>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</si>
  <si>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</si>
  <si>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</si>
  <si>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</si>
  <si>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</si>
  <si>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</si>
  <si>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</si>
  <si>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</si>
  <si>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</si>
  <si>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</si>
  <si>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</si>
  <si>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</si>
  <si>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</si>
  <si>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</si>
  <si>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</si>
  <si>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</si>
  <si>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</si>
  <si>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</si>
  <si>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</si>
  <si>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</si>
  <si>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</si>
  <si>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</si>
  <si>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</si>
  <si>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</si>
  <si>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</si>
  <si>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</si>
  <si>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</si>
  <si>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</si>
  <si>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</si>
  <si>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</si>
  <si>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</si>
  <si>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</si>
  <si>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</si>
  <si>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</si>
  <si>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</si>
  <si>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</si>
  <si>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</si>
  <si>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</si>
  <si>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</si>
  <si>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</si>
  <si>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</si>
  <si>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</si>
  <si>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</si>
  <si>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</si>
  <si>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</si>
  <si>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</si>
  <si>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</si>
  <si>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</si>
  <si>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</si>
  <si>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</si>
  <si>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</si>
  <si>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</si>
  <si>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</si>
  <si>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</si>
  <si>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</si>
  <si>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</si>
  <si>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</si>
  <si>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</si>
  <si>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</si>
  <si>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</si>
  <si>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</si>
  <si>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</si>
  <si>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</si>
  <si>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</si>
  <si>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</si>
  <si>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</si>
  <si>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</si>
  <si>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</si>
  <si>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</si>
  <si>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</si>
  <si>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</si>
  <si>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</si>
  <si>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</si>
  <si>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</si>
  <si>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</si>
  <si>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</si>
  <si>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</si>
  <si>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</si>
  <si>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</si>
  <si>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</si>
  <si>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</si>
  <si>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</si>
  <si>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</si>
  <si>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</si>
  <si>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</si>
  <si>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</si>
  <si>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</si>
  <si>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</si>
  <si>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</si>
  <si>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</si>
  <si>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</si>
  <si>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</si>
  <si>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</si>
  <si>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</si>
  <si>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</si>
  <si>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</si>
  <si>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</si>
  <si>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</si>
  <si>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</si>
  <si>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</si>
  <si>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</si>
  <si>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</si>
  <si>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</si>
  <si>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</si>
  <si>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</si>
  <si>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</si>
  <si>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</si>
  <si>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</si>
  <si>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</si>
  <si>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</si>
  <si>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</si>
  <si>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</si>
  <si>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</si>
  <si>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</si>
  <si>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</si>
  <si>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</si>
  <si>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</si>
  <si>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</si>
  <si>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</si>
  <si>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</si>
  <si>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</si>
  <si>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</si>
  <si>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</si>
  <si>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</si>
  <si>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</si>
  <si>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</si>
  <si>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</si>
  <si>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</si>
  <si>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</si>
  <si>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</si>
  <si>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</si>
  <si>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</si>
  <si>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</si>
  <si>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</si>
  <si>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</si>
  <si>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</si>
  <si>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</si>
  <si>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</si>
  <si>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</si>
  <si>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</si>
  <si>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</si>
  <si>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</si>
  <si>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</si>
  <si>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</si>
  <si>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</si>
  <si>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</si>
  <si>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</si>
  <si>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</si>
  <si>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</si>
  <si>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</si>
  <si>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</si>
  <si>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</si>
  <si>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</si>
  <si>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</si>
  <si>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</si>
  <si>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</si>
  <si>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</si>
  <si>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</si>
  <si>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</si>
  <si>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</si>
  <si>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</si>
  <si>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</si>
  <si>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</si>
  <si>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</si>
  <si>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</si>
  <si>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</si>
  <si>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</si>
  <si>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</si>
  <si>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</si>
  <si>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</si>
  <si>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</si>
  <si>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</si>
  <si>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</si>
  <si>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</si>
  <si>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</si>
  <si>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</si>
  <si>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</si>
  <si>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</si>
  <si>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</si>
  <si>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</si>
  <si>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</si>
  <si>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</si>
  <si>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</si>
  <si>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</si>
  <si>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</si>
  <si>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</si>
  <si>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</si>
  <si>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</si>
  <si>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</si>
  <si>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</si>
  <si>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</si>
  <si>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</si>
  <si>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</si>
  <si>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</si>
  <si>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</si>
  <si>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</si>
  <si>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</si>
  <si>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</si>
  <si>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</si>
  <si>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</si>
  <si>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</si>
  <si>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</si>
  <si>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</si>
  <si>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</si>
  <si>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</si>
  <si>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</si>
  <si>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</si>
  <si>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</si>
  <si>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</si>
  <si>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</si>
  <si>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</si>
  <si>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</si>
  <si>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</si>
  <si>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</si>
  <si>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</si>
  <si>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</si>
  <si>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</si>
  <si>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</si>
  <si>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</si>
  <si>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</si>
  <si>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</si>
  <si>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</si>
  <si>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</si>
  <si>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</si>
  <si>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</si>
  <si>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</si>
  <si>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</si>
  <si>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</si>
  <si>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</si>
  <si>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</si>
  <si>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</si>
  <si>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</si>
  <si>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</si>
  <si>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</si>
  <si>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</si>
  <si>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</si>
  <si>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</si>
  <si>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</si>
  <si>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</si>
  <si>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</si>
  <si>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</si>
  <si>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</si>
  <si>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</si>
  <si>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</si>
  <si>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</si>
  <si>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</si>
  <si>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</si>
  <si>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</si>
  <si>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</si>
  <si>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</si>
  <si>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</si>
  <si>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</si>
  <si>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</si>
  <si>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</si>
  <si>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</si>
  <si>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</si>
  <si>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</si>
  <si>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</si>
  <si>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</si>
  <si>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</si>
  <si>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</si>
  <si>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</si>
  <si>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</si>
  <si>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</si>
  <si>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</si>
  <si>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</si>
  <si>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</si>
  <si>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</si>
  <si>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</si>
  <si>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</si>
  <si>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</si>
  <si>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</si>
  <si>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</si>
  <si>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</si>
  <si>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</si>
  <si>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</si>
  <si>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</si>
  <si>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</si>
  <si>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</si>
  <si>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</si>
  <si>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</si>
  <si>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</si>
  <si>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</si>
  <si>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</si>
  <si>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</si>
  <si>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</si>
  <si>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</si>
  <si>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</si>
  <si>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</si>
  <si>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</si>
  <si>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</si>
  <si>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</si>
  <si>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</si>
  <si>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</si>
  <si>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</si>
  <si>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</si>
  <si>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</si>
  <si>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</si>
  <si>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</si>
  <si>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</si>
  <si>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</si>
  <si>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</si>
  <si>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</si>
  <si>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</si>
  <si>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</si>
  <si>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</si>
  <si>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</si>
  <si>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</si>
  <si>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</si>
  <si>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</si>
  <si>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</si>
  <si>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</si>
  <si>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</si>
  <si>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</si>
  <si>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</si>
  <si>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</si>
  <si>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</si>
  <si>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</si>
  <si>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</si>
  <si>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</si>
  <si>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</si>
  <si>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</si>
  <si>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</si>
  <si>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</si>
  <si>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</si>
  <si>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</si>
  <si>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</si>
  <si>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</si>
  <si>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</si>
  <si>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</si>
  <si>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</si>
  <si>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</si>
  <si>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</si>
  <si>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</si>
  <si>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</si>
  <si>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</si>
  <si>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</si>
  <si>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</si>
  <si>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</si>
  <si>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</si>
  <si>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</si>
  <si>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</si>
  <si>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</si>
  <si>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</si>
  <si>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</si>
  <si>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</si>
  <si>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</si>
  <si>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</si>
  <si>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</si>
  <si>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</si>
  <si>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</si>
  <si>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</si>
  <si>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</si>
  <si>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</si>
  <si>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</si>
  <si>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</si>
  <si>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</si>
  <si>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</si>
  <si>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</si>
  <si>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</si>
  <si>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</si>
  <si>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</si>
  <si>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</si>
  <si>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</si>
  <si>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</si>
  <si>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</si>
  <si>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</si>
  <si>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</si>
  <si>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</si>
  <si>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</si>
  <si>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</si>
  <si>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</si>
  <si>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</si>
  <si>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</si>
  <si>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</si>
  <si>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</si>
  <si>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</si>
  <si>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</si>
  <si>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</si>
  <si>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</si>
  <si>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</si>
  <si>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</si>
  <si>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</si>
  <si>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</si>
  <si>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</si>
  <si>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</si>
  <si>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</si>
  <si>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</si>
  <si>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</si>
  <si>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</si>
  <si>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</si>
  <si>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</si>
  <si>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</si>
  <si>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</si>
  <si>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</si>
  <si>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</si>
  <si>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</si>
  <si>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</si>
  <si>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</si>
  <si>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</si>
  <si>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</si>
  <si>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</si>
  <si>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</si>
  <si>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</si>
  <si>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</si>
  <si>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</si>
  <si>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</si>
  <si>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</si>
  <si>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</si>
  <si>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</si>
  <si>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</si>
  <si>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</si>
  <si>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</si>
  <si>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</si>
  <si>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</si>
  <si>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</si>
  <si>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</si>
  <si>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</si>
  <si>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</si>
  <si>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</si>
  <si>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</si>
  <si>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</si>
  <si>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</si>
  <si>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</si>
  <si>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</si>
  <si>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</si>
  <si>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</si>
  <si>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</si>
  <si>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</si>
  <si>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</si>
  <si>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</si>
  <si>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</si>
  <si>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</si>
  <si>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</si>
  <si>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</si>
  <si>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</si>
  <si>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</si>
  <si>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</si>
  <si>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</si>
  <si>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</si>
  <si>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</si>
  <si>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</si>
  <si>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</si>
  <si>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</si>
  <si>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</si>
  <si>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</si>
  <si>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</si>
  <si>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</si>
  <si>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</si>
  <si>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</si>
  <si>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</si>
  <si>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</si>
  <si>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</si>
  <si>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</si>
  <si>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</si>
  <si>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</si>
  <si>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</si>
  <si>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</si>
  <si>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</si>
  <si>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</si>
  <si>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</si>
  <si>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</si>
  <si>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</si>
  <si>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</si>
  <si>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</si>
  <si>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</si>
  <si>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</si>
  <si>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</si>
  <si>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</si>
  <si>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</si>
  <si>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</si>
  <si>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</si>
  <si>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</si>
  <si>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</si>
  <si>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</si>
  <si>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</si>
  <si>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</si>
  <si>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</si>
  <si>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</si>
  <si>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</si>
  <si>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</si>
  <si>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</si>
  <si>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</si>
  <si>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</si>
  <si>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</si>
  <si>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</si>
  <si>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</si>
  <si>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</si>
  <si>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</si>
  <si>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</si>
  <si>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</si>
  <si>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</si>
  <si>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</si>
  <si>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</si>
  <si>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</si>
  <si>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</si>
  <si>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</si>
  <si>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</si>
  <si>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</si>
  <si>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</si>
  <si>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</si>
  <si>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</si>
  <si>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</si>
  <si>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</si>
  <si>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</si>
  <si>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</si>
  <si>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</si>
  <si>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</si>
  <si>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</si>
  <si>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</si>
  <si>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</si>
  <si>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</si>
  <si>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</si>
  <si>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</si>
  <si>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</si>
  <si>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</si>
  <si>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</si>
  <si>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</si>
  <si>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</si>
  <si>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</si>
  <si>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</si>
  <si>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</si>
  <si>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</si>
  <si>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</si>
  <si>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</si>
  <si>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</si>
  <si>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</si>
  <si>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</si>
  <si>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</si>
  <si>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</si>
  <si>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</si>
  <si>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</si>
  <si>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</si>
  <si>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</si>
  <si>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</si>
  <si>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</si>
  <si>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</si>
  <si>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</si>
  <si>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</si>
  <si>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</si>
  <si>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</si>
  <si>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</si>
  <si>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</si>
  <si>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</si>
  <si>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</si>
  <si>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</si>
  <si>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</si>
  <si>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</si>
  <si>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</si>
  <si>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</si>
  <si>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</si>
  <si>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</si>
  <si>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</si>
  <si>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</si>
  <si>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</si>
  <si>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</si>
  <si>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</si>
  <si>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</si>
  <si>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</si>
  <si>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</si>
  <si>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</si>
  <si>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</si>
  <si>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</si>
  <si>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</si>
  <si>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</si>
  <si>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</si>
  <si>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</si>
  <si>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</si>
  <si>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</si>
  <si>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</si>
  <si>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</si>
  <si>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</si>
  <si>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</si>
  <si>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</si>
  <si>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</si>
  <si>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</si>
  <si>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</si>
  <si>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</si>
  <si>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</si>
  <si>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</si>
  <si>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</si>
  <si>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</si>
  <si>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</si>
  <si>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</si>
  <si>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</si>
  <si>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</si>
  <si>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</si>
  <si>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</si>
  <si>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</si>
  <si>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</si>
  <si>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</si>
  <si>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</si>
  <si>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</si>
  <si>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</si>
  <si>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</si>
  <si>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</si>
  <si>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</si>
  <si>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</si>
  <si>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</si>
  <si>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</si>
  <si>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</si>
  <si>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</si>
  <si>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</si>
  <si>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</si>
  <si>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</si>
  <si>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</si>
  <si>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</si>
  <si>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</si>
  <si>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</si>
  <si>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</si>
  <si>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</si>
  <si>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</si>
  <si>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</si>
  <si>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</si>
  <si>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</si>
  <si>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</si>
  <si>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</si>
  <si>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</si>
  <si>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</si>
  <si>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</si>
  <si>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</si>
  <si>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</si>
  <si>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</si>
  <si>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</si>
  <si>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</si>
  <si>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</si>
  <si>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</si>
  <si>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</si>
  <si>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</si>
  <si>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</si>
  <si>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</si>
  <si>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</si>
  <si>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</si>
  <si>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</si>
  <si>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</si>
  <si>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</si>
  <si>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</si>
  <si>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</si>
  <si>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</si>
  <si>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</si>
  <si>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</si>
  <si>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</si>
  <si>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</si>
  <si>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</si>
  <si>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</si>
  <si>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</si>
  <si>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</si>
  <si>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</si>
  <si>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</si>
  <si>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</si>
  <si>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</si>
  <si>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</si>
  <si>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</si>
  <si>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</si>
  <si>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</si>
  <si>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</si>
  <si>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</si>
  <si>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</si>
  <si>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</si>
  <si>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</si>
  <si>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</si>
  <si>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</si>
  <si>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</si>
  <si>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</si>
  <si>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</si>
  <si>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</si>
  <si>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</si>
  <si>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</si>
  <si>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</si>
  <si>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</si>
  <si>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</si>
  <si>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</si>
  <si>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</si>
  <si>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</si>
  <si>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</si>
  <si>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</si>
  <si>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</si>
  <si>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</si>
  <si>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</si>
  <si>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</si>
  <si>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</si>
  <si>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</si>
  <si>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</si>
  <si>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</si>
  <si>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</si>
  <si>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</si>
  <si>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</si>
  <si>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</si>
  <si>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</si>
  <si>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</si>
  <si>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</si>
  <si>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</si>
  <si>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</si>
  <si>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</si>
  <si>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</si>
  <si>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</si>
  <si>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</si>
  <si>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</si>
  <si>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</si>
  <si>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</si>
  <si>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</si>
  <si>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</si>
  <si>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</si>
  <si>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</si>
  <si>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</si>
  <si>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</si>
  <si>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</si>
  <si>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</si>
  <si>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</si>
  <si>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</si>
  <si>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</si>
  <si>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</si>
  <si>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</si>
  <si>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</si>
  <si>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</si>
  <si>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</si>
  <si>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</si>
  <si>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</si>
  <si>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</si>
  <si>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</si>
  <si>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</si>
  <si>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</si>
  <si>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</si>
  <si>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</si>
  <si>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</si>
  <si>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</si>
  <si>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</si>
  <si>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</si>
  <si>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</si>
  <si>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</si>
  <si>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</si>
  <si>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</si>
  <si>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</si>
  <si>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</si>
  <si>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</si>
  <si>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</si>
  <si>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</si>
  <si>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</si>
  <si>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</si>
  <si>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</si>
  <si>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</si>
  <si>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</si>
  <si>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</si>
  <si>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</si>
  <si>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</si>
  <si>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</si>
  <si>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</si>
  <si>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</si>
  <si>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</si>
  <si>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</si>
  <si>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</si>
  <si>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</si>
  <si>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</si>
  <si>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</si>
  <si>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</si>
  <si>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</si>
  <si>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</si>
  <si>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</si>
  <si>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</si>
  <si>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</si>
  <si>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</si>
  <si>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</si>
  <si>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</si>
  <si>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</si>
  <si>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</si>
  <si>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</si>
  <si>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</si>
  <si>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</si>
  <si>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</si>
  <si>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</si>
  <si>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</si>
  <si>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</si>
  <si>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</si>
  <si>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</si>
  <si>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</si>
  <si>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</si>
  <si>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</si>
  <si>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</si>
  <si>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</si>
  <si>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</si>
  <si>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</si>
  <si>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</si>
  <si>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</si>
  <si>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</si>
  <si>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</si>
  <si>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</si>
  <si>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</si>
  <si>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</si>
  <si>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</si>
  <si>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</si>
  <si>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</si>
  <si>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</si>
  <si>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</si>
  <si>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</si>
  <si>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</si>
  <si>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</si>
  <si>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</si>
  <si>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</si>
  <si>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</si>
  <si>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</si>
  <si>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</si>
  <si>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</si>
  <si>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</si>
  <si>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</si>
  <si>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</si>
  <si>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</si>
  <si>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</si>
  <si>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</si>
  <si>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</si>
  <si>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</si>
  <si>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</si>
  <si>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</si>
  <si>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</si>
  <si>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</si>
  <si>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</si>
  <si>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</si>
  <si>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</si>
  <si>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</si>
  <si>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</si>
  <si>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</si>
  <si>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</si>
  <si>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</si>
  <si>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</si>
  <si>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</si>
  <si>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</si>
  <si>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</si>
  <si>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</si>
  <si>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</si>
  <si>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</si>
  <si>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</si>
  <si>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</si>
  <si>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</si>
  <si>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</si>
  <si>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</si>
  <si>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</si>
  <si>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</si>
  <si>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</si>
  <si>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</si>
  <si>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</si>
  <si>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</si>
  <si>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</si>
  <si>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</si>
  <si>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</si>
  <si>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</si>
  <si>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</si>
  <si>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</si>
  <si>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</si>
  <si>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</si>
  <si>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</si>
  <si>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</si>
  <si>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</si>
  <si>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</si>
  <si>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</si>
  <si>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</si>
  <si>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</si>
  <si>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</si>
  <si>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</si>
  <si>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</si>
  <si>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</si>
  <si>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</si>
  <si>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</si>
  <si>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</si>
  <si>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</si>
  <si>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</si>
  <si>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</si>
  <si>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</si>
  <si>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</si>
  <si>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</si>
  <si>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</si>
  <si>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</si>
  <si>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</si>
  <si>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</si>
  <si>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</si>
  <si>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</si>
  <si>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</si>
  <si>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</si>
  <si>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</si>
  <si>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</si>
  <si>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</si>
  <si>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</si>
  <si>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</si>
  <si>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</si>
  <si>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</si>
  <si>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</si>
  <si>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</si>
  <si>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</si>
  <si>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</si>
  <si>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</si>
  <si>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</si>
  <si>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</si>
  <si>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</si>
  <si>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</si>
  <si>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</si>
  <si>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</si>
  <si>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</si>
  <si>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</si>
  <si>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</si>
  <si>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</si>
  <si>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</si>
  <si>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</si>
  <si>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</si>
  <si>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</si>
  <si>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</si>
  <si>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</si>
  <si>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</si>
  <si>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</si>
  <si>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</si>
  <si>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</si>
  <si>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</si>
  <si>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</si>
  <si>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</si>
  <si>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</si>
  <si>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</si>
  <si>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</si>
  <si>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</si>
  <si>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</si>
  <si>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</si>
  <si>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</si>
  <si>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</si>
  <si>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</si>
  <si>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</si>
  <si>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</si>
  <si>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</si>
  <si>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</si>
  <si>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</si>
  <si>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</si>
  <si>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</si>
  <si>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</si>
  <si>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</si>
  <si>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</si>
  <si>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</si>
  <si>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</si>
  <si>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</si>
  <si>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</si>
  <si>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</si>
  <si>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</si>
  <si>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</si>
  <si>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</si>
  <si>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</si>
  <si>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</si>
  <si>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</si>
  <si>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</si>
  <si>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</si>
  <si>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</si>
  <si>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</si>
  <si>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</si>
  <si>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</si>
  <si>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</si>
  <si>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</si>
  <si>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</si>
  <si>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</si>
  <si>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</si>
  <si>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</si>
  <si>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</si>
  <si>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</si>
  <si>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</si>
  <si>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</si>
  <si>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</si>
  <si>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</si>
  <si>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</si>
  <si>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</si>
  <si>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</si>
  <si>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</si>
  <si>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</si>
  <si>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</si>
  <si>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</si>
  <si>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</si>
  <si>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</si>
  <si>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</si>
  <si>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</si>
  <si>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</si>
  <si>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</si>
  <si>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</si>
  <si>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</si>
  <si>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</si>
  <si>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</si>
  <si>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</si>
  <si>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</si>
  <si>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</si>
  <si>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</si>
  <si>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</si>
  <si>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</si>
  <si>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</si>
  <si>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</si>
  <si>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</si>
  <si>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</si>
  <si>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</si>
  <si>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</si>
  <si>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</si>
  <si>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</si>
  <si>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</si>
  <si>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</si>
  <si>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</si>
  <si>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</si>
  <si>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</si>
  <si>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</si>
  <si>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</si>
  <si>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</si>
  <si>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</si>
  <si>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</si>
  <si>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</si>
  <si>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</si>
  <si>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</si>
  <si>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</si>
  <si>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</si>
  <si>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</si>
  <si>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</si>
  <si>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</si>
  <si>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</si>
  <si>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</si>
  <si>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</si>
  <si>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</si>
  <si>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</si>
  <si>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</si>
  <si>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</si>
  <si>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</si>
  <si>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</si>
  <si>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</si>
  <si>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</si>
  <si>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</si>
  <si>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</si>
  <si>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</si>
  <si>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</si>
  <si>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</si>
  <si>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</si>
  <si>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</si>
  <si>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</si>
  <si>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</si>
  <si>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</si>
  <si>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</si>
  <si>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</si>
  <si>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</si>
  <si>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</si>
  <si>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</si>
  <si>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</si>
  <si>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</si>
  <si>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</si>
  <si>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</si>
  <si>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</si>
  <si>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</si>
  <si>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</si>
  <si>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</si>
  <si>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</si>
  <si>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</si>
  <si>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</si>
  <si>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</si>
  <si>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</si>
  <si>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</si>
  <si>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</si>
  <si>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</si>
  <si>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</si>
  <si>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</si>
  <si>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</si>
  <si>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</si>
  <si>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</si>
  <si>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</si>
  <si>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</si>
  <si>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</si>
  <si>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</si>
  <si>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</si>
  <si>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</si>
  <si>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</si>
  <si>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</si>
  <si>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</si>
  <si>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</si>
  <si>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</si>
  <si>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</si>
  <si>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</si>
  <si>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</si>
  <si>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</si>
  <si>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</si>
  <si>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</si>
  <si>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</si>
  <si>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</si>
  <si>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</si>
  <si>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</si>
  <si>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</si>
  <si>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</si>
  <si>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</si>
  <si>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</si>
  <si>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</si>
  <si>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</si>
  <si>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</si>
  <si>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</si>
  <si>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</si>
  <si>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</si>
  <si>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</si>
  <si>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</si>
  <si>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</si>
  <si>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</si>
  <si>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</si>
  <si>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</si>
  <si>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</si>
  <si>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</si>
  <si>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</si>
  <si>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</si>
  <si>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</si>
  <si>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</si>
  <si>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</si>
  <si>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</si>
  <si>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</si>
  <si>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</si>
  <si>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</si>
  <si>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</si>
  <si>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</si>
  <si>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</si>
  <si>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</si>
  <si>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</si>
  <si>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</si>
  <si>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</si>
  <si>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</si>
  <si>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</si>
  <si>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</si>
  <si>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</si>
  <si>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</si>
  <si>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</si>
  <si>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</si>
  <si>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</si>
  <si>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</si>
  <si>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</si>
  <si>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</si>
  <si>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</si>
  <si>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</si>
  <si>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</si>
  <si>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</si>
  <si>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</si>
  <si>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</si>
  <si>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</si>
  <si>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</si>
  <si>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</si>
  <si>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</si>
  <si>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</si>
  <si>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</si>
  <si>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</si>
  <si>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</si>
  <si>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</si>
  <si>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</si>
  <si>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</si>
  <si>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</si>
  <si>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</si>
  <si>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</si>
  <si>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</si>
  <si>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</si>
  <si>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</si>
  <si>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</si>
  <si>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</si>
  <si>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</si>
  <si>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</si>
  <si>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</si>
  <si>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</si>
  <si>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</si>
  <si>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</si>
  <si>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</si>
  <si>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</si>
  <si>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</si>
  <si>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</si>
  <si>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</si>
  <si>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</si>
  <si>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</si>
  <si>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</si>
  <si>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</si>
  <si>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</si>
  <si>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</si>
  <si>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</si>
  <si>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</si>
  <si>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</si>
  <si>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</si>
  <si>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</si>
  <si>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</si>
  <si>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</si>
  <si>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</si>
  <si>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</si>
  <si>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</si>
  <si>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</si>
  <si>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</si>
  <si>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</si>
  <si>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</si>
  <si>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</si>
  <si>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</si>
  <si>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</si>
  <si>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</si>
  <si>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</si>
  <si>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</si>
  <si>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</si>
  <si>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</si>
  <si>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</si>
  <si>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</si>
  <si>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</si>
  <si>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</si>
  <si>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</si>
  <si>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</si>
  <si>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</si>
  <si>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</si>
  <si>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</si>
  <si>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</si>
  <si>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</si>
  <si>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</si>
  <si>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</si>
  <si>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</si>
  <si>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</si>
  <si>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</si>
  <si>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</si>
  <si>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</si>
  <si>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</si>
  <si>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</si>
  <si>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</si>
  <si>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</si>
  <si>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</si>
  <si>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</si>
  <si>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</si>
  <si>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</si>
  <si>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</si>
  <si>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</si>
  <si>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</si>
  <si>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</si>
  <si>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</si>
  <si>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</si>
  <si>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</si>
  <si>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</si>
  <si>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</si>
  <si>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</si>
  <si>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</si>
  <si>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</si>
  <si>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</si>
  <si>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</si>
  <si>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</si>
  <si>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</si>
  <si>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</si>
  <si>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</si>
  <si>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</si>
  <si>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</si>
  <si>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</si>
  <si>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</si>
  <si>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</si>
  <si>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</si>
  <si>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</si>
  <si>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</si>
  <si>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</si>
  <si>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</si>
  <si>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</si>
  <si>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</si>
  <si>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</si>
  <si>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</si>
  <si>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</si>
  <si>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</si>
  <si>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</si>
  <si>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</si>
  <si>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</si>
  <si>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</si>
  <si>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</si>
  <si>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</si>
  <si>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</si>
  <si>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</si>
  <si>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</si>
  <si>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</si>
  <si>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</si>
  <si>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</si>
  <si>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</si>
  <si>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</si>
  <si>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</si>
  <si>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</si>
  <si>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</si>
  <si>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</si>
  <si>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</si>
  <si>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</si>
  <si>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</si>
  <si>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</si>
  <si>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</si>
  <si>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</si>
  <si>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</si>
  <si>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</si>
  <si>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</si>
  <si>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</si>
  <si>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</si>
  <si>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</si>
  <si>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</si>
  <si>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</si>
  <si>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</si>
  <si>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</si>
  <si>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</si>
  <si>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</si>
  <si>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</si>
  <si>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</si>
  <si>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</si>
  <si>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</si>
  <si>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</si>
  <si>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</si>
  <si>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</si>
  <si>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</si>
  <si>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</si>
  <si>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</si>
  <si>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</si>
  <si>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</si>
  <si>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</si>
  <si>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</si>
  <si>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</si>
  <si>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</si>
  <si>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</si>
  <si>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</si>
  <si>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</si>
  <si>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</si>
  <si>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</si>
  <si>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</si>
  <si>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</si>
  <si>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</si>
  <si>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</si>
  <si>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</si>
  <si>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</si>
  <si>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</si>
  <si>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</si>
  <si>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</si>
  <si>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</si>
  <si>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</si>
  <si>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</si>
  <si>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</si>
  <si>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</si>
  <si>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</si>
  <si>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</si>
  <si>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</si>
  <si>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</si>
  <si>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</si>
  <si>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</si>
  <si>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</si>
  <si>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</si>
  <si>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</si>
  <si>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</si>
  <si>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</si>
  <si>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</si>
  <si>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</si>
  <si>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</si>
  <si>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</si>
  <si>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</si>
  <si>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</si>
  <si>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</si>
  <si>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</si>
  <si>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</si>
  <si>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</si>
  <si>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</si>
  <si>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</si>
  <si>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</si>
  <si>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</si>
  <si>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</si>
  <si>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</si>
  <si>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</si>
  <si>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</si>
  <si>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</si>
  <si>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</si>
  <si>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</si>
  <si>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</si>
  <si>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</si>
  <si>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</si>
  <si>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</si>
  <si>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</si>
  <si>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</si>
  <si>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</si>
  <si>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</si>
  <si>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</si>
  <si>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</si>
  <si>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</si>
  <si>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</si>
  <si>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</si>
  <si>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</si>
  <si>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</si>
  <si>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</si>
  <si>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</si>
  <si>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</si>
  <si>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</si>
  <si>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</si>
  <si>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</si>
  <si>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</si>
  <si>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</si>
  <si>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</si>
  <si>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</si>
  <si>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</si>
  <si>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</si>
  <si>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</si>
  <si>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</si>
  <si>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</si>
  <si>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</si>
  <si>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</si>
  <si>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</si>
  <si>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</si>
  <si>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</si>
  <si>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</si>
  <si>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</si>
  <si>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</si>
  <si>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</si>
  <si>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</si>
  <si>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</si>
  <si>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</si>
  <si>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</si>
  <si>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</si>
  <si>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</si>
  <si>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</si>
  <si>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</si>
  <si>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</si>
  <si>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</si>
  <si>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</si>
  <si>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</si>
  <si>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</si>
  <si>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</si>
  <si>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</si>
  <si>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</si>
  <si>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</si>
  <si>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</si>
  <si>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</si>
  <si>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</si>
  <si>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</si>
  <si>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</si>
  <si>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</si>
  <si>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</si>
  <si>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</si>
  <si>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</si>
  <si>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</si>
  <si>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</si>
  <si>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</si>
  <si>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</si>
  <si>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</si>
  <si>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</si>
  <si>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</si>
  <si>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</si>
  <si>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</si>
  <si>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</si>
  <si>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</si>
  <si>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</si>
  <si>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</si>
  <si>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</si>
  <si>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</si>
  <si>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</si>
  <si>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</si>
  <si>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</si>
  <si>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</si>
  <si>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</si>
  <si>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</si>
  <si>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</si>
  <si>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</si>
  <si>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</si>
  <si>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</si>
  <si>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</si>
  <si>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</si>
  <si>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</si>
  <si>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</si>
  <si>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</si>
  <si>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</si>
  <si>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</si>
  <si>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</si>
  <si>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</si>
  <si>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</si>
  <si>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</si>
  <si>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</si>
  <si>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</si>
  <si>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</si>
  <si>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</si>
  <si>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</si>
  <si>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</si>
  <si>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</si>
  <si>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</si>
  <si>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</si>
  <si>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</si>
  <si>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</si>
  <si>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</si>
  <si>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</si>
  <si>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</si>
  <si>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</si>
  <si>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</si>
  <si>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</si>
  <si>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</si>
  <si>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</si>
  <si>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</si>
  <si>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</si>
  <si>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</si>
  <si>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</si>
  <si>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</si>
  <si>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</si>
  <si>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</si>
  <si>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</si>
  <si>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</si>
  <si>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</si>
  <si>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</si>
  <si>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</si>
  <si>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</si>
  <si>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</si>
  <si>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</si>
  <si>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</si>
  <si>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</si>
  <si>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</si>
  <si>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</si>
  <si>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</si>
  <si>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</si>
  <si>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</si>
  <si>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</si>
  <si>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</si>
  <si>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</si>
  <si>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</si>
  <si>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</si>
  <si>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</si>
  <si>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</si>
  <si>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</si>
  <si>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</si>
  <si>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</si>
  <si>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</si>
  <si>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</si>
  <si>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</si>
  <si>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</si>
  <si>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</si>
  <si>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</si>
  <si>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</si>
  <si>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</si>
  <si>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</si>
  <si>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</si>
  <si>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</si>
  <si>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</si>
  <si>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</si>
  <si>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</si>
  <si>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</si>
  <si>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</si>
  <si>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</si>
  <si>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</si>
  <si>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</si>
  <si>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</si>
  <si>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</si>
  <si>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</si>
  <si>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</si>
  <si>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</si>
  <si>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</si>
  <si>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</si>
  <si>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</si>
  <si>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</si>
  <si>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</si>
  <si>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</si>
  <si>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</si>
  <si>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</si>
  <si>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</si>
  <si>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</si>
  <si>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</si>
  <si>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</si>
  <si>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</si>
  <si>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</si>
  <si>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</si>
  <si>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</si>
  <si>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</si>
  <si>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</si>
  <si>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</si>
  <si>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</si>
  <si>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</si>
  <si>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</si>
  <si>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</si>
  <si>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</si>
  <si>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</si>
  <si>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</si>
  <si>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</si>
  <si>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</si>
  <si>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</si>
  <si>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</si>
  <si>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</si>
  <si>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</si>
  <si>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</si>
  <si>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</si>
  <si>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</si>
  <si>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</si>
  <si>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</si>
  <si>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</si>
  <si>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</si>
  <si>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</si>
  <si>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</si>
  <si>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</si>
  <si>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</si>
  <si>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</si>
  <si>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</si>
  <si>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</si>
  <si>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</si>
  <si>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</si>
  <si>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</si>
  <si>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</si>
  <si>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</si>
  <si>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</si>
  <si>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</si>
  <si>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</si>
  <si>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</si>
  <si>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</si>
  <si>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</si>
  <si>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</si>
  <si>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</si>
  <si>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</si>
  <si>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</si>
  <si>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</si>
  <si>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</si>
  <si>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</si>
  <si>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</si>
  <si>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</si>
  <si>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</si>
  <si>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</si>
  <si>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</si>
  <si>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</si>
  <si>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</si>
  <si>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</si>
  <si>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</si>
  <si>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</si>
  <si>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</si>
  <si>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</si>
  <si>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</si>
  <si>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</si>
  <si>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</si>
  <si>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</si>
  <si>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</si>
  <si>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</si>
  <si>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</si>
  <si>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</si>
  <si>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</si>
  <si>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</si>
  <si>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</si>
  <si>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</si>
  <si>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</si>
  <si>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</si>
  <si>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</si>
  <si>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</si>
  <si>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</si>
  <si>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</si>
  <si>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</si>
  <si>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</si>
  <si>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</si>
  <si>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</si>
  <si>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</si>
  <si>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</si>
  <si>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</si>
  <si>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</si>
  <si>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</si>
  <si>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</si>
  <si>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</si>
  <si>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</si>
  <si>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</si>
  <si>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</si>
  <si>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</si>
  <si>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</si>
  <si>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</si>
  <si>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</si>
  <si>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</si>
  <si>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</si>
  <si>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</si>
  <si>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</si>
  <si>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</si>
  <si>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</si>
  <si>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</si>
  <si>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</si>
  <si>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</si>
  <si>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</si>
  <si>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</si>
  <si>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</si>
  <si>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</si>
  <si>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</si>
  <si>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</si>
  <si>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</si>
  <si>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</si>
  <si>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</si>
  <si>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</si>
  <si>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</si>
  <si>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</si>
  <si>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</si>
  <si>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</si>
  <si>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</si>
  <si>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</si>
  <si>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</si>
  <si>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</si>
  <si>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</si>
  <si>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</si>
  <si>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</si>
  <si>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</si>
  <si>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</si>
  <si>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</si>
  <si>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</si>
  <si>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</si>
  <si>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</si>
  <si>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</si>
  <si>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</si>
  <si>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</si>
  <si>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</si>
  <si>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</si>
  <si>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</si>
  <si>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</si>
  <si>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</si>
  <si>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</si>
  <si>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</si>
  <si>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</si>
  <si>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</si>
  <si>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</si>
  <si>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</si>
  <si>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</si>
  <si>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</si>
  <si>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</si>
  <si>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</si>
  <si>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</si>
  <si>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</si>
  <si>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</si>
  <si>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</si>
  <si>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</si>
  <si>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</si>
  <si>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</si>
  <si>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</si>
  <si>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</si>
  <si>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</si>
  <si>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</si>
  <si>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</si>
  <si>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</si>
  <si>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</si>
  <si>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</si>
  <si>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</si>
  <si>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</si>
  <si>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</si>
  <si>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</si>
  <si>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</si>
  <si>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</si>
  <si>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</si>
  <si>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</si>
  <si>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</si>
  <si>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</si>
  <si>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</si>
  <si>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</si>
  <si>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</si>
  <si>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</si>
  <si>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</si>
  <si>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</si>
  <si>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</si>
  <si>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</si>
  <si>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</si>
  <si>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</si>
  <si>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</si>
  <si>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</si>
  <si>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</si>
  <si>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</si>
  <si>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</si>
  <si>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</si>
  <si>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</si>
  <si>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</si>
  <si>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</si>
  <si>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</si>
  <si>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</si>
  <si>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</si>
  <si>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</si>
  <si>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</si>
  <si>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</si>
  <si>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</si>
  <si>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</si>
  <si>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</si>
  <si>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</si>
  <si>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</si>
  <si>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</si>
  <si>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</si>
  <si>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</si>
  <si>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</si>
  <si>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</si>
  <si>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</si>
  <si>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</si>
  <si>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</si>
  <si>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</si>
  <si>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</si>
  <si>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</si>
  <si>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</si>
  <si>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</si>
  <si>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</si>
  <si>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</si>
  <si>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</si>
  <si>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</si>
  <si>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</si>
  <si>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</si>
  <si>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</si>
  <si>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</si>
  <si>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</si>
  <si>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</si>
  <si>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</si>
  <si>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</si>
  <si>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</si>
  <si>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</si>
  <si>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</si>
  <si>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</si>
  <si>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</si>
  <si>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</si>
  <si>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</si>
  <si>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</si>
  <si>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</si>
  <si>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</si>
  <si>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</si>
  <si>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</si>
  <si>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</si>
  <si>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</si>
  <si>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</si>
  <si>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</si>
  <si>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</si>
  <si>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</si>
  <si>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</si>
  <si>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</si>
  <si>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</si>
  <si>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</si>
  <si>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</si>
  <si>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</si>
  <si>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</si>
  <si>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</si>
  <si>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</si>
  <si>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</si>
  <si>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</si>
  <si>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</si>
  <si>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</si>
  <si>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</si>
  <si>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</si>
  <si>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</si>
  <si>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</si>
  <si>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</si>
  <si>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</si>
  <si>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</si>
  <si>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</si>
  <si>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</si>
  <si>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</si>
  <si>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</si>
  <si>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</si>
  <si>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</si>
  <si>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</si>
  <si>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</si>
  <si>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</si>
  <si>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</si>
  <si>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</si>
  <si>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</si>
  <si>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</si>
  <si>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</si>
  <si>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</si>
  <si>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</si>
  <si>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</si>
  <si>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</si>
  <si>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</si>
  <si>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</si>
  <si>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</si>
  <si>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</si>
  <si>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</si>
  <si>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</si>
  <si>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</si>
  <si>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</si>
  <si>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</si>
  <si>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</si>
  <si>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</si>
  <si>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</si>
  <si>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</si>
  <si>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</si>
  <si>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</si>
  <si>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</si>
  <si>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</si>
  <si>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</si>
  <si>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</si>
  <si>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</si>
  <si>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</si>
  <si>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</si>
  <si>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</si>
  <si>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</si>
  <si>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</si>
  <si>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</si>
  <si>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</si>
  <si>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</si>
  <si>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</si>
  <si>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</si>
  <si>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</si>
  <si>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</si>
  <si>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</si>
  <si>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</si>
  <si>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</si>
  <si>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</si>
  <si>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</si>
  <si>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</si>
  <si>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</si>
  <si>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</si>
  <si>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</si>
  <si>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</si>
  <si>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</si>
  <si>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</si>
  <si>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</si>
  <si>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</si>
  <si>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</si>
  <si>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</si>
  <si>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</si>
  <si>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</si>
  <si>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</si>
  <si>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</si>
  <si>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</si>
  <si>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</si>
  <si>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</si>
  <si>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</si>
  <si>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</si>
  <si>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</si>
  <si>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</si>
  <si>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</si>
  <si>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</si>
  <si>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</si>
  <si>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</si>
  <si>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</si>
  <si>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</si>
  <si>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</si>
  <si>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</si>
  <si>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</si>
  <si>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</si>
  <si>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</si>
  <si>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</si>
  <si>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</si>
  <si>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</si>
  <si>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</si>
  <si>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</si>
  <si>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</si>
  <si>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</si>
  <si>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</si>
  <si>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</si>
  <si>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</si>
  <si>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</si>
  <si>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</si>
  <si>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</si>
  <si>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</si>
  <si>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</si>
  <si>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</si>
  <si>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</si>
  <si>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</si>
  <si>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</si>
  <si>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</si>
  <si>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</si>
  <si>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</si>
  <si>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</si>
  <si>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</si>
  <si>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</si>
  <si>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</si>
  <si>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</si>
  <si>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</si>
  <si>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</si>
  <si>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</si>
  <si>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</si>
  <si>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</si>
  <si>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</si>
  <si>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</si>
  <si>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</si>
  <si>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</si>
  <si>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</si>
  <si>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</si>
  <si>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</si>
  <si>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</si>
  <si>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</si>
  <si>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</si>
  <si>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</si>
  <si>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</si>
  <si>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</si>
  <si>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</si>
  <si>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</si>
  <si>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</si>
  <si>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</si>
  <si>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</si>
  <si>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</si>
  <si>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</si>
  <si>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</si>
  <si>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</si>
  <si>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</si>
  <si>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</si>
  <si>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</si>
  <si>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</si>
  <si>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</si>
  <si>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</si>
  <si>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</si>
  <si>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</si>
  <si>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</si>
  <si>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</si>
  <si>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</si>
  <si>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</si>
  <si>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</si>
  <si>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</si>
  <si>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</si>
  <si>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</si>
  <si>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</si>
  <si>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</si>
  <si>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</si>
  <si>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</si>
  <si>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</si>
  <si>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</si>
  <si>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</si>
  <si>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</si>
  <si>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</si>
  <si>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</si>
  <si>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</si>
  <si>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</si>
  <si>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</si>
  <si>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</si>
  <si>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</si>
  <si>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</si>
  <si>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</si>
  <si>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</si>
  <si>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</si>
  <si>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</si>
  <si>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</si>
  <si>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</si>
  <si>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</si>
  <si>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</si>
  <si>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</si>
  <si>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</si>
  <si>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</si>
  <si>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</si>
  <si>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</si>
  <si>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</si>
  <si>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</si>
  <si>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</si>
  <si>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</si>
  <si>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</si>
  <si>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</si>
  <si>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</si>
  <si>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</si>
  <si>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</si>
  <si>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</si>
  <si>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</si>
  <si>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</si>
  <si>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</si>
  <si>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</si>
  <si>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</si>
  <si>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</si>
  <si>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</si>
  <si>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</si>
  <si>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</si>
  <si>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</si>
  <si>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</si>
  <si>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</si>
  <si>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</si>
  <si>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</si>
  <si>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</si>
  <si>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</si>
  <si>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</si>
  <si>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</si>
  <si>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</si>
  <si>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</si>
  <si>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</si>
  <si>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</si>
  <si>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</si>
  <si>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</si>
  <si>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</si>
  <si>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</si>
  <si>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</si>
  <si>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</si>
  <si>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</si>
  <si>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</si>
  <si>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</si>
  <si>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</si>
  <si>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</si>
  <si>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</si>
  <si>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</si>
  <si>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</si>
  <si>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</si>
  <si>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</si>
  <si>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</si>
  <si>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</si>
  <si>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</si>
  <si>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</si>
  <si>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</si>
  <si>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</si>
  <si>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</si>
  <si>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</si>
  <si>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</si>
  <si>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</si>
  <si>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</si>
  <si>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</si>
  <si>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</si>
  <si>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</si>
  <si>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</si>
  <si>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</si>
  <si>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</si>
  <si>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</si>
  <si>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</si>
  <si>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</si>
  <si>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</si>
  <si>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</si>
  <si>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</si>
  <si>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</si>
  <si>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</si>
  <si>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</si>
  <si>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</si>
  <si>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</si>
  <si>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</si>
  <si>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</si>
  <si>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</si>
  <si>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</si>
  <si>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</si>
  <si>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</si>
  <si>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</si>
  <si>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</si>
  <si>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</si>
  <si>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</si>
  <si>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</si>
  <si>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</si>
  <si>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</si>
  <si>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</si>
  <si>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</si>
  <si>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</si>
  <si>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</si>
  <si>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</si>
  <si>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</si>
  <si>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</si>
  <si>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</si>
  <si>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</si>
  <si>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</si>
  <si>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</si>
  <si>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</si>
  <si>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</si>
  <si>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</si>
  <si>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</si>
  <si>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</si>
  <si>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</si>
  <si>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</si>
  <si>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</si>
  <si>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</si>
  <si>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</si>
  <si>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</si>
  <si>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</si>
  <si>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</si>
  <si>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</si>
  <si>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</si>
  <si>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</si>
  <si>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</si>
  <si>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</si>
  <si>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</si>
  <si>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</si>
  <si>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</si>
  <si>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</si>
  <si>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</si>
  <si>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</si>
  <si>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</si>
  <si>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</si>
  <si>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</si>
  <si>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</si>
  <si>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</si>
  <si>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</si>
  <si>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</si>
  <si>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</si>
  <si>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</si>
  <si>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</si>
  <si>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</si>
  <si>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</si>
  <si>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</si>
  <si>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</si>
  <si>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</si>
  <si>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</si>
  <si>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</si>
  <si>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</si>
  <si>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</si>
  <si>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</si>
  <si>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</si>
  <si>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</si>
  <si>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</si>
  <si>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</si>
  <si>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</si>
  <si>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</si>
  <si>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</si>
  <si>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</si>
  <si>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</si>
  <si>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</si>
  <si>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</si>
  <si>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</si>
  <si>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</si>
  <si>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</si>
  <si>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</si>
  <si>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</si>
  <si>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</si>
  <si>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</si>
  <si>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</si>
  <si>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</si>
  <si>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</si>
  <si>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</si>
  <si>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</si>
  <si>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</si>
  <si>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</si>
  <si>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</si>
  <si>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</si>
  <si>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</si>
  <si>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</si>
  <si>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</si>
  <si>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</si>
  <si>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</si>
  <si>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</si>
  <si>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</si>
  <si>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</si>
  <si>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</si>
  <si>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</si>
  <si>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</si>
  <si>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</si>
  <si>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</si>
  <si>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</si>
  <si>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</si>
  <si>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</si>
  <si>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</si>
  <si>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</si>
  <si>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</si>
  <si>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</si>
  <si>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</si>
  <si>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</si>
  <si>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</si>
  <si>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</si>
  <si>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</si>
  <si>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</si>
  <si>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</si>
  <si>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</si>
  <si>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</si>
  <si>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</si>
  <si>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</si>
  <si>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</si>
  <si>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</si>
  <si>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</si>
  <si>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</si>
  <si>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</si>
  <si>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</si>
  <si>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</si>
  <si>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</si>
  <si>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</si>
  <si>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</si>
  <si>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</si>
  <si>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</si>
  <si>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</si>
  <si>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</si>
  <si>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</si>
  <si>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</si>
  <si>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</si>
  <si>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</si>
  <si>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</si>
  <si>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</si>
  <si>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</si>
  <si>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</si>
  <si>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</si>
  <si>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</si>
  <si>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</si>
  <si>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</si>
  <si>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</si>
  <si>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</si>
  <si>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</si>
  <si>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</si>
  <si>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</si>
  <si>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</si>
  <si>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</si>
  <si>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</si>
  <si>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</si>
  <si>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</si>
  <si>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</si>
  <si>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</si>
  <si>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</si>
  <si>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</si>
  <si>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</si>
  <si>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</si>
  <si>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</si>
  <si>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</si>
  <si>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</si>
  <si>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</si>
  <si>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</si>
  <si>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</si>
  <si>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</si>
  <si>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</si>
  <si>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</si>
  <si>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</si>
  <si>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</si>
  <si>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</si>
  <si>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</si>
  <si>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</si>
  <si>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</si>
  <si>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</si>
  <si>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</si>
  <si>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</si>
  <si>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</si>
  <si>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</si>
  <si>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</si>
  <si>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</si>
  <si>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</si>
  <si>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</si>
  <si>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</si>
  <si>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</si>
  <si>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</si>
  <si>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</si>
  <si>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</si>
  <si>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</si>
  <si>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</si>
  <si>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</si>
  <si>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</si>
  <si>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</si>
  <si>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</si>
  <si>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</si>
  <si>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</si>
  <si>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</si>
  <si>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</si>
  <si>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</si>
  <si>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</si>
  <si>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</si>
  <si>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</si>
  <si>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</si>
  <si>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</si>
  <si>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</si>
  <si>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</si>
  <si>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</si>
  <si>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</si>
  <si>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</si>
  <si>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</si>
  <si>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</si>
  <si>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</si>
  <si>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</si>
  <si>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</si>
  <si>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</si>
  <si>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</si>
  <si>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</si>
  <si>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</si>
  <si>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</si>
  <si>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</si>
  <si>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</si>
  <si>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</si>
  <si>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</si>
  <si>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</si>
  <si>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</si>
  <si>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</si>
  <si>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</si>
  <si>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</si>
  <si>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</si>
  <si>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</si>
  <si>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</si>
  <si>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</si>
  <si>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</si>
  <si>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</si>
  <si>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</si>
  <si>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</si>
  <si>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</si>
  <si>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</si>
  <si>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</si>
  <si>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</si>
  <si>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</si>
  <si>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</si>
  <si>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</si>
  <si>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</si>
  <si>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</si>
  <si>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</si>
  <si>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</si>
  <si>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</si>
  <si>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</si>
  <si>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</si>
  <si>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</si>
  <si>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</si>
  <si>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</si>
  <si>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</si>
  <si>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</si>
  <si>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</si>
  <si>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</si>
  <si>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</si>
  <si>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</si>
  <si>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</si>
  <si>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</si>
  <si>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</si>
  <si>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</si>
  <si>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</si>
  <si>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</si>
  <si>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</si>
  <si>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</si>
  <si>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</si>
  <si>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</si>
  <si>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</si>
  <si>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</si>
  <si>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</si>
  <si>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</si>
  <si>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</si>
  <si>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</si>
  <si>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</si>
  <si>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</si>
  <si>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</si>
  <si>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</si>
  <si>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</si>
  <si>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</si>
  <si>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</si>
  <si>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</si>
  <si>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</si>
  <si>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</si>
  <si>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</si>
  <si>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</si>
  <si>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</si>
  <si>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</si>
  <si>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</si>
  <si>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</si>
  <si>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</si>
  <si>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</si>
  <si>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</si>
  <si>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</si>
  <si>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</si>
  <si>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</si>
  <si>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</si>
  <si>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</si>
  <si>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</si>
  <si>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</si>
  <si>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</si>
  <si>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</si>
  <si>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</si>
  <si>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</si>
  <si>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</si>
  <si>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</si>
  <si>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</si>
  <si>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</si>
  <si>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</si>
  <si>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</si>
  <si>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</si>
  <si>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</si>
  <si>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</si>
  <si>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</si>
  <si>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</si>
  <si>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</si>
  <si>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</si>
  <si>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</si>
  <si>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</si>
  <si>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</si>
  <si>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</si>
  <si>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</si>
  <si>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</si>
  <si>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</si>
  <si>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</si>
  <si>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</si>
  <si>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</si>
  <si>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</si>
  <si>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</si>
  <si>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</si>
  <si>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</si>
  <si>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</si>
  <si>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</si>
  <si>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</si>
  <si>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</si>
  <si>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</si>
  <si>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</si>
  <si>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</si>
  <si>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</si>
  <si>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</si>
  <si>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</si>
  <si>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</si>
  <si>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</si>
  <si>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</si>
  <si>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</si>
  <si>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</si>
  <si>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</si>
  <si>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</si>
  <si>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</si>
  <si>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</si>
  <si>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</si>
  <si>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</si>
  <si>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</si>
  <si>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</si>
  <si>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</si>
  <si>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</si>
  <si>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</si>
  <si>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</si>
  <si>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</si>
  <si>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</si>
  <si>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</si>
  <si>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</si>
  <si>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</si>
  <si>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</si>
  <si>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</si>
  <si>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</si>
  <si>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</si>
  <si>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</si>
  <si>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</si>
  <si>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</si>
  <si>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</si>
  <si>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</si>
  <si>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</si>
  <si>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</si>
  <si>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</si>
  <si>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</si>
  <si>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</si>
  <si>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</si>
  <si>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</si>
  <si>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</si>
  <si>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</si>
  <si>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</si>
  <si>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</si>
  <si>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</si>
  <si>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</si>
  <si>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</si>
  <si>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</si>
  <si>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</si>
  <si>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</si>
  <si>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</si>
  <si>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</si>
  <si>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</si>
  <si>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</si>
  <si>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</si>
  <si>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</si>
  <si>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</si>
  <si>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</si>
  <si>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</si>
  <si>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</si>
  <si>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</si>
  <si>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</si>
  <si>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</si>
  <si>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</si>
  <si>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</si>
  <si>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</si>
  <si>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</si>
  <si>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</si>
  <si>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</si>
  <si>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</si>
  <si>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</si>
  <si>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</si>
  <si>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</si>
  <si>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</si>
  <si>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</si>
  <si>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</si>
  <si>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</si>
  <si>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</si>
  <si>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</si>
  <si>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</si>
  <si>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</si>
  <si>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</si>
  <si>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</si>
  <si>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</si>
  <si>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</si>
  <si>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</si>
  <si>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</si>
  <si>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</si>
  <si>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</si>
  <si>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</si>
  <si>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</si>
  <si>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</si>
  <si>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</si>
  <si>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</si>
  <si>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</si>
  <si>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</si>
  <si>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</si>
  <si>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</si>
  <si>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</si>
  <si>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</si>
  <si>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</si>
  <si>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</si>
  <si>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</si>
  <si>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</si>
  <si>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</si>
  <si>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</si>
  <si>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</si>
  <si>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</si>
  <si>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</si>
  <si>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</si>
  <si>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</si>
  <si>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</si>
  <si>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</si>
  <si>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</si>
  <si>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</si>
  <si>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</si>
  <si>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</si>
  <si>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</si>
  <si>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</si>
  <si>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</si>
  <si>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</si>
  <si>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</si>
  <si>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</si>
  <si>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</si>
  <si>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</si>
  <si>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</si>
  <si>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</si>
  <si>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</si>
  <si>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</si>
  <si>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</si>
  <si>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</si>
  <si>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</si>
  <si>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</si>
  <si>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</si>
  <si>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</si>
  <si>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</si>
  <si>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</si>
  <si>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</si>
  <si>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</si>
  <si>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</si>
  <si>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</si>
  <si>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</si>
  <si>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</si>
  <si>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</si>
  <si>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</si>
  <si>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</si>
  <si>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</si>
  <si>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</si>
  <si>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</si>
  <si>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</si>
  <si>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</si>
  <si>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</si>
  <si>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</si>
  <si>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</si>
  <si>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</si>
  <si>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</si>
  <si>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</si>
  <si>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</si>
  <si>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</si>
  <si>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</si>
  <si>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</si>
  <si>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</si>
  <si>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</si>
  <si>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</si>
  <si>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</si>
  <si>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</si>
  <si>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</si>
  <si>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</si>
  <si>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</si>
  <si>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</si>
  <si>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</si>
  <si>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</si>
  <si>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</si>
  <si>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</si>
  <si>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</si>
  <si>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</si>
  <si>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</si>
  <si>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</si>
  <si>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</si>
  <si>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</si>
  <si>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</si>
  <si>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</si>
  <si>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</si>
  <si>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</si>
  <si>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</si>
  <si>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</si>
  <si>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</si>
  <si>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</si>
  <si>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</si>
  <si>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</si>
  <si>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</si>
  <si>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</si>
  <si>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</si>
  <si>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</si>
  <si>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</si>
  <si>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</si>
  <si>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</si>
  <si>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</si>
  <si>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</si>
  <si>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</si>
  <si>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</si>
  <si>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</si>
  <si>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</si>
  <si>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</si>
  <si>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</si>
  <si>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</si>
  <si>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</si>
  <si>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</si>
  <si>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</si>
  <si>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</si>
  <si>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</si>
  <si>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</si>
  <si>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</si>
  <si>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</si>
  <si>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</si>
  <si>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</si>
  <si>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</si>
  <si>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</si>
  <si>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</si>
  <si>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</si>
  <si>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</si>
  <si>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</si>
  <si>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</si>
  <si>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</si>
  <si>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</si>
  <si>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</si>
  <si>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</si>
  <si>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</si>
  <si>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</si>
  <si>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</si>
  <si>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</si>
  <si>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</si>
  <si>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</si>
  <si>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</si>
  <si>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</si>
  <si>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</si>
  <si>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</si>
  <si>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</si>
  <si>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</si>
  <si>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</si>
  <si>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</si>
  <si>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</si>
  <si>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</si>
  <si>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</si>
  <si>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</si>
  <si>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</si>
  <si>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</si>
  <si>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</si>
  <si>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</si>
  <si>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</si>
  <si>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</si>
  <si>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</si>
  <si>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</si>
  <si>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</si>
  <si>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</si>
  <si>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</si>
  <si>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</si>
  <si>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</si>
  <si>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</si>
  <si>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</si>
  <si>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</si>
  <si>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</si>
  <si>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</si>
  <si>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</si>
  <si>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</si>
  <si>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</si>
  <si>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</si>
  <si>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</si>
  <si>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</si>
  <si>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</si>
  <si>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</si>
  <si>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</si>
  <si>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</si>
  <si>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</si>
  <si>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</si>
  <si>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</si>
  <si>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</si>
  <si>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</si>
  <si>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</si>
  <si>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</si>
  <si>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</si>
  <si>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</si>
  <si>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</si>
  <si>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</si>
  <si>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</si>
  <si>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</si>
  <si>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</si>
  <si>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</si>
  <si>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</si>
  <si>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</si>
  <si>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</si>
  <si>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</si>
  <si>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</si>
  <si>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</si>
  <si>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</si>
  <si>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</si>
  <si>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</si>
  <si>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</si>
  <si>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</si>
  <si>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</si>
  <si>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</si>
  <si>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</si>
  <si>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</si>
  <si>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</si>
  <si>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</si>
  <si>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</si>
  <si>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</si>
  <si>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</si>
  <si>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</si>
  <si>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</si>
  <si>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</si>
  <si>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</si>
  <si>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</si>
  <si>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</si>
  <si>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</si>
  <si>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</si>
  <si>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</si>
  <si>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</si>
  <si>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</si>
  <si>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</si>
  <si>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</si>
  <si>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</si>
  <si>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</si>
  <si>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</si>
  <si>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</si>
  <si>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</si>
  <si>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</si>
  <si>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</si>
  <si>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</si>
  <si>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</si>
  <si>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</si>
  <si>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</si>
  <si>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</si>
  <si>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</si>
  <si>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</si>
  <si>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</si>
  <si>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</si>
  <si>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</si>
  <si>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</si>
  <si>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</si>
  <si>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</si>
  <si>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</si>
  <si>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</si>
  <si>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</si>
  <si>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</si>
  <si>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</si>
  <si>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</si>
  <si>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</si>
  <si>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</si>
  <si>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</si>
  <si>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</si>
  <si>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</si>
  <si>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</si>
  <si>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</si>
  <si>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</si>
  <si>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</si>
  <si>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</si>
  <si>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</si>
  <si>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</si>
  <si>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</si>
  <si>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</si>
  <si>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</si>
  <si>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</si>
  <si>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</si>
  <si>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</si>
  <si>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</si>
  <si>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</si>
  <si>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</si>
  <si>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</si>
  <si>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</si>
  <si>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</si>
  <si>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</si>
  <si>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</si>
  <si>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</si>
  <si>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</si>
  <si>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</si>
  <si>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</si>
  <si>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</si>
  <si>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</si>
  <si>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</si>
  <si>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</si>
  <si>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</si>
  <si>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</si>
  <si>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</si>
  <si>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</si>
  <si>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</si>
  <si>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</si>
  <si>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</si>
  <si>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</si>
  <si>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</si>
  <si>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</si>
  <si>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</si>
  <si>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</si>
  <si>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</si>
  <si>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</si>
  <si>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</si>
  <si>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</si>
  <si>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</si>
  <si>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</si>
  <si>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</si>
  <si>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</si>
  <si>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</si>
  <si>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</si>
  <si>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</si>
  <si>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</si>
  <si>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</si>
  <si>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</si>
  <si>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</si>
  <si>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</si>
  <si>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</si>
  <si>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</si>
  <si>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</si>
  <si>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</si>
  <si>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</si>
  <si>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</si>
  <si>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</si>
  <si>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</si>
  <si>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</si>
  <si>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</si>
  <si>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</si>
  <si>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</si>
  <si>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</si>
  <si>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</si>
  <si>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</si>
  <si>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</si>
  <si>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</si>
  <si>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</si>
  <si>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</si>
  <si>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</si>
  <si>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</si>
  <si>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</si>
  <si>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</si>
  <si>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</si>
  <si>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</si>
  <si>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</si>
  <si>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</si>
  <si>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</si>
  <si>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</si>
  <si>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</si>
  <si>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</si>
  <si>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</si>
  <si>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</si>
  <si>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</si>
  <si>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</si>
  <si>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</si>
  <si>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</si>
  <si>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</si>
  <si>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</si>
  <si>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</si>
  <si>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</si>
  <si>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</si>
  <si>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</si>
  <si>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</si>
  <si>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</si>
  <si>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</si>
  <si>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</si>
  <si>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</si>
  <si>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</si>
  <si>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</si>
  <si>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</si>
  <si>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</si>
  <si>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</si>
  <si>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</si>
  <si>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</si>
  <si>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</si>
  <si>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</si>
  <si>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</si>
  <si>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</si>
  <si>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</si>
  <si>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</si>
  <si>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</si>
  <si>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</si>
  <si>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</si>
  <si>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</si>
  <si>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</si>
  <si>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</si>
  <si>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</si>
  <si>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</si>
  <si>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</si>
  <si>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</si>
  <si>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</si>
  <si>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</si>
  <si>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</si>
  <si>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</si>
  <si>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</si>
  <si>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</si>
  <si>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</si>
  <si>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</si>
  <si>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</si>
  <si>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</si>
  <si>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</si>
  <si>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</si>
  <si>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</si>
  <si>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</si>
  <si>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</si>
  <si>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</si>
  <si>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</si>
  <si>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</si>
  <si>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</si>
  <si>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</si>
  <si>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</si>
  <si>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</si>
  <si>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</si>
  <si>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</si>
  <si>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</si>
  <si>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</si>
  <si>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</si>
  <si>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</si>
  <si>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</si>
  <si>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</si>
  <si>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</si>
  <si>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</si>
  <si>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</si>
  <si>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</si>
  <si>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</si>
  <si>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</si>
  <si>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</si>
  <si>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</si>
  <si>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</si>
  <si>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</si>
  <si>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</si>
  <si>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</si>
  <si>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</si>
  <si>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</si>
  <si>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</si>
  <si>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</si>
  <si>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</si>
  <si>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</si>
  <si>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</si>
  <si>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</si>
  <si>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</si>
  <si>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</si>
  <si>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</si>
  <si>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</si>
  <si>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</si>
  <si>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</si>
  <si>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</si>
  <si>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</si>
  <si>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</si>
  <si>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</si>
  <si>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</si>
  <si>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</si>
  <si>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</si>
  <si>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</si>
  <si>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</si>
  <si>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</si>
  <si>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</si>
  <si>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</si>
  <si>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</si>
  <si>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</si>
  <si>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</si>
  <si>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</si>
  <si>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</si>
  <si>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</si>
  <si>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</si>
  <si>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</si>
  <si>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</si>
  <si>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</si>
  <si>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</si>
  <si>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</si>
  <si>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</si>
  <si>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</si>
  <si>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</si>
  <si>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</si>
  <si>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</si>
  <si>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</si>
  <si>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</si>
  <si>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</si>
  <si>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</si>
  <si>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</si>
  <si>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</si>
  <si>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</si>
  <si>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</si>
  <si>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</si>
  <si>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</si>
  <si>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</si>
  <si>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</si>
  <si>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</si>
  <si>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</si>
  <si>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</si>
  <si>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</si>
  <si>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</si>
  <si>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</si>
  <si>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</si>
  <si>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</si>
  <si>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</si>
  <si>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</si>
  <si>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</si>
  <si>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</si>
  <si>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</si>
  <si>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</si>
  <si>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</si>
  <si>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</si>
  <si>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</si>
  <si>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</si>
  <si>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</si>
  <si>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</si>
  <si>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</si>
  <si>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</si>
  <si>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</si>
  <si>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</si>
  <si>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</si>
  <si>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</si>
  <si>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</si>
  <si>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</si>
  <si>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</si>
  <si>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</si>
  <si>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</si>
  <si>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</si>
  <si>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</si>
  <si>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</si>
  <si>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</si>
  <si>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</si>
  <si>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</si>
  <si>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</si>
  <si>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</si>
  <si>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</si>
  <si>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</si>
  <si>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</si>
  <si>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</si>
  <si>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</si>
  <si>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</si>
  <si>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</si>
  <si>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</si>
  <si>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</si>
  <si>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</si>
  <si>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</si>
  <si>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</si>
  <si>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</si>
  <si>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</si>
  <si>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</si>
  <si>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</si>
  <si>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</si>
  <si>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</si>
  <si>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</si>
  <si>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</si>
  <si>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</si>
  <si>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</si>
  <si>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</si>
  <si>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</si>
  <si>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</si>
  <si>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</si>
  <si>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</si>
  <si>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</si>
  <si>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</si>
  <si>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</si>
  <si>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</si>
  <si>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</si>
  <si>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</si>
  <si>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</si>
  <si>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</si>
  <si>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</si>
  <si>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</si>
  <si>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</si>
  <si>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</si>
  <si>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</si>
  <si>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</si>
  <si>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</si>
  <si>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</si>
  <si>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</si>
  <si>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</si>
  <si>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</si>
  <si>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</si>
  <si>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</si>
  <si>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</si>
  <si>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</si>
  <si>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</si>
  <si>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</si>
  <si>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</si>
  <si>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</si>
  <si>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</si>
  <si>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</si>
  <si>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</si>
  <si>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</si>
  <si>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</si>
  <si>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</si>
  <si>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</si>
  <si>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</si>
  <si>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</si>
  <si>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</si>
  <si>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</si>
  <si>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</si>
  <si>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</si>
  <si>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</si>
  <si>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</si>
  <si>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</si>
  <si>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</si>
  <si>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</si>
  <si>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</si>
  <si>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</si>
  <si>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</si>
  <si>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</si>
  <si>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</si>
  <si>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</si>
  <si>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</si>
  <si>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</si>
  <si>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</si>
  <si>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</si>
  <si>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</si>
  <si>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</si>
  <si>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</si>
  <si>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</si>
  <si>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</si>
  <si>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</si>
  <si>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</si>
  <si>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</si>
  <si>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</si>
  <si>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</si>
  <si>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</si>
  <si>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</si>
  <si>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</si>
  <si>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</si>
  <si>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</si>
  <si>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</si>
  <si>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</si>
  <si>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</si>
  <si>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</si>
  <si>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</si>
  <si>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</si>
  <si>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</si>
  <si>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</si>
  <si>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</si>
  <si>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</si>
  <si>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</si>
  <si>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</si>
  <si>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</si>
  <si>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</si>
  <si>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</si>
  <si>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</si>
  <si>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</si>
  <si>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</si>
  <si>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</si>
  <si>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</si>
  <si>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</si>
  <si>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</si>
  <si>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</si>
  <si>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</si>
  <si>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</si>
  <si>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</si>
  <si>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</si>
  <si>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</si>
  <si>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</si>
  <si>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</si>
  <si>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</si>
  <si>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</si>
  <si>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</si>
  <si>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</si>
  <si>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</si>
  <si>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</si>
  <si>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</si>
  <si>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</si>
  <si>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</si>
  <si>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</si>
  <si>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</si>
  <si>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</si>
  <si>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</si>
  <si>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</si>
  <si>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</si>
  <si>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</si>
  <si>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</si>
  <si>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</si>
  <si>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</si>
  <si>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</si>
  <si>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</si>
  <si>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</si>
  <si>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</si>
  <si>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</si>
  <si>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</si>
  <si>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</si>
  <si>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</si>
  <si>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</si>
  <si>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</si>
  <si>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</si>
  <si>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</si>
  <si>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</si>
  <si>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</si>
  <si>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</si>
  <si>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</si>
  <si>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</si>
  <si>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</si>
  <si>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</si>
  <si>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</si>
  <si>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</si>
  <si>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</si>
  <si>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</si>
  <si>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</si>
  <si>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</si>
  <si>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</si>
  <si>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</si>
  <si>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</si>
  <si>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</si>
  <si>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</si>
  <si>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</si>
  <si>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</si>
  <si>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</si>
  <si>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</si>
  <si>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</si>
  <si>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</si>
  <si>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</si>
  <si>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</si>
  <si>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</si>
  <si>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</si>
  <si>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</si>
  <si>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</si>
  <si>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</si>
  <si>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</si>
  <si>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</si>
  <si>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</si>
  <si>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</si>
  <si>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</si>
  <si>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</si>
  <si>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</si>
  <si>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</si>
  <si>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</si>
  <si>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</si>
  <si>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</si>
  <si>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</si>
  <si>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</si>
  <si>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</si>
  <si>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</si>
  <si>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</si>
  <si>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</si>
  <si>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</si>
  <si>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</si>
  <si>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</si>
  <si>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</si>
  <si>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</si>
  <si>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</si>
  <si>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</si>
  <si>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</si>
  <si>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</si>
  <si>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</si>
  <si>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</si>
  <si>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</si>
  <si>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</si>
  <si>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</si>
  <si>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</si>
  <si>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</si>
  <si>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</si>
  <si>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</si>
  <si>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</si>
  <si>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</si>
  <si>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</si>
  <si>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</si>
  <si>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</si>
  <si>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</si>
  <si>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</si>
  <si>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</si>
  <si>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</si>
  <si>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</si>
  <si>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</si>
  <si>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</si>
  <si>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</si>
  <si>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</si>
  <si>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</si>
  <si>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</si>
  <si>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</si>
  <si>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</si>
  <si>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</si>
  <si>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</si>
  <si>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</si>
  <si>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</si>
  <si>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</si>
  <si>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</si>
  <si>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</si>
  <si>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</si>
  <si>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</si>
  <si>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</si>
  <si>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</si>
  <si>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</si>
  <si>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</si>
  <si>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</si>
  <si>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</si>
  <si>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</si>
  <si>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</si>
  <si>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</si>
  <si>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</si>
  <si>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</si>
  <si>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</si>
  <si>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</si>
  <si>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</si>
  <si>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</si>
  <si>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</si>
  <si>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</si>
  <si>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</si>
  <si>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</si>
  <si>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</si>
  <si>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</si>
  <si>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</si>
  <si>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</si>
  <si>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</si>
  <si>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</si>
  <si>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</si>
  <si>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</si>
  <si>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</si>
  <si>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</si>
  <si>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</si>
  <si>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</si>
  <si>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</si>
  <si>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</si>
  <si>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</si>
  <si>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</si>
  <si>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</si>
  <si>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</si>
  <si>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</si>
  <si>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</si>
  <si>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</si>
  <si>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</si>
  <si>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</si>
  <si>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</si>
  <si>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</si>
  <si>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</si>
  <si>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</si>
  <si>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</si>
  <si>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</si>
  <si>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</si>
  <si>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</si>
  <si>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</si>
  <si>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</si>
  <si>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</si>
  <si>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</si>
  <si>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</si>
  <si>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</si>
  <si>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</si>
  <si>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</si>
  <si>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</si>
  <si>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</si>
  <si>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</si>
  <si>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</si>
  <si>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</si>
  <si>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</si>
  <si>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</si>
  <si>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</si>
  <si>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</si>
  <si>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</si>
  <si>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</si>
  <si>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</si>
  <si>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</si>
  <si>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</si>
  <si>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</si>
  <si>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</si>
  <si>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</si>
  <si>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</si>
  <si>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</si>
  <si>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</si>
  <si>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</si>
  <si>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</si>
  <si>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</si>
  <si>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</si>
  <si>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</si>
  <si>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</si>
  <si>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</si>
  <si>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</si>
  <si>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</si>
  <si>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</si>
  <si>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</si>
  <si>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</si>
  <si>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</si>
  <si>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</si>
  <si>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</si>
  <si>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</si>
  <si>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</si>
  <si>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</si>
  <si>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</si>
  <si>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</si>
  <si>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</si>
  <si>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</si>
  <si>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</si>
  <si>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</si>
  <si>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</si>
  <si>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</si>
  <si>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</si>
  <si>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</si>
  <si>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</si>
  <si>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</si>
  <si>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</si>
  <si>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</si>
  <si>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</si>
  <si>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</si>
  <si>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</si>
  <si>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</si>
  <si>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</si>
  <si>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</si>
  <si>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</si>
  <si>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</si>
  <si>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</si>
  <si>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</si>
  <si>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</si>
  <si>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</si>
  <si>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</si>
  <si>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</si>
  <si>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</si>
  <si>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</si>
  <si>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</si>
  <si>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</si>
  <si>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</si>
  <si>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</si>
  <si>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</si>
  <si>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</si>
  <si>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</si>
  <si>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</si>
  <si>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</si>
  <si>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</si>
  <si>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</si>
  <si>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</si>
  <si>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</si>
  <si>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</si>
  <si>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</si>
  <si>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</si>
  <si>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</si>
  <si>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</si>
  <si>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</si>
  <si>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</si>
  <si>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</si>
  <si>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</si>
  <si>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</si>
  <si>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</si>
  <si>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</si>
  <si>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</si>
  <si>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</si>
  <si>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</si>
  <si>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</si>
  <si>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</si>
  <si>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</si>
  <si>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</si>
  <si>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</si>
  <si>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</si>
  <si>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</si>
  <si>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</si>
  <si>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</si>
  <si>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</si>
  <si>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</si>
  <si>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</si>
  <si>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</si>
  <si>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</si>
  <si>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</si>
  <si>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</si>
  <si>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</si>
  <si>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</si>
  <si>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</si>
  <si>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</si>
  <si>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</si>
  <si>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</si>
  <si>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</si>
  <si>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</si>
  <si>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</si>
  <si>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</si>
  <si>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</si>
  <si>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</si>
  <si>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</si>
  <si>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</si>
  <si>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</si>
  <si>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</si>
  <si>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</si>
  <si>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</si>
  <si>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</si>
  <si>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</si>
  <si>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</si>
  <si>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</si>
  <si>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</si>
  <si>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</si>
  <si>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</si>
  <si>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</si>
  <si>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</si>
  <si>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</si>
  <si>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</si>
  <si>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</si>
  <si>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</si>
  <si>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</si>
  <si>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</si>
  <si>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</si>
  <si>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</si>
  <si>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</si>
  <si>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</si>
  <si>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</si>
  <si>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</si>
  <si>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</si>
  <si>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</si>
  <si>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</si>
  <si>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</si>
  <si>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</si>
  <si>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</si>
  <si>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</si>
  <si>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</si>
  <si>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</si>
  <si>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</si>
  <si>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</si>
  <si>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</si>
  <si>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</si>
  <si>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</si>
  <si>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</si>
  <si>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</si>
  <si>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</si>
  <si>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</si>
  <si>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</si>
  <si>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</si>
  <si>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</si>
  <si>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</si>
  <si>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</si>
  <si>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</si>
  <si>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</si>
  <si>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</si>
  <si>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</si>
  <si>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</si>
  <si>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</si>
  <si>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</si>
  <si>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</si>
  <si>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</si>
  <si>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</si>
  <si>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</si>
  <si>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</si>
  <si>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</si>
  <si>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</si>
  <si>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</si>
  <si>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</si>
  <si>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</si>
  <si>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</si>
  <si>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</si>
  <si>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</si>
  <si>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</si>
  <si>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</si>
  <si>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</si>
  <si>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</si>
  <si>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</si>
  <si>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</si>
  <si>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</si>
  <si>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</si>
  <si>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</si>
  <si>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</si>
  <si>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</si>
  <si>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</si>
  <si>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</si>
  <si>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</si>
  <si>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</si>
  <si>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</si>
  <si>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</si>
  <si>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</si>
  <si>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</si>
  <si>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</si>
  <si>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</si>
  <si>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</si>
  <si>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</si>
  <si>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</si>
  <si>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</si>
  <si>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</si>
  <si>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</si>
  <si>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</si>
  <si>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</si>
  <si>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</si>
  <si>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</si>
  <si>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</si>
  <si>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</si>
  <si>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</si>
  <si>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</si>
  <si>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</si>
  <si>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</si>
  <si>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</si>
  <si>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</si>
  <si>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</si>
  <si>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</si>
  <si>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</si>
  <si>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</si>
  <si>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</si>
  <si>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</si>
  <si>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</si>
  <si>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</si>
  <si>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</si>
  <si>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</si>
  <si>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</si>
  <si>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</si>
  <si>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</si>
  <si>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</si>
  <si>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</si>
  <si>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</si>
  <si>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</si>
  <si>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</si>
  <si>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</si>
  <si>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</si>
  <si>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</si>
  <si>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</si>
  <si>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</si>
  <si>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</si>
  <si>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</si>
  <si>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</si>
  <si>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</si>
  <si>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</si>
  <si>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</si>
  <si>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</si>
  <si>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</si>
  <si>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</si>
  <si>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</si>
  <si>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</si>
  <si>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</si>
  <si>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</si>
  <si>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</si>
  <si>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</si>
  <si>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</si>
  <si>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</si>
  <si>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</si>
  <si>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</si>
  <si>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</si>
  <si>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</si>
  <si>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</si>
  <si>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</si>
  <si>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</si>
  <si>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</si>
  <si>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</si>
  <si>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</si>
  <si>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</si>
  <si>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</si>
  <si>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</si>
  <si>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</si>
  <si>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</si>
  <si>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</si>
  <si>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</si>
  <si>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</si>
  <si>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</si>
  <si>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</si>
  <si>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</si>
  <si>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</si>
  <si>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</si>
  <si>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</si>
  <si>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</si>
  <si>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</si>
  <si>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</si>
  <si>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</si>
  <si>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</si>
  <si>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</si>
  <si>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</si>
  <si>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</si>
  <si>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</si>
  <si>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</si>
  <si>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</si>
  <si>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</si>
  <si>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</si>
  <si>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</si>
  <si>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</si>
  <si>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</si>
  <si>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</si>
  <si>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</si>
  <si>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</si>
  <si>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</si>
  <si>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</si>
  <si>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</si>
  <si>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</si>
  <si>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</si>
  <si>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</si>
  <si>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</si>
  <si>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</si>
  <si>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</si>
  <si>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</si>
  <si>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</si>
  <si>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</si>
  <si>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</si>
  <si>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</si>
  <si>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</si>
  <si>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</si>
  <si>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</si>
  <si>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</si>
  <si>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</si>
  <si>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</si>
  <si>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</si>
  <si>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</si>
  <si>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</si>
  <si>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</si>
  <si>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</si>
  <si>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</si>
  <si>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</si>
  <si>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</si>
  <si>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</si>
  <si>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</si>
  <si>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</si>
  <si>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</si>
  <si>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</si>
  <si>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</si>
  <si>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</si>
  <si>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</si>
  <si>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</si>
  <si>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</si>
  <si>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</si>
  <si>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</si>
  <si>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</si>
  <si>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</si>
  <si>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</si>
  <si>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</si>
  <si>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</si>
  <si>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</si>
  <si>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</si>
  <si>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</si>
  <si>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</si>
  <si>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</si>
  <si>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</si>
  <si>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</si>
  <si>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</si>
  <si>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</si>
  <si>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</si>
  <si>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</si>
  <si>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</si>
  <si>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</si>
  <si>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</si>
  <si>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</si>
  <si>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</si>
  <si>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</si>
  <si>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</si>
  <si>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</si>
  <si>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</si>
  <si>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</si>
  <si>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</si>
  <si>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</si>
  <si>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</si>
  <si>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</si>
  <si>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</si>
  <si>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</si>
  <si>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</si>
  <si>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</si>
  <si>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</si>
  <si>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</si>
  <si>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</si>
  <si>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</si>
  <si>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</si>
  <si>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</si>
  <si>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</si>
  <si>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</si>
  <si>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</si>
  <si>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</si>
  <si>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</si>
  <si>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</si>
  <si>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</si>
  <si>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</si>
  <si>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</si>
  <si>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</si>
  <si>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</si>
  <si>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</si>
  <si>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</si>
  <si>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</si>
  <si>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</si>
  <si>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</si>
  <si>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</si>
  <si>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</si>
  <si>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</si>
  <si>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</si>
  <si>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</si>
  <si>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</si>
  <si>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</si>
  <si>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</si>
  <si>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</si>
  <si>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</si>
  <si>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</si>
  <si>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</si>
  <si>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</si>
  <si>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</si>
  <si>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</si>
  <si>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</si>
  <si>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</si>
  <si>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</si>
  <si>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</si>
  <si>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</si>
  <si>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</si>
  <si>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</si>
  <si>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</si>
  <si>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</si>
  <si>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</si>
  <si>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</si>
  <si>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</si>
  <si>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</si>
  <si>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</si>
  <si>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</si>
  <si>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</si>
  <si>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</si>
  <si>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</si>
  <si>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</si>
  <si>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</si>
  <si>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</si>
  <si>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</si>
  <si>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</si>
  <si>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</si>
  <si>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</si>
  <si>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</si>
  <si>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</si>
  <si>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</si>
  <si>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</si>
  <si>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</si>
  <si>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</si>
  <si>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</si>
  <si>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</si>
  <si>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</si>
  <si>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</si>
  <si>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</si>
  <si>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</si>
  <si>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</si>
  <si>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</si>
  <si>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</si>
  <si>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</si>
  <si>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</si>
  <si>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</si>
  <si>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</si>
  <si>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</si>
  <si>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</si>
  <si>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</si>
  <si>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</si>
  <si>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</si>
  <si>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</si>
  <si>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</si>
  <si>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</si>
  <si>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</si>
  <si>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</si>
  <si>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</si>
  <si>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</si>
  <si>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</si>
  <si>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</si>
  <si>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</si>
  <si>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</si>
  <si>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</si>
  <si>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</si>
  <si>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</si>
  <si>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</si>
  <si>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</si>
  <si>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</si>
  <si>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</si>
  <si>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</si>
  <si>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</si>
  <si>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</si>
  <si>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</si>
  <si>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</si>
  <si>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</si>
  <si>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</si>
  <si>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</si>
  <si>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</si>
  <si>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</si>
  <si>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</si>
  <si>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</si>
  <si>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</si>
  <si>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</si>
  <si>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</si>
  <si>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</si>
  <si>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</si>
  <si>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</si>
  <si>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</si>
  <si>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</si>
  <si>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</si>
  <si>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</si>
  <si>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</si>
  <si>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</si>
  <si>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</si>
  <si>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</si>
  <si>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</si>
  <si>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</si>
  <si>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</si>
  <si>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</si>
  <si>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</si>
  <si>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</si>
  <si>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</si>
  <si>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</si>
  <si>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</si>
  <si>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</si>
  <si>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</si>
  <si>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</si>
  <si>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</si>
  <si>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</si>
  <si>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</si>
  <si>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</si>
  <si>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</si>
  <si>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</si>
  <si>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</si>
  <si>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</si>
  <si>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</si>
  <si>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</si>
  <si>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</si>
  <si>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</si>
  <si>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</si>
  <si>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</si>
  <si>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</si>
  <si>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</si>
  <si>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</si>
  <si>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</si>
  <si>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</si>
  <si>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</si>
  <si>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</si>
  <si>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</si>
  <si>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</si>
  <si>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</si>
  <si>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</si>
  <si>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</si>
  <si>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</si>
  <si>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</si>
  <si>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</si>
  <si>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</si>
  <si>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</si>
  <si>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</si>
  <si>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</si>
  <si>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</si>
  <si>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</si>
  <si>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</si>
  <si>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</si>
  <si>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</si>
  <si>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</si>
  <si>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</si>
  <si>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</si>
  <si>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</si>
  <si>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</si>
  <si>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</si>
  <si>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</si>
  <si>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</si>
  <si>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</si>
  <si>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</si>
  <si>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</si>
  <si>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</si>
  <si>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</si>
  <si>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</si>
  <si>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</si>
  <si>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</si>
  <si>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</si>
  <si>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</si>
  <si>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</si>
  <si>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</si>
  <si>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</si>
  <si>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</si>
  <si>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</si>
  <si>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</si>
  <si>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</si>
  <si>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</si>
  <si>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</si>
  <si>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</si>
  <si>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</si>
  <si>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</si>
  <si>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</si>
  <si>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</si>
  <si>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</si>
  <si>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</si>
  <si>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</si>
  <si>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</si>
  <si>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</si>
  <si>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</si>
  <si>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</si>
  <si>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</si>
  <si>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</si>
  <si>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</si>
  <si>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</si>
  <si>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</si>
  <si>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</si>
  <si>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</si>
  <si>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</si>
  <si>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</si>
  <si>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</si>
  <si>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</si>
  <si>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</si>
  <si>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</si>
  <si>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</si>
  <si>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</si>
  <si>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</si>
  <si>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</si>
  <si>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</si>
  <si>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</si>
  <si>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</si>
  <si>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</si>
  <si>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</si>
  <si>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</si>
  <si>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</si>
  <si>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</si>
  <si>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</si>
  <si>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</si>
  <si>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</si>
  <si>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</si>
  <si>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</si>
  <si>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</si>
  <si>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</si>
  <si>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</si>
  <si>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</si>
  <si>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</si>
  <si>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</si>
  <si>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</si>
  <si>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</si>
  <si>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</si>
  <si>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</si>
  <si>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</si>
  <si>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</si>
  <si>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</si>
  <si>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</si>
  <si>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</si>
  <si>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</si>
  <si>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</si>
  <si>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</si>
  <si>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</si>
  <si>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</si>
  <si>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</si>
  <si>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</si>
  <si>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</si>
  <si>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</si>
  <si>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</si>
  <si>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</si>
  <si>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</si>
  <si>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</si>
  <si>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</si>
  <si>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</si>
  <si>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</si>
  <si>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</si>
  <si>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</si>
  <si>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</si>
  <si>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</si>
  <si>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</si>
  <si>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</si>
  <si>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</si>
  <si>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</si>
  <si>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</si>
  <si>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</si>
  <si>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</si>
  <si>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</si>
  <si>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</si>
  <si>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</si>
  <si>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</si>
  <si>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</si>
  <si>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</si>
  <si>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</si>
  <si>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</si>
  <si>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</si>
  <si>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</si>
  <si>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</si>
  <si>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</si>
  <si>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</si>
  <si>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</si>
  <si>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</si>
  <si>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</si>
  <si>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</si>
  <si>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</si>
  <si>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</si>
  <si>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</si>
  <si>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</si>
  <si>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</si>
  <si>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</si>
  <si>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</si>
  <si>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</si>
  <si>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</si>
  <si>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</si>
  <si>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</si>
  <si>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</si>
  <si>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</si>
  <si>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</si>
  <si>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</si>
  <si>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</si>
  <si>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</si>
  <si>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</si>
  <si>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</si>
  <si>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</si>
  <si>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</si>
  <si>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</si>
  <si>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</si>
  <si>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</si>
  <si>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</si>
  <si>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</si>
  <si>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</si>
  <si>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</si>
  <si>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</si>
  <si>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</si>
  <si>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</si>
  <si>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</si>
  <si>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</si>
  <si>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</si>
  <si>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</si>
  <si>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</si>
  <si>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</si>
  <si>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</si>
  <si>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</si>
  <si>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</si>
  <si>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</si>
  <si>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</si>
  <si>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</si>
  <si>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</si>
  <si>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</si>
  <si>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</si>
  <si>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</si>
  <si>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</si>
  <si>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</si>
  <si>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</si>
  <si>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</si>
  <si>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</si>
  <si>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</si>
  <si>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</si>
  <si>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</si>
  <si>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</si>
  <si>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</si>
  <si>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</si>
  <si>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</si>
  <si>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</si>
  <si>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</si>
  <si>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</si>
  <si>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</si>
  <si>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</si>
  <si>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</si>
  <si>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</si>
  <si>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</si>
  <si>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</si>
  <si>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</si>
  <si>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</si>
  <si>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</si>
  <si>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</si>
  <si>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</si>
  <si>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</si>
  <si>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</si>
  <si>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</si>
  <si>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</si>
  <si>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</si>
  <si>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</si>
  <si>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</si>
  <si>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</si>
  <si>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</si>
  <si>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</si>
  <si>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</si>
  <si>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</si>
  <si>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</si>
  <si>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</si>
  <si>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</si>
  <si>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</si>
  <si>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</si>
  <si>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</si>
  <si>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</si>
  <si>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</si>
  <si>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</si>
  <si>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</si>
  <si>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</si>
  <si>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</si>
  <si>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</si>
  <si>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</si>
  <si>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</si>
  <si>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</si>
  <si>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</si>
  <si>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</si>
  <si>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</si>
  <si>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</si>
  <si>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</si>
  <si>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</si>
  <si>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</si>
  <si>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</si>
  <si>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</si>
  <si>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</si>
  <si>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</si>
  <si>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</si>
  <si>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</si>
  <si>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</si>
  <si>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</si>
  <si>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</si>
  <si>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</si>
  <si>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</si>
  <si>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</si>
  <si>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</si>
  <si>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</si>
  <si>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</si>
  <si>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</si>
  <si>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</si>
  <si>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</si>
  <si>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</si>
  <si>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</si>
  <si>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</si>
  <si>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</si>
  <si>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</si>
  <si>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</si>
  <si>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</si>
  <si>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</si>
  <si>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</si>
  <si>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</si>
  <si>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</si>
  <si>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</si>
  <si>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</si>
  <si>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</si>
  <si>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</si>
  <si>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</si>
  <si>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</si>
  <si>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</si>
  <si>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</si>
  <si>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</si>
  <si>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</si>
  <si>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</si>
  <si>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</si>
  <si>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</si>
  <si>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</si>
  <si>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</si>
  <si>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</si>
  <si>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</si>
  <si>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</si>
  <si>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</si>
  <si>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</si>
  <si>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</si>
  <si>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</si>
  <si>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</si>
  <si>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</si>
  <si>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</si>
  <si>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</si>
  <si>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</si>
  <si>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</si>
  <si>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</si>
  <si>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</si>
  <si>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</si>
  <si>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</si>
  <si>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</si>
  <si>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</si>
  <si>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</si>
  <si>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</si>
  <si>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</si>
  <si>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</si>
  <si>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</si>
  <si>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</si>
  <si>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</si>
  <si>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</si>
  <si>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</si>
  <si>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</si>
  <si>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</si>
  <si>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</si>
  <si>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</si>
  <si>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</si>
  <si>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</si>
  <si>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</si>
  <si>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</si>
  <si>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</si>
  <si>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</si>
  <si>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</si>
  <si>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</si>
  <si>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</si>
  <si>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</si>
  <si>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</si>
  <si>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</si>
  <si>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</si>
  <si>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</si>
  <si>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</si>
  <si>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</si>
  <si>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</si>
  <si>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</si>
  <si>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</si>
  <si>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</si>
  <si>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</si>
  <si>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</si>
  <si>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</si>
  <si>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</si>
  <si>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</si>
  <si>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</si>
  <si>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</si>
  <si>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</si>
  <si>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</si>
  <si>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</si>
  <si>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</si>
  <si>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</si>
  <si>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</si>
  <si>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</si>
  <si>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</si>
  <si>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</si>
  <si>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</si>
  <si>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</si>
  <si>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</si>
  <si>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</si>
  <si>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</si>
  <si>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</si>
  <si>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</si>
  <si>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</si>
  <si>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</si>
  <si>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</si>
  <si>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</si>
  <si>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</si>
  <si>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</si>
  <si>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</si>
  <si>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</si>
  <si>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</si>
  <si>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</si>
  <si>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</si>
  <si>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</si>
  <si>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</si>
  <si>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</si>
  <si>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</si>
  <si>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</si>
  <si>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</si>
  <si>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</si>
  <si>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</si>
  <si>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</si>
  <si>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</si>
  <si>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</si>
  <si>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</si>
  <si>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</si>
  <si>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</si>
  <si>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</si>
  <si>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</si>
  <si>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</si>
  <si>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</si>
  <si>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</si>
  <si>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</si>
  <si>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</si>
  <si>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</si>
  <si>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</si>
  <si>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</si>
  <si>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</si>
  <si>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</si>
  <si>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</si>
  <si>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</si>
  <si>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</si>
  <si>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</si>
  <si>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</si>
  <si>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</si>
  <si>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</si>
  <si>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</si>
  <si>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</si>
  <si>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</si>
  <si>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</si>
  <si>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</si>
  <si>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</si>
  <si>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</si>
  <si>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</si>
  <si>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</si>
  <si>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</si>
  <si>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</si>
  <si>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</si>
  <si>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</si>
  <si>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</si>
  <si>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</si>
  <si>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</si>
  <si>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</si>
  <si>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</si>
  <si>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</si>
  <si>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</si>
  <si>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</si>
  <si>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</si>
  <si>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</si>
  <si>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</si>
  <si>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</si>
  <si>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</si>
  <si>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</si>
  <si>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</si>
  <si>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</si>
  <si>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</si>
  <si>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</si>
  <si>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</si>
  <si>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</si>
  <si>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</si>
  <si>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</si>
  <si>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</si>
  <si>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</si>
  <si>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</si>
  <si>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</si>
  <si>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</si>
  <si>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</si>
  <si>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</si>
  <si>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</si>
  <si>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</si>
  <si>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</si>
  <si>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</si>
  <si>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</si>
  <si>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</si>
  <si>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</si>
  <si>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</si>
  <si>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</si>
  <si>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</si>
  <si>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</si>
  <si>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</si>
  <si>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</si>
  <si>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</si>
  <si>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</si>
  <si>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</si>
  <si>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</si>
  <si>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</si>
  <si>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</si>
  <si>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</si>
  <si>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</si>
  <si>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</si>
  <si>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</si>
  <si>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</si>
  <si>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</si>
  <si>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</si>
  <si>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</si>
  <si>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</si>
  <si>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</si>
  <si>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</si>
  <si>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</si>
  <si>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</si>
  <si>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</si>
  <si>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</si>
  <si>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</si>
  <si>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</si>
  <si>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</si>
  <si>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</si>
  <si>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</si>
  <si>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</si>
  <si>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</si>
  <si>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</si>
  <si>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</si>
  <si>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</si>
  <si>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</si>
  <si>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</si>
  <si>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</si>
  <si>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</si>
  <si>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</si>
  <si>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</si>
  <si>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</si>
  <si>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</si>
  <si>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</si>
  <si>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</si>
  <si>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</si>
  <si>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</si>
  <si>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</si>
  <si>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</si>
  <si>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</si>
  <si>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</si>
  <si>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</si>
  <si>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</si>
  <si>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</si>
  <si>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</si>
  <si>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</si>
  <si>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</si>
  <si>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</si>
  <si>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</si>
  <si>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</si>
  <si>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</si>
  <si>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</si>
  <si>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</si>
  <si>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</si>
  <si>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</si>
  <si>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</si>
  <si>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</si>
  <si>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</si>
  <si>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</si>
  <si>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</si>
  <si>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</si>
  <si>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</si>
  <si>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</si>
  <si>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</si>
  <si>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</si>
  <si>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</si>
  <si>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</si>
  <si>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</si>
  <si>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</si>
  <si>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</si>
  <si>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</si>
  <si>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</si>
  <si>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</si>
  <si>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</si>
  <si>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</si>
  <si>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</si>
  <si>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</si>
  <si>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</si>
  <si>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</si>
  <si>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</si>
  <si>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</si>
  <si>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</si>
  <si>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</si>
  <si>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</si>
  <si>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</si>
  <si>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</si>
  <si>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</si>
  <si>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</si>
  <si>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</si>
  <si>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</si>
  <si>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</si>
  <si>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</si>
  <si>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</si>
  <si>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</si>
  <si>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</si>
  <si>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</si>
  <si>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</si>
  <si>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</si>
  <si>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</si>
  <si>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</si>
  <si>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</si>
  <si>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</si>
  <si>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</si>
  <si>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</si>
  <si>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</si>
  <si>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</si>
  <si>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</si>
  <si>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</si>
  <si>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</si>
  <si>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</si>
  <si>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</si>
  <si>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</si>
  <si>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</si>
  <si>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</si>
  <si>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</si>
  <si>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</si>
  <si>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</si>
  <si>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</si>
  <si>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</si>
  <si>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</si>
  <si>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</si>
  <si>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</si>
  <si>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</si>
  <si>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</si>
  <si>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</si>
  <si>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</si>
  <si>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</si>
  <si>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</si>
  <si>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</si>
  <si>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</si>
  <si>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</si>
  <si>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</si>
  <si>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</si>
  <si>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</si>
  <si>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</si>
  <si>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</si>
  <si>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</si>
  <si>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</si>
  <si>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</si>
  <si>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</si>
  <si>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</si>
  <si>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</si>
  <si>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</si>
  <si>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</si>
  <si>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</si>
  <si>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</si>
  <si>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</si>
  <si>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</si>
  <si>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</si>
  <si>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</si>
  <si>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</si>
  <si>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</si>
  <si>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</si>
  <si>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</si>
  <si>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</si>
  <si>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</si>
  <si>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</si>
  <si>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</si>
  <si>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</si>
  <si>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</si>
  <si>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</si>
  <si>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</si>
  <si>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</si>
  <si>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</si>
  <si>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</si>
  <si>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</si>
  <si>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</si>
  <si>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</si>
  <si>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</si>
  <si>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</si>
  <si>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</si>
  <si>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</si>
  <si>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</si>
  <si>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</si>
  <si>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</si>
  <si>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</si>
  <si>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</si>
  <si>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</si>
  <si>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</si>
  <si>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</si>
  <si>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</si>
  <si>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</si>
  <si>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</si>
  <si>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</si>
  <si>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</si>
  <si>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</si>
  <si>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</si>
  <si>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</si>
  <si>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</si>
  <si>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</si>
  <si>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</si>
  <si>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</si>
  <si>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</si>
  <si>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</si>
  <si>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</si>
  <si>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</si>
  <si>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</si>
  <si>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</si>
  <si>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</si>
  <si>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</si>
  <si>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</si>
  <si>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</si>
  <si>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</si>
  <si>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</si>
  <si>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</si>
  <si>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</si>
  <si>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</si>
  <si>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</si>
  <si>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</si>
  <si>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</si>
  <si>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</si>
  <si>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</si>
  <si>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</si>
  <si>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</si>
  <si>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</si>
  <si>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</si>
  <si>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</si>
  <si>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</si>
  <si>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</si>
  <si>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</si>
  <si>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</si>
  <si>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</si>
  <si>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</si>
  <si>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</si>
  <si>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</si>
  <si>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</si>
  <si>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</si>
  <si>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</si>
  <si>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</si>
  <si>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</si>
  <si>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</si>
  <si>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</si>
  <si>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</si>
  <si>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</si>
  <si>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</si>
  <si>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</si>
  <si>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</si>
  <si>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</si>
  <si>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</si>
  <si>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</si>
  <si>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</si>
  <si>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</si>
  <si>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</si>
  <si>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</si>
  <si>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</si>
  <si>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</si>
  <si>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</si>
  <si>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</si>
  <si>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</si>
  <si>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</si>
  <si>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</si>
  <si>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</si>
  <si>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</si>
  <si>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</si>
  <si>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</si>
  <si>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</si>
  <si>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</si>
  <si>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</si>
  <si>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</si>
  <si>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</si>
  <si>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</si>
  <si>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</si>
  <si>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</si>
  <si>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</si>
  <si>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</si>
  <si>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</si>
  <si>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</si>
  <si>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</si>
  <si>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</si>
  <si>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</si>
  <si>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</si>
  <si>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</si>
  <si>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</si>
  <si>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</si>
  <si>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</si>
  <si>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</si>
  <si>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</si>
  <si>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</si>
  <si>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</si>
  <si>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</si>
  <si>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</si>
  <si>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</si>
  <si>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</si>
  <si>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</si>
  <si>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</si>
  <si>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</si>
  <si>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</si>
  <si>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</si>
  <si>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</si>
  <si>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</si>
  <si>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</si>
  <si>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</si>
  <si>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</si>
  <si>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</si>
  <si>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</si>
  <si>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</si>
  <si>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</si>
  <si>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</si>
  <si>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</si>
  <si>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</si>
  <si>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</si>
  <si>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</si>
  <si>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</si>
  <si>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</si>
  <si>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</si>
  <si>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</si>
  <si>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</si>
  <si>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</si>
  <si>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</si>
  <si>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</si>
  <si>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</si>
  <si>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</si>
  <si>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</si>
  <si>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</si>
  <si>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</si>
  <si>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</si>
  <si>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</si>
  <si>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</si>
  <si>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</si>
  <si>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</si>
  <si>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</si>
  <si>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</si>
  <si>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</si>
  <si>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</si>
  <si>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</si>
  <si>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</si>
  <si>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</si>
  <si>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</si>
  <si>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</si>
  <si>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</si>
  <si>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</si>
  <si>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</si>
  <si>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</si>
  <si>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</si>
  <si>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</si>
  <si>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</si>
  <si>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</si>
  <si>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</si>
  <si>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</si>
  <si>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</si>
  <si>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</si>
  <si>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</si>
  <si>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</si>
  <si>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</si>
  <si>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</si>
  <si>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</si>
  <si>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</si>
  <si>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</si>
  <si>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</si>
  <si>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</si>
  <si>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</si>
  <si>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</si>
  <si>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</si>
  <si>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</si>
  <si>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</si>
  <si>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</si>
  <si>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</si>
  <si>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</si>
  <si>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</si>
  <si>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</si>
  <si>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</si>
  <si>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</si>
  <si>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</si>
  <si>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</si>
  <si>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</si>
  <si>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</si>
  <si>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</si>
  <si>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</si>
  <si>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</si>
  <si>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</si>
  <si>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</si>
  <si>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</si>
  <si>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</si>
  <si>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</si>
  <si>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</si>
  <si>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</si>
  <si>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</si>
  <si>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</si>
  <si>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</si>
  <si>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</si>
  <si>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</si>
  <si>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</si>
  <si>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</si>
  <si>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</si>
  <si>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</si>
  <si>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</si>
  <si>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</si>
  <si>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</si>
  <si>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</si>
  <si>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</si>
  <si>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</si>
  <si>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</si>
  <si>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</si>
  <si>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</si>
  <si>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</si>
  <si>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</si>
  <si>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</si>
  <si>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</si>
  <si>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</si>
  <si>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</si>
  <si>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</si>
  <si>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</si>
  <si>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</si>
  <si>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</si>
  <si>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</si>
  <si>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</si>
  <si>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</si>
  <si>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</si>
  <si>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</si>
  <si>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</si>
  <si>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</si>
  <si>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</si>
  <si>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</si>
  <si>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</si>
  <si>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</si>
  <si>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</si>
  <si>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</si>
  <si>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</si>
  <si>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</si>
  <si>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</si>
  <si>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</si>
  <si>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</si>
  <si>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</si>
  <si>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</si>
  <si>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</si>
  <si>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</si>
  <si>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</si>
  <si>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</si>
  <si>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</si>
  <si>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</si>
  <si>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</si>
  <si>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</si>
  <si>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</si>
  <si>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</si>
  <si>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</si>
  <si>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</si>
  <si>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</si>
  <si>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</si>
  <si>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</si>
  <si>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</si>
  <si>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</si>
  <si>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</si>
  <si>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</si>
  <si>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</si>
  <si>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</si>
  <si>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</si>
  <si>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</si>
  <si>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</si>
  <si>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</si>
  <si>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</si>
  <si>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</si>
  <si>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</si>
  <si>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</si>
  <si>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</si>
  <si>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</si>
  <si>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</si>
  <si>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</si>
  <si>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</si>
  <si>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</si>
  <si>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</si>
  <si>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</si>
  <si>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</si>
  <si>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</si>
  <si>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</si>
  <si>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</si>
  <si>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</si>
  <si>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</si>
  <si>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</si>
  <si>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</si>
  <si>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</si>
  <si>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</si>
  <si>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</si>
  <si>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</si>
  <si>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</si>
  <si>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</si>
  <si>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</si>
  <si>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</si>
  <si>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</si>
  <si>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</si>
  <si>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</si>
  <si>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</si>
  <si>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</si>
  <si>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</si>
  <si>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</si>
  <si>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</si>
  <si>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</si>
  <si>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</si>
  <si>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</si>
  <si>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</si>
  <si>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</si>
  <si>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</si>
  <si>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</si>
  <si>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</si>
  <si>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</si>
  <si>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</si>
  <si>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</si>
  <si>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</si>
  <si>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</si>
  <si>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</si>
  <si>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</si>
  <si>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</si>
  <si>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</si>
  <si>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</si>
  <si>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</si>
  <si>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</si>
  <si>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</si>
  <si>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</si>
  <si>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</si>
  <si>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</si>
  <si>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</si>
  <si>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</si>
  <si>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</si>
  <si>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</si>
  <si>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</si>
  <si>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</si>
  <si>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</si>
  <si>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</si>
  <si>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</si>
  <si>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</si>
  <si>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</si>
  <si>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</si>
  <si>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</si>
  <si>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</si>
  <si>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</si>
  <si>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</si>
  <si>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</si>
  <si>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</si>
  <si>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</si>
  <si>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</si>
  <si>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</si>
  <si>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</si>
  <si>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</si>
  <si>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</si>
  <si>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</si>
  <si>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</si>
  <si>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</si>
  <si>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</si>
  <si>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</si>
  <si>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</si>
  <si>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</si>
  <si>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</si>
  <si>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</si>
  <si>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</si>
  <si>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</si>
  <si>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</si>
  <si>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</si>
  <si>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</si>
  <si>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</si>
  <si>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</si>
  <si>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</si>
  <si>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</si>
  <si>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</si>
  <si>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</si>
  <si>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</si>
  <si>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</si>
  <si>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</si>
  <si>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</si>
  <si>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</si>
  <si>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</si>
  <si>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</si>
  <si>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</si>
  <si>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</si>
  <si>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</si>
  <si>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</si>
  <si>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</si>
  <si>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</si>
  <si>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</si>
  <si>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</si>
  <si>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</si>
  <si>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</si>
  <si>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</si>
  <si>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</si>
  <si>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</si>
  <si>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</si>
  <si>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</si>
  <si>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</si>
  <si>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</si>
  <si>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</si>
  <si>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</si>
  <si>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</si>
  <si>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</si>
  <si>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</si>
  <si>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</si>
  <si>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</si>
  <si>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</si>
  <si>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</si>
  <si>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</si>
  <si>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</si>
  <si>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</si>
  <si>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</si>
  <si>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</si>
  <si>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</si>
  <si>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</si>
  <si>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</si>
  <si>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</si>
  <si>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</si>
  <si>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</si>
  <si>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</si>
  <si>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</si>
  <si>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</si>
  <si>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</si>
  <si>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</si>
  <si>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</si>
  <si>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</si>
  <si>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</si>
  <si>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</si>
  <si>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</si>
  <si>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</si>
  <si>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</si>
  <si>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</si>
  <si>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</si>
  <si>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</si>
  <si>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</si>
  <si>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</si>
  <si>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</si>
  <si>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</si>
  <si>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</si>
  <si>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</si>
  <si>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</si>
  <si>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</si>
  <si>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</si>
  <si>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</si>
  <si>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</si>
  <si>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</si>
  <si>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</si>
  <si>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</si>
  <si>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</si>
  <si>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</si>
  <si>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</si>
  <si>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</si>
  <si>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</si>
  <si>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</si>
  <si>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</si>
  <si>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</si>
  <si>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</si>
  <si>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</si>
  <si>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</si>
  <si>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</si>
  <si>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</si>
  <si>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</si>
  <si>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</si>
  <si>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</si>
  <si>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</si>
  <si>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</si>
  <si>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</si>
  <si>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</si>
  <si>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</si>
  <si>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</si>
  <si>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</si>
  <si>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</si>
  <si>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</si>
  <si>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</si>
  <si>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</si>
  <si>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</si>
  <si>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</si>
  <si>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</si>
  <si>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</si>
  <si>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</si>
  <si>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</si>
  <si>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</si>
  <si>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</si>
  <si>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</si>
  <si>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</si>
  <si>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</si>
  <si>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</si>
  <si>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</si>
  <si>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</si>
  <si>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</si>
  <si>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</si>
  <si>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</si>
  <si>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</si>
  <si>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</si>
  <si>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</si>
  <si>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</si>
  <si>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</si>
  <si>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</si>
  <si>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</si>
  <si>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</si>
  <si>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</si>
  <si>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</si>
  <si>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</si>
  <si>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</si>
  <si>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</si>
  <si>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</si>
  <si>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</si>
  <si>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</si>
  <si>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</si>
  <si>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</si>
  <si>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</si>
  <si>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</si>
  <si>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</si>
  <si>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</si>
  <si>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</si>
  <si>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</si>
  <si>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</si>
  <si>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</si>
  <si>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</si>
  <si>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</si>
  <si>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</si>
  <si>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</si>
  <si>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</si>
  <si>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</si>
  <si>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</si>
  <si>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</si>
  <si>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</si>
  <si>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</si>
  <si>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</si>
  <si>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</si>
  <si>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</si>
  <si>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</si>
  <si>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</si>
  <si>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</si>
  <si>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</si>
  <si>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</si>
  <si>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</si>
  <si>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</si>
  <si>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</si>
  <si>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</si>
  <si>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</si>
  <si>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</si>
  <si>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</si>
  <si>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</si>
  <si>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</si>
  <si>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</si>
  <si>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</si>
  <si>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</si>
  <si>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</si>
  <si>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</si>
  <si>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</si>
  <si>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</si>
  <si>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</si>
  <si>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</si>
  <si>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</si>
  <si>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</si>
  <si>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</si>
  <si>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</si>
  <si>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</si>
  <si>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</si>
  <si>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</si>
  <si>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</si>
  <si>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</si>
  <si>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</si>
  <si>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</si>
  <si>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</si>
  <si>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</si>
  <si>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</si>
  <si>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</si>
  <si>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</si>
  <si>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</si>
  <si>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</si>
  <si>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</si>
  <si>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</si>
  <si>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</si>
  <si>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</si>
  <si>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</si>
  <si>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</si>
  <si>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</si>
  <si>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</si>
  <si>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</si>
  <si>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</si>
  <si>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</si>
  <si>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</si>
  <si>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</si>
  <si>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</si>
  <si>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</si>
  <si>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</si>
  <si>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</si>
  <si>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</si>
  <si>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</si>
  <si>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</si>
  <si>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</si>
  <si>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</si>
  <si>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</si>
  <si>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</si>
  <si>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</si>
  <si>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</si>
  <si>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</si>
  <si>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</si>
  <si>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</si>
  <si>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</si>
  <si>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</si>
  <si>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</si>
  <si>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</si>
  <si>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</si>
  <si>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</si>
  <si>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</si>
  <si>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</si>
  <si>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</si>
  <si>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</si>
  <si>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</si>
  <si>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</si>
  <si>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</si>
  <si>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</si>
  <si>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</si>
  <si>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</si>
  <si>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</si>
  <si>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</si>
  <si>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</si>
  <si>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</si>
  <si>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</si>
  <si>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</si>
  <si>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</si>
  <si>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</si>
  <si>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</si>
  <si>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</si>
  <si>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</si>
  <si>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</si>
  <si>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</si>
  <si>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</si>
  <si>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</si>
  <si>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</si>
  <si>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</si>
  <si>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</si>
  <si>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</si>
  <si>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</si>
  <si>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</si>
  <si>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</si>
  <si>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</si>
  <si>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</si>
  <si>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</si>
  <si>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</si>
  <si>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</si>
  <si>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</si>
  <si>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</si>
  <si>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</si>
  <si>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</si>
  <si>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</si>
  <si>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</si>
  <si>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</si>
  <si>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</si>
  <si>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</si>
  <si>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</si>
  <si>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</si>
  <si>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</si>
  <si>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</si>
  <si>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</si>
  <si>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</si>
  <si>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</si>
  <si>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</si>
  <si>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</si>
  <si>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</si>
  <si>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</si>
  <si>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</si>
  <si>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</si>
  <si>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</si>
  <si>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</si>
  <si>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</si>
  <si>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</si>
  <si>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</si>
  <si>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</si>
  <si>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</si>
  <si>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</si>
  <si>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</si>
  <si>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</si>
  <si>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</si>
  <si>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</si>
  <si>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</si>
  <si>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</si>
  <si>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</si>
  <si>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</si>
  <si>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</si>
  <si>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</si>
  <si>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</si>
  <si>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</si>
  <si>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</si>
  <si>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</si>
  <si>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</si>
  <si>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</si>
  <si>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</si>
  <si>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</si>
  <si>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</si>
  <si>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</si>
  <si>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</si>
  <si>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</si>
  <si>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</si>
  <si>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</si>
  <si>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</si>
  <si>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</si>
  <si>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</si>
  <si>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</si>
  <si>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</si>
  <si>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</si>
  <si>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</si>
  <si>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</si>
  <si>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</si>
  <si>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</si>
  <si>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</si>
  <si>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</si>
  <si>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</si>
  <si>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</si>
  <si>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</si>
  <si>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</si>
  <si>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</si>
  <si>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</si>
  <si>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</si>
  <si>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</si>
  <si>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</si>
  <si>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</si>
  <si>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</si>
  <si>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</si>
  <si>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</si>
  <si>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</si>
  <si>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</si>
  <si>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</si>
  <si>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</si>
  <si>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</si>
  <si>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</si>
  <si>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</si>
  <si>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</si>
  <si>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</si>
  <si>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</si>
  <si>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</si>
  <si>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</si>
  <si>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</si>
  <si>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</si>
  <si>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</si>
  <si>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</si>
  <si>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</si>
  <si>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</si>
  <si>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</si>
  <si>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</si>
  <si>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</si>
  <si>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</si>
  <si>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</si>
  <si>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</si>
  <si>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</si>
  <si>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</si>
  <si>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</si>
  <si>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</si>
  <si>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</si>
  <si>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</si>
  <si>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</si>
  <si>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</si>
  <si>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</si>
  <si>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</si>
  <si>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</si>
  <si>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</si>
  <si>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</si>
  <si>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</si>
  <si>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</si>
  <si>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</si>
  <si>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</si>
  <si>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</si>
  <si>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</si>
  <si>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</si>
  <si>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</si>
  <si>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</si>
  <si>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</si>
  <si>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</si>
  <si>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</si>
  <si>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</si>
  <si>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</si>
  <si>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</si>
  <si>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</si>
  <si>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</si>
  <si>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</si>
  <si>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</si>
  <si>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</si>
  <si>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</si>
  <si>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</si>
  <si>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</si>
  <si>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</si>
  <si>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</si>
  <si>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</si>
  <si>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</si>
  <si>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</si>
  <si>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</si>
  <si>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</si>
  <si>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</si>
  <si>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</si>
  <si>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</si>
  <si>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</si>
  <si>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</si>
  <si>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</si>
  <si>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</si>
  <si>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</si>
  <si>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</si>
  <si>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</si>
  <si>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</si>
  <si>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</si>
  <si>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</si>
  <si>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</si>
  <si>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</si>
  <si>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</si>
  <si>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</si>
  <si>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</si>
  <si>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</si>
  <si>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</si>
  <si>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</si>
  <si>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</si>
  <si>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</si>
  <si>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</si>
  <si>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</si>
  <si>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</si>
  <si>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</si>
  <si>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</si>
  <si>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</si>
  <si>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</si>
  <si>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</si>
  <si>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</si>
  <si>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</si>
  <si>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</si>
  <si>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</si>
  <si>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</si>
  <si>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</si>
  <si>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</si>
  <si>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</si>
  <si>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</si>
  <si>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</si>
  <si>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</si>
  <si>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</si>
  <si>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</si>
  <si>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</si>
  <si>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</si>
  <si>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</si>
  <si>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</si>
  <si>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</si>
  <si>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</si>
  <si>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</si>
  <si>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</si>
  <si>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</si>
  <si>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</si>
  <si>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</si>
  <si>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</si>
  <si>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</si>
  <si>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</si>
  <si>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</si>
  <si>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</si>
  <si>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</si>
  <si>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</si>
  <si>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</si>
  <si>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</si>
  <si>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</si>
  <si>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</si>
  <si>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</si>
  <si>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</si>
  <si>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</si>
  <si>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</si>
  <si>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</si>
  <si>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</si>
  <si>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</si>
  <si>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</si>
  <si>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</si>
  <si>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</si>
  <si>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</si>
  <si>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</si>
  <si>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</si>
  <si>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</si>
  <si>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</si>
  <si>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</si>
  <si>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</si>
  <si>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</si>
  <si>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</si>
  <si>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</si>
  <si>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</si>
  <si>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</si>
  <si>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</si>
  <si>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</si>
  <si>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</si>
  <si>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</si>
  <si>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</si>
  <si>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</si>
  <si>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</si>
  <si>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</si>
  <si>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</si>
  <si>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</si>
  <si>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</si>
  <si>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</si>
  <si>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</si>
  <si>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</si>
  <si>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</si>
  <si>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</si>
  <si>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</si>
  <si>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</si>
  <si>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</si>
  <si>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</si>
  <si>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</si>
  <si>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</si>
  <si>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</si>
  <si>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</si>
  <si>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</si>
  <si>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</si>
  <si>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</si>
  <si>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</si>
  <si>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</si>
  <si>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</si>
  <si>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</si>
  <si>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</si>
  <si>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</si>
  <si>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</si>
  <si>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</si>
  <si>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</si>
  <si>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</si>
  <si>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</si>
  <si>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</si>
  <si>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</si>
  <si>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</si>
  <si>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</si>
  <si>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</si>
  <si>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</si>
  <si>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</si>
  <si>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</si>
  <si>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</si>
  <si>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</si>
  <si>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</si>
  <si>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</si>
  <si>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</si>
  <si>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</si>
  <si>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</si>
  <si>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</si>
  <si>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</si>
  <si>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</si>
  <si>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</si>
  <si>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</si>
  <si>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</si>
  <si>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</si>
  <si>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</si>
  <si>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</si>
  <si>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</si>
  <si>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</si>
  <si>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</si>
  <si>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</si>
  <si>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</si>
  <si>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</si>
  <si>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</si>
  <si>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</si>
  <si>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</si>
  <si>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</si>
  <si>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</si>
  <si>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</si>
  <si>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</si>
  <si>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</si>
  <si>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</si>
  <si>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</si>
  <si>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</si>
  <si>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</si>
  <si>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</si>
  <si>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</si>
  <si>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</si>
  <si>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</si>
  <si>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</si>
  <si>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</si>
  <si>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</si>
  <si>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</si>
  <si>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</si>
  <si>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</si>
  <si>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</si>
  <si>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</si>
  <si>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</si>
  <si>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</si>
  <si>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</si>
  <si>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</si>
  <si>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</si>
  <si>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</si>
  <si>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</si>
  <si>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</si>
  <si>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</si>
  <si>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</si>
  <si>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</si>
  <si>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</si>
  <si>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</si>
  <si>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</si>
  <si>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</si>
  <si>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</si>
  <si>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</si>
  <si>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</si>
  <si>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</si>
  <si>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</si>
  <si>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</si>
  <si>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</si>
  <si>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</si>
  <si>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</si>
  <si>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</si>
  <si>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</si>
  <si>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</si>
  <si>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</si>
  <si>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</si>
  <si>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</si>
  <si>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</si>
  <si>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</si>
  <si>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</si>
  <si>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</si>
  <si>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</si>
  <si>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</si>
  <si>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</si>
  <si>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</si>
  <si>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</si>
  <si>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</si>
  <si>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</si>
  <si>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</si>
  <si>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</si>
  <si>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</si>
  <si>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</si>
  <si>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</si>
  <si>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</si>
  <si>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</si>
  <si>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</si>
  <si>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</si>
  <si>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</si>
  <si>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</si>
  <si>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</si>
  <si>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</si>
  <si>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</si>
  <si>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</si>
  <si>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</si>
  <si>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</si>
  <si>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</si>
  <si>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</si>
  <si>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</si>
  <si>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</si>
  <si>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</si>
  <si>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</si>
  <si>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</si>
  <si>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</si>
  <si>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</si>
  <si>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</si>
  <si>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</si>
  <si>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</si>
  <si>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</si>
  <si>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</si>
  <si>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</si>
  <si>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</si>
  <si>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</si>
  <si>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</si>
  <si>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</si>
  <si>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</si>
  <si>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</si>
  <si>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</si>
  <si>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</si>
  <si>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</si>
  <si>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</si>
  <si>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</si>
  <si>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</si>
  <si>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</si>
  <si>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</si>
  <si>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</si>
  <si>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</si>
  <si>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</si>
  <si>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</si>
  <si>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</si>
  <si>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</si>
  <si>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</si>
  <si>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</si>
  <si>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</si>
  <si>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</si>
  <si>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</si>
  <si>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</si>
  <si>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</si>
  <si>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</si>
  <si>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</si>
  <si>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</si>
  <si>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</si>
  <si>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</si>
  <si>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</si>
  <si>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</si>
  <si>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</si>
  <si>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</si>
  <si>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</si>
  <si>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</si>
  <si>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</si>
  <si>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</si>
  <si>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</si>
  <si>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</si>
  <si>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</si>
  <si>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</si>
  <si>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</si>
  <si>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</si>
  <si>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</si>
  <si>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</si>
  <si>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</si>
  <si>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</si>
  <si>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</si>
  <si>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</si>
  <si>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</si>
  <si>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</si>
  <si>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</si>
  <si>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</si>
  <si>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</si>
  <si>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</si>
  <si>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</si>
  <si>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</si>
  <si>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</si>
  <si>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</si>
  <si>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</si>
  <si>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</si>
  <si>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</si>
  <si>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</si>
  <si>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</si>
  <si>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</si>
  <si>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</si>
  <si>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</si>
  <si>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</si>
  <si>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</si>
  <si>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</si>
  <si>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</si>
  <si>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</si>
  <si>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</si>
  <si>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</si>
  <si>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</si>
  <si>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</si>
  <si>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</si>
  <si>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</si>
  <si>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</si>
  <si>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</si>
  <si>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</si>
  <si>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</si>
  <si>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</si>
  <si>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</si>
  <si>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</si>
  <si>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</si>
  <si>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</si>
  <si>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</si>
  <si>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</si>
  <si>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</si>
  <si>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</si>
  <si>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</si>
  <si>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</si>
  <si>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</si>
  <si>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</si>
  <si>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</si>
  <si>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</si>
  <si>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</si>
  <si>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</si>
  <si>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</si>
  <si>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</si>
  <si>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</si>
  <si>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</si>
  <si>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</si>
  <si>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</si>
  <si>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</si>
  <si>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</si>
  <si>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</si>
  <si>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</si>
  <si>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</si>
  <si>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</si>
  <si>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</si>
  <si>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</si>
  <si>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</si>
  <si>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</si>
  <si>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</si>
  <si>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</si>
  <si>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</si>
  <si>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</si>
  <si>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</si>
  <si>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</si>
  <si>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</si>
  <si>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</si>
  <si>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</si>
  <si>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</si>
  <si>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</si>
  <si>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</si>
  <si>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</si>
  <si>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</si>
  <si>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</si>
  <si>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</si>
  <si>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</si>
  <si>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</si>
  <si>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</si>
  <si>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</si>
  <si>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</si>
  <si>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</si>
  <si>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</si>
  <si>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</si>
  <si>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</si>
  <si>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</si>
  <si>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</si>
  <si>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</si>
  <si>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</si>
  <si>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</si>
  <si>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</si>
  <si>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</si>
  <si>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</si>
  <si>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</si>
  <si>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</si>
  <si>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</si>
  <si>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</si>
  <si>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</si>
  <si>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</si>
  <si>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</si>
  <si>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</si>
  <si>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</si>
  <si>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</si>
  <si>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</si>
  <si>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</si>
  <si>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</si>
  <si>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</si>
  <si>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</si>
  <si>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</si>
  <si>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</si>
  <si>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</si>
  <si>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</si>
  <si>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</si>
  <si>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</si>
  <si>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</si>
  <si>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</si>
  <si>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</si>
  <si>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</si>
  <si>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</si>
  <si>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</si>
  <si>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</si>
  <si>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</si>
  <si>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</si>
  <si>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</si>
  <si>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</si>
  <si>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</si>
  <si>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</si>
  <si>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</si>
  <si>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</si>
  <si>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</si>
  <si>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</si>
  <si>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</si>
  <si>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</si>
  <si>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</si>
  <si>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</si>
  <si>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</si>
  <si>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</si>
  <si>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</si>
  <si>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</si>
  <si>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</si>
  <si>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</si>
  <si>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</si>
  <si>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</si>
  <si>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</si>
  <si>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</si>
  <si>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</si>
  <si>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</si>
  <si>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</si>
  <si>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</si>
  <si>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</si>
  <si>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</si>
  <si>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</si>
  <si>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</si>
  <si>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</si>
  <si>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</si>
  <si>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</si>
  <si>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</si>
  <si>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</si>
  <si>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</si>
  <si>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</si>
  <si>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</si>
  <si>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</si>
  <si>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</si>
  <si>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</si>
  <si>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</si>
  <si>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</si>
  <si>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</si>
  <si>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</si>
  <si>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</si>
  <si>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</si>
  <si>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</si>
  <si>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</si>
  <si>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</si>
  <si>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</si>
  <si>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</si>
  <si>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</si>
  <si>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</si>
  <si>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</si>
  <si>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</si>
  <si>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</si>
  <si>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</si>
  <si>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</si>
  <si>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</si>
  <si>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</si>
  <si>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</si>
  <si>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</si>
  <si>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</si>
  <si>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</si>
  <si>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</si>
  <si>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</si>
  <si>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</si>
  <si>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</si>
  <si>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</si>
  <si>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</si>
  <si>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</si>
  <si>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</si>
  <si>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</si>
  <si>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</si>
  <si>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</si>
  <si>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</si>
  <si>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</si>
  <si>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</si>
  <si>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</si>
  <si>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</si>
  <si>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</si>
  <si>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</si>
  <si>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</si>
  <si>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</si>
  <si>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</si>
  <si>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</si>
  <si>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</si>
  <si>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</si>
  <si>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</si>
  <si>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</si>
  <si>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</si>
  <si>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</si>
  <si>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</si>
  <si>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</si>
  <si>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</si>
  <si>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</si>
  <si>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</si>
  <si>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</si>
  <si>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</si>
  <si>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</si>
  <si>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</si>
  <si>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</si>
  <si>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</si>
  <si>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</si>
  <si>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</si>
  <si>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</si>
  <si>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</si>
  <si>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</si>
  <si>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</si>
  <si>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</si>
  <si>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</si>
  <si>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</si>
  <si>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</si>
  <si>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</si>
  <si>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</si>
  <si>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</si>
  <si>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</si>
  <si>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</si>
  <si>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</si>
  <si>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</si>
  <si>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</si>
  <si>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</si>
  <si>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</si>
  <si>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</si>
  <si>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</si>
  <si>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</si>
  <si>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</si>
  <si>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</si>
  <si>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</si>
  <si>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</si>
  <si>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</si>
  <si>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</si>
  <si>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</si>
  <si>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</si>
  <si>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</si>
  <si>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</si>
  <si>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</si>
  <si>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</si>
  <si>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</si>
  <si>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</si>
  <si>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</si>
  <si>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</si>
  <si>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</si>
  <si>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</si>
  <si>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</si>
  <si>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</si>
  <si>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</si>
  <si>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</si>
  <si>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</si>
  <si>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</si>
  <si>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</si>
  <si>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</si>
  <si>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</si>
  <si>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</si>
  <si>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</si>
  <si>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</si>
  <si>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</si>
  <si>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</si>
  <si>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</si>
  <si>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</si>
  <si>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</si>
  <si>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</si>
  <si>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</si>
  <si>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</si>
  <si>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</si>
  <si>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</si>
  <si>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</si>
  <si>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</si>
  <si>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</si>
  <si>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</si>
  <si>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</si>
  <si>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</si>
  <si>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</si>
  <si>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</si>
  <si>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</si>
  <si>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</si>
  <si>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</si>
  <si>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</si>
  <si>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</si>
  <si>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</si>
  <si>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</si>
  <si>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</si>
  <si>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</si>
  <si>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</si>
  <si>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</si>
  <si>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</si>
  <si>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</si>
  <si>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</si>
  <si>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</si>
  <si>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</si>
  <si>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</si>
  <si>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</si>
  <si>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</si>
  <si>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</si>
  <si>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</si>
  <si>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</si>
  <si>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</si>
  <si>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</si>
  <si>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</si>
  <si>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</si>
  <si>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</si>
  <si>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</si>
  <si>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</si>
  <si>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</si>
  <si>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</si>
  <si>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</si>
  <si>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</si>
  <si>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</si>
  <si>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</si>
  <si>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</si>
  <si>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</si>
  <si>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</si>
  <si>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</si>
  <si>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</si>
  <si>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</si>
  <si>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</si>
  <si>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</si>
  <si>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</si>
  <si>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</si>
  <si>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</si>
  <si>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</si>
  <si>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</si>
  <si>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</si>
  <si>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</si>
  <si>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</si>
  <si>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</si>
  <si>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</si>
  <si>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</si>
  <si>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</si>
  <si>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</si>
  <si>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</si>
  <si>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</si>
  <si>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</si>
  <si>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</si>
  <si>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</si>
  <si>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</si>
  <si>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</si>
  <si>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</si>
  <si>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</si>
  <si>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</si>
  <si>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</si>
  <si>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</si>
  <si>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</si>
  <si>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</si>
  <si>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</si>
  <si>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</si>
  <si>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</si>
  <si>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</si>
  <si>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</si>
  <si>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</si>
  <si>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</si>
  <si>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</si>
  <si>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</si>
  <si>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</si>
  <si>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</si>
  <si>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</si>
  <si>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</si>
  <si>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</si>
  <si>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</si>
  <si>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</si>
  <si>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</si>
  <si>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</si>
  <si>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</si>
  <si>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</si>
  <si>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</si>
  <si>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</si>
  <si>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</si>
  <si>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</si>
  <si>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</si>
  <si>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</si>
  <si>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</si>
  <si>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</si>
  <si>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</si>
  <si>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</si>
  <si>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</si>
  <si>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</si>
  <si>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</si>
  <si>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</si>
  <si>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</si>
  <si>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</si>
  <si>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</si>
  <si>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</si>
  <si>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</si>
  <si>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</si>
  <si>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</si>
  <si>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</si>
  <si>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</si>
  <si>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</si>
  <si>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</si>
  <si>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</si>
  <si>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</si>
  <si>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</si>
  <si>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</si>
  <si>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</si>
  <si>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</si>
  <si>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</si>
  <si>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</si>
  <si>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</si>
  <si>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</si>
  <si>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</si>
  <si>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</si>
  <si>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</si>
  <si>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</si>
  <si>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</si>
  <si>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</si>
  <si>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</si>
  <si>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</si>
  <si>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</si>
  <si>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</si>
  <si>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</si>
  <si>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</si>
  <si>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</si>
  <si>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</si>
  <si>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</si>
  <si>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</si>
  <si>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</si>
  <si>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</si>
  <si>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</si>
  <si>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</si>
  <si>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</si>
  <si>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</si>
  <si>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</si>
  <si>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</si>
  <si>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</si>
  <si>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</si>
  <si>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</si>
  <si>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</si>
  <si>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</si>
  <si>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</si>
  <si>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</si>
  <si>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</si>
  <si>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</si>
  <si>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</si>
  <si>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</si>
  <si>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</si>
  <si>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</si>
  <si>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</si>
  <si>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</si>
  <si>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</si>
  <si>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</si>
  <si>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</si>
  <si>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</si>
  <si>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</si>
  <si>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</si>
  <si>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</si>
  <si>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</si>
  <si>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</si>
  <si>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</si>
  <si>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</si>
  <si>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</si>
  <si>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</si>
  <si>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</si>
  <si>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</si>
  <si>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</si>
  <si>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</si>
  <si>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</si>
  <si>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</si>
  <si>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</si>
  <si>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</si>
  <si>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</si>
  <si>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</si>
  <si>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</si>
  <si>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</si>
  <si>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</si>
  <si>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</si>
  <si>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</si>
  <si>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</si>
  <si>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</si>
  <si>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</si>
  <si>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</si>
  <si>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</si>
  <si>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</si>
  <si>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</si>
  <si>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</si>
  <si>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</si>
  <si>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</si>
  <si>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</si>
  <si>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</si>
  <si>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</si>
  <si>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</si>
  <si>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</si>
  <si>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</si>
  <si>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</si>
  <si>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</si>
  <si>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</si>
  <si>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</si>
  <si>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</si>
  <si>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</si>
  <si>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</si>
  <si>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</si>
  <si>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</si>
  <si>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</si>
  <si>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</si>
  <si>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</si>
  <si>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</si>
  <si>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</si>
  <si>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</si>
  <si>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</si>
  <si>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</si>
  <si>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</si>
  <si>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</si>
  <si>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</si>
  <si>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</si>
  <si>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</si>
  <si>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</si>
  <si>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</si>
  <si>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</si>
  <si>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</si>
  <si>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</si>
  <si>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</si>
  <si>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</si>
  <si>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</si>
  <si>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</si>
  <si>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</si>
  <si>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</si>
  <si>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</si>
  <si>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</si>
  <si>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</si>
  <si>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</si>
  <si>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</si>
  <si>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</si>
  <si>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</si>
  <si>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</si>
  <si>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</si>
  <si>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</si>
  <si>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</si>
  <si>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</si>
  <si>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</si>
  <si>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</si>
  <si>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</si>
  <si>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</si>
  <si>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</si>
  <si>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</si>
  <si>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</si>
  <si>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</si>
  <si>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</si>
  <si>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</si>
  <si>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</si>
  <si>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</si>
  <si>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</si>
  <si>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</si>
  <si>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</si>
  <si>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</si>
  <si>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</si>
  <si>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</si>
  <si>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</si>
  <si>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</si>
  <si>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</si>
  <si>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</si>
  <si>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</si>
  <si>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</si>
  <si>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</si>
  <si>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</si>
  <si>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</si>
  <si>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</si>
  <si>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</si>
  <si>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</si>
  <si>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</si>
  <si>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</si>
  <si>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</si>
  <si>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</si>
  <si>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</si>
  <si>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</si>
  <si>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</si>
  <si>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</si>
  <si>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</si>
  <si>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</si>
  <si>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</si>
  <si>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</si>
  <si>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</si>
  <si>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</si>
  <si>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</si>
  <si>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</si>
  <si>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</si>
  <si>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</si>
  <si>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</si>
  <si>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</si>
  <si>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</si>
  <si>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</si>
  <si>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</si>
  <si>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</si>
  <si>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</si>
  <si>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</si>
  <si>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</si>
  <si>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</si>
  <si>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</si>
  <si>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</si>
  <si>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</si>
  <si>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</si>
  <si>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</si>
  <si>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</si>
  <si>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</si>
  <si>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</si>
  <si>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</si>
  <si>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</si>
  <si>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</si>
  <si>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</si>
  <si>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</si>
  <si>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</si>
  <si>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</si>
  <si>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</si>
  <si>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</si>
  <si>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</si>
  <si>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</si>
  <si>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</si>
  <si>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</si>
  <si>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</si>
  <si>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</si>
  <si>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</si>
  <si>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</si>
  <si>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</si>
  <si>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</si>
  <si>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</si>
  <si>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</si>
  <si>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</si>
  <si>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</si>
  <si>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</si>
  <si>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</si>
  <si>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</si>
  <si>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</si>
  <si>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</si>
  <si>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</si>
  <si>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</si>
  <si>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</si>
  <si>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</si>
  <si>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</si>
  <si>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</si>
  <si>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</si>
  <si>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</si>
  <si>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</si>
  <si>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</si>
  <si>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</si>
  <si>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</si>
  <si>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</si>
  <si>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</si>
  <si>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</si>
  <si>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</si>
  <si>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</si>
  <si>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</si>
  <si>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</si>
  <si>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</si>
  <si>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</si>
  <si>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</si>
  <si>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</si>
  <si>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</si>
  <si>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</si>
  <si>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</si>
  <si>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</si>
  <si>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</si>
  <si>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</si>
  <si>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</si>
  <si>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</si>
  <si>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</si>
  <si>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</si>
  <si>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</si>
  <si>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</si>
  <si>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</si>
  <si>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</si>
  <si>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</si>
  <si>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</si>
  <si>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</si>
  <si>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</si>
  <si>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</si>
  <si>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</si>
  <si>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</si>
  <si>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</si>
  <si>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</si>
  <si>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</si>
  <si>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</si>
  <si>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</si>
  <si>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</si>
  <si>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</si>
  <si>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</si>
  <si>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</si>
  <si>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</si>
  <si>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</si>
  <si>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</si>
  <si>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</si>
  <si>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</si>
  <si>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</si>
  <si>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</si>
  <si>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</si>
  <si>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</si>
  <si>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</si>
  <si>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</si>
  <si>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</si>
  <si>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</si>
  <si>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</si>
  <si>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</si>
  <si>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</si>
  <si>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</si>
  <si>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</si>
  <si>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</si>
  <si>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</si>
  <si>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</si>
  <si>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</si>
  <si>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</si>
  <si>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</si>
  <si>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</si>
  <si>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</si>
  <si>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</si>
  <si>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</si>
  <si>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</si>
  <si>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</si>
  <si>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</si>
  <si>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</si>
  <si>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</si>
  <si>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</si>
  <si>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</si>
  <si>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</si>
  <si>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</si>
  <si>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</si>
  <si>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</si>
  <si>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</si>
  <si>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</si>
  <si>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</si>
  <si>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</si>
  <si>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</si>
  <si>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</si>
  <si>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</si>
  <si>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</si>
  <si>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</si>
  <si>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</si>
  <si>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</si>
  <si>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</si>
  <si>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</si>
  <si>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</si>
  <si>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</si>
  <si>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</si>
  <si>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</si>
  <si>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</si>
  <si>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</si>
  <si>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</si>
  <si>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</si>
  <si>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</si>
  <si>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</si>
  <si>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</si>
  <si>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</si>
  <si>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</si>
  <si>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</si>
  <si>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</si>
  <si>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</si>
  <si>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</si>
  <si>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</si>
  <si>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</si>
  <si>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</si>
  <si>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</si>
  <si>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</si>
  <si>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</si>
  <si>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</si>
  <si>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</si>
  <si>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</si>
  <si>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</si>
  <si>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</si>
  <si>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</si>
  <si>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</si>
  <si>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</si>
  <si>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</si>
  <si>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</si>
  <si>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</si>
  <si>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</si>
  <si>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</si>
  <si>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</si>
  <si>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</si>
  <si>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</si>
  <si>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</si>
  <si>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</si>
  <si>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</si>
  <si>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</si>
  <si>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</si>
  <si>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</si>
  <si>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</si>
  <si>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</si>
  <si>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</si>
  <si>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</si>
  <si>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</si>
  <si>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</si>
  <si>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</si>
  <si>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</si>
  <si>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</si>
  <si>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</si>
  <si>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</si>
  <si>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</si>
  <si>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</si>
  <si>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</si>
  <si>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</si>
  <si>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</si>
  <si>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</si>
  <si>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</si>
  <si>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</si>
  <si>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</si>
  <si>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</si>
  <si>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</si>
  <si>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</si>
  <si>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</si>
  <si>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</si>
  <si>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</si>
  <si>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</si>
  <si>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</si>
  <si>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</si>
  <si>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</si>
  <si>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</si>
  <si>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</si>
  <si>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</si>
  <si>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</si>
  <si>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</si>
  <si>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</si>
  <si>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</si>
  <si>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</si>
  <si>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</si>
  <si>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</si>
  <si>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</si>
  <si>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</si>
  <si>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</si>
  <si>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</si>
  <si>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</si>
  <si>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</si>
  <si>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</si>
  <si>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</si>
  <si>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</si>
  <si>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</si>
  <si>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</si>
  <si>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</si>
  <si>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</si>
  <si>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</si>
  <si>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</si>
  <si>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</si>
  <si>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</si>
  <si>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</si>
  <si>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</si>
  <si>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</si>
  <si>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</si>
  <si>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</si>
  <si>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</si>
  <si>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</si>
  <si>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</si>
  <si>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</si>
  <si>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</si>
  <si>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</si>
  <si>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</si>
  <si>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</si>
  <si>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</si>
  <si>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</si>
  <si>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</si>
  <si>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</si>
  <si>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</si>
  <si>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</si>
  <si>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</si>
  <si>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</si>
  <si>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</si>
  <si>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</si>
  <si>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</si>
  <si>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</si>
  <si>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</si>
  <si>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</si>
  <si>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</si>
  <si>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</si>
  <si>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</si>
  <si>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</si>
  <si>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</si>
  <si>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</si>
  <si>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</si>
  <si>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</si>
  <si>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</si>
  <si>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</si>
  <si>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</si>
  <si>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</si>
  <si>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</si>
  <si>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</si>
  <si>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</si>
  <si>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</si>
  <si>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</si>
  <si>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</si>
  <si>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</si>
  <si>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</si>
  <si>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</si>
  <si>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</si>
  <si>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</si>
  <si>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</si>
  <si>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</si>
  <si>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</si>
  <si>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</si>
  <si>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</si>
  <si>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</si>
  <si>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</si>
  <si>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</si>
  <si>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</si>
  <si>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</si>
  <si>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</si>
  <si>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</si>
  <si>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</si>
  <si>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</si>
  <si>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</si>
  <si>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</si>
  <si>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</si>
  <si>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</si>
  <si>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</si>
  <si>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</si>
  <si>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</si>
  <si>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</si>
  <si>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</si>
  <si>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</si>
  <si>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</si>
  <si>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</si>
  <si>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</si>
  <si>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</si>
  <si>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</si>
  <si>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</si>
  <si>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</si>
  <si>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</si>
  <si>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</si>
  <si>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</si>
  <si>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</si>
  <si>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</si>
  <si>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</si>
  <si>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</si>
  <si>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</si>
  <si>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</si>
  <si>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</si>
  <si>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</si>
  <si>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</si>
  <si>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</si>
  <si>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</si>
  <si>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</si>
  <si>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</si>
  <si>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</si>
  <si>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</si>
  <si>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</si>
  <si>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</si>
  <si>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</si>
  <si>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</si>
  <si>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</si>
  <si>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</si>
  <si>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</si>
  <si>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</si>
  <si>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</si>
  <si>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</si>
  <si>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</si>
  <si>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</si>
  <si>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</si>
  <si>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</si>
  <si>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</si>
  <si>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</si>
  <si>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</si>
  <si>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</si>
  <si>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</si>
  <si>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</si>
  <si>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</si>
  <si>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</si>
  <si>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</si>
  <si>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</si>
  <si>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</si>
  <si>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</si>
  <si>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</si>
  <si>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</si>
  <si>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</si>
  <si>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</si>
  <si>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</si>
  <si>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</si>
  <si>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</si>
  <si>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</si>
  <si>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</si>
  <si>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</si>
  <si>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</si>
  <si>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</si>
  <si>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</si>
  <si>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</si>
  <si>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</si>
  <si>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</si>
  <si>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</si>
  <si>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</si>
  <si>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</si>
  <si>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</si>
  <si>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</si>
  <si>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</si>
  <si>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</si>
  <si>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</si>
  <si>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</si>
  <si>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</si>
  <si>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</si>
  <si>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</si>
  <si>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</si>
  <si>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</si>
  <si>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</si>
  <si>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</si>
  <si>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</si>
  <si>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</si>
  <si>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</si>
  <si>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</si>
  <si>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</si>
  <si>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</si>
  <si>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</si>
  <si>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</si>
  <si>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</si>
  <si>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</si>
  <si>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</si>
  <si>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</si>
  <si>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</si>
  <si>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</si>
  <si>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</si>
  <si>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</si>
  <si>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</si>
  <si>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</si>
  <si>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</si>
  <si>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</si>
  <si>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</si>
  <si>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</si>
  <si>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</si>
  <si>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</si>
  <si>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</si>
  <si>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</si>
  <si>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</si>
  <si>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</si>
  <si>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</si>
  <si>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</si>
  <si>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</si>
  <si>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</si>
  <si>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</si>
  <si>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</si>
  <si>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</si>
  <si>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</si>
  <si>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</si>
  <si>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</si>
  <si>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</si>
  <si>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</si>
  <si>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</si>
  <si>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</si>
  <si>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</si>
  <si>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</si>
  <si>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</si>
  <si>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</si>
  <si>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</si>
  <si>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</si>
  <si>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</si>
  <si>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</si>
  <si>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</si>
  <si>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</si>
  <si>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</si>
  <si>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</si>
  <si>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</si>
  <si>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</si>
  <si>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</si>
  <si>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</si>
  <si>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</si>
  <si>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</si>
  <si>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</si>
  <si>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</si>
  <si>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</si>
  <si>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</si>
  <si>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</si>
  <si>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</si>
  <si>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</si>
  <si>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</si>
  <si>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</si>
  <si>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</si>
  <si>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</si>
  <si>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</si>
  <si>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</si>
  <si>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</si>
  <si>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</si>
  <si>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</si>
  <si>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</si>
  <si>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</si>
  <si>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</si>
  <si>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</si>
  <si>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</si>
  <si>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</si>
  <si>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</si>
  <si>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</si>
  <si>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</si>
  <si>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</si>
  <si>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</si>
  <si>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</si>
  <si>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</si>
  <si>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</si>
  <si>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</si>
  <si>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</si>
  <si>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</si>
  <si>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</si>
  <si>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</si>
  <si>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</si>
  <si>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</si>
  <si>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</si>
  <si>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</si>
  <si>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</si>
  <si>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</si>
  <si>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</si>
  <si>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</si>
  <si>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</si>
  <si>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</si>
  <si>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</si>
  <si>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</si>
  <si>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</si>
  <si>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</si>
  <si>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</si>
  <si>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</si>
  <si>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</si>
  <si>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</si>
  <si>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</si>
  <si>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</si>
  <si>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</si>
  <si>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</si>
  <si>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</si>
  <si>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</si>
  <si>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</si>
  <si>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</si>
  <si>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</si>
  <si>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</si>
  <si>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</si>
  <si>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</si>
  <si>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</si>
  <si>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</si>
  <si>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</si>
  <si>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</si>
  <si>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</si>
  <si>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</si>
  <si>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</si>
  <si>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</si>
  <si>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</si>
  <si>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</si>
  <si>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</si>
  <si>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</si>
  <si>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</si>
  <si>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</si>
  <si>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</si>
  <si>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</si>
  <si>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</si>
  <si>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</si>
  <si>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</si>
  <si>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</si>
  <si>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</si>
  <si>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</si>
  <si>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</si>
  <si>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</si>
  <si>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</si>
  <si>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</si>
  <si>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</si>
  <si>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</si>
  <si>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</si>
  <si>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</si>
  <si>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</si>
  <si>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</si>
  <si>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</si>
  <si>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</si>
  <si>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</si>
  <si>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</si>
  <si>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</si>
  <si>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</si>
  <si>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</si>
  <si>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</si>
  <si>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</si>
  <si>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</si>
  <si>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</si>
  <si>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</si>
  <si>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</si>
  <si>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</si>
  <si>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</si>
  <si>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</si>
  <si>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</si>
  <si>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</si>
  <si>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</si>
  <si>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</si>
  <si>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</si>
  <si>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</si>
  <si>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</si>
  <si>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</si>
  <si>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</si>
  <si>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</si>
  <si>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</si>
  <si>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</si>
  <si>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</si>
  <si>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</si>
  <si>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</si>
  <si>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</si>
  <si>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</si>
  <si>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</si>
  <si>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</si>
  <si>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</si>
  <si>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</si>
  <si>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</si>
  <si>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</si>
  <si>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</si>
  <si>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</si>
  <si>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</si>
  <si>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</si>
  <si>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</si>
  <si>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</si>
  <si>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</si>
  <si>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</si>
  <si>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</si>
  <si>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</si>
  <si>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</si>
  <si>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</si>
  <si>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</si>
  <si>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</si>
  <si>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</si>
  <si>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</si>
  <si>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</si>
  <si>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</si>
  <si>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</si>
  <si>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</si>
  <si>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</si>
  <si>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</si>
  <si>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</si>
  <si>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</si>
  <si>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</si>
  <si>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</si>
  <si>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</si>
  <si>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</si>
  <si>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</si>
  <si>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</si>
  <si>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</si>
  <si>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</si>
  <si>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</si>
  <si>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</si>
  <si>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</si>
  <si>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</si>
  <si>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</si>
  <si>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</si>
  <si>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</si>
  <si>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</si>
  <si>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</si>
  <si>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</si>
  <si>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</si>
  <si>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</si>
  <si>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</si>
  <si>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</si>
  <si>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</si>
  <si>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</si>
  <si>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</si>
  <si>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</si>
  <si>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</si>
  <si>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</si>
  <si>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</si>
  <si>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</si>
  <si>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</si>
  <si>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</si>
  <si>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</si>
  <si>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</si>
  <si>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</si>
  <si>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</si>
  <si>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</si>
  <si>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</si>
  <si>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</si>
  <si>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</si>
  <si>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</si>
  <si>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</si>
  <si>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</si>
  <si>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</si>
  <si>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</si>
  <si>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</si>
  <si>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</si>
  <si>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</si>
  <si>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</si>
  <si>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</si>
  <si>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</si>
  <si>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</si>
  <si>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</si>
  <si>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</si>
  <si>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</si>
  <si>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</si>
  <si>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</si>
  <si>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</si>
  <si>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</si>
  <si>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</si>
  <si>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</si>
  <si>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</si>
  <si>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</si>
  <si>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</si>
  <si>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</si>
  <si>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</si>
  <si>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</si>
  <si>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</si>
  <si>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</si>
  <si>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</si>
  <si>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</si>
  <si>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</si>
  <si>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</si>
  <si>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</si>
  <si>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</si>
  <si>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</si>
  <si>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</si>
  <si>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</si>
  <si>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</si>
  <si>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</si>
  <si>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</si>
  <si>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</si>
  <si>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</si>
  <si>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</si>
  <si>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</si>
  <si>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</si>
  <si>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</si>
  <si>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</si>
  <si>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</si>
  <si>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</si>
  <si>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</si>
  <si>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</si>
  <si>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</si>
  <si>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</si>
  <si>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</si>
  <si>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</si>
  <si>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</si>
  <si>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</si>
  <si>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</si>
  <si>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</si>
  <si>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</si>
  <si>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</si>
  <si>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</si>
  <si>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</si>
  <si>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</si>
  <si>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</si>
  <si>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</si>
  <si>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</si>
  <si>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</si>
  <si>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</si>
  <si>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</si>
  <si>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</si>
  <si>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</si>
  <si>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</si>
  <si>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</si>
  <si>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</si>
  <si>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</si>
  <si>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</si>
  <si>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</si>
  <si>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</si>
  <si>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</si>
  <si>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</si>
  <si>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</si>
  <si>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</si>
  <si>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</si>
  <si>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</si>
  <si>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</si>
  <si>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</si>
  <si>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</si>
  <si>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</si>
  <si>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</si>
  <si>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</si>
  <si>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</si>
  <si>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</si>
  <si>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</si>
  <si>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</si>
  <si>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</si>
  <si>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</si>
  <si>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</si>
  <si>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</si>
  <si>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</si>
  <si>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</si>
  <si>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</si>
  <si>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</si>
  <si>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</si>
  <si>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</si>
  <si>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</si>
  <si>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</si>
  <si>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</si>
  <si>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</si>
  <si>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</si>
  <si>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</si>
  <si>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</si>
  <si>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</si>
  <si>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</si>
  <si>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</si>
  <si>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</si>
  <si>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</si>
  <si>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</si>
  <si>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</si>
  <si>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</si>
  <si>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</si>
  <si>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</si>
  <si>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</si>
  <si>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</si>
  <si>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</si>
  <si>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</si>
  <si>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</si>
  <si>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</si>
  <si>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</si>
  <si>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</si>
  <si>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</si>
  <si>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</si>
  <si>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</si>
  <si>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</si>
  <si>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</si>
  <si>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</si>
  <si>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</si>
  <si>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</si>
  <si>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</si>
  <si>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</si>
  <si>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</si>
  <si>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</si>
  <si>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</si>
  <si>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</si>
  <si>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</si>
  <si>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</si>
  <si>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</si>
  <si>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</si>
  <si>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</si>
  <si>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</si>
  <si>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</si>
  <si>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</si>
  <si>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</si>
  <si>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</si>
  <si>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</si>
  <si>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</si>
  <si>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</si>
  <si>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</si>
  <si>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</si>
  <si>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</si>
  <si>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</si>
  <si>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</si>
  <si>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</si>
  <si>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</si>
  <si>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</si>
  <si>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</si>
  <si>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</si>
  <si>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</si>
  <si>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</si>
  <si>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</si>
  <si>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</si>
  <si>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</si>
  <si>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</si>
  <si>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</si>
  <si>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</si>
  <si>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</si>
  <si>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</si>
  <si>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</si>
  <si>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</si>
  <si>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</si>
  <si>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</si>
  <si>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</si>
  <si>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</si>
  <si>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</si>
  <si>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</si>
  <si>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</si>
  <si>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</si>
  <si>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</si>
  <si>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</si>
  <si>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</si>
  <si>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</si>
  <si>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</si>
  <si>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</si>
  <si>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</si>
  <si>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</si>
  <si>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</si>
  <si>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</si>
  <si>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</si>
  <si>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</si>
  <si>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</si>
  <si>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</si>
  <si>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</si>
  <si>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</si>
  <si>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</si>
  <si>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</si>
  <si>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</si>
  <si>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</si>
  <si>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</si>
  <si>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</si>
  <si>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</si>
  <si>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</si>
  <si>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</si>
  <si>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</si>
  <si>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</si>
  <si>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</si>
  <si>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</si>
  <si>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</si>
  <si>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</si>
  <si>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</si>
  <si>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</si>
  <si>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</si>
  <si>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</si>
  <si>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</si>
  <si>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</si>
  <si>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</si>
  <si>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</si>
  <si>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</si>
  <si>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</si>
  <si>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</si>
  <si>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</si>
  <si>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</si>
  <si>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</si>
  <si>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</si>
  <si>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</si>
  <si>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</si>
  <si>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</si>
  <si>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</si>
  <si>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</si>
  <si>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</si>
  <si>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</si>
  <si>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</si>
  <si>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</si>
  <si>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</si>
  <si>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</si>
  <si>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</si>
  <si>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</si>
  <si>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</si>
  <si>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</si>
  <si>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</si>
  <si>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</si>
  <si>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</si>
  <si>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</si>
  <si>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</si>
  <si>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</si>
  <si>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</si>
  <si>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</si>
  <si>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</si>
  <si>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</si>
  <si>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</si>
  <si>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</si>
  <si>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</si>
  <si>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</si>
  <si>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</si>
  <si>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</si>
  <si>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</si>
  <si>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</si>
  <si>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</si>
  <si>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</si>
  <si>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</si>
  <si>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</si>
  <si>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</si>
  <si>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</si>
  <si>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</si>
  <si>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</si>
  <si>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</si>
  <si>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</si>
  <si>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</si>
  <si>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</si>
  <si>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</si>
  <si>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</si>
  <si>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</si>
  <si>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</si>
  <si>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</si>
  <si>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</si>
  <si>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</si>
  <si>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</si>
  <si>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</si>
  <si>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</si>
  <si>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</si>
  <si>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</si>
  <si>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</si>
  <si>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</si>
  <si>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</si>
  <si>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</si>
  <si>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</si>
  <si>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</si>
  <si>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</si>
  <si>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</si>
  <si>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</si>
  <si>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</si>
  <si>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</si>
  <si>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</si>
  <si>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</si>
  <si>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</si>
  <si>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</si>
  <si>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</si>
  <si>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</si>
  <si>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</si>
  <si>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</si>
  <si>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</si>
  <si>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</si>
  <si>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</si>
  <si>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</si>
  <si>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</si>
  <si>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</si>
  <si>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</si>
  <si>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</si>
  <si>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</si>
  <si>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</si>
  <si>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</si>
  <si>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</si>
  <si>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</si>
  <si>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</si>
  <si>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</si>
  <si>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</si>
  <si>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</si>
  <si>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</si>
  <si>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</si>
  <si>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</si>
  <si>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</si>
  <si>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</si>
  <si>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</si>
  <si>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</si>
  <si>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</si>
  <si>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</si>
  <si>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</si>
  <si>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</si>
  <si>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</si>
  <si>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</si>
  <si>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</si>
  <si>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</si>
  <si>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</si>
  <si>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</si>
  <si>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</si>
  <si>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</si>
  <si>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</si>
  <si>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</si>
  <si>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</si>
  <si>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</si>
  <si>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</si>
  <si>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</si>
  <si>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</si>
  <si>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</si>
  <si>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</si>
  <si>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</si>
  <si>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</si>
  <si>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</si>
  <si>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</si>
  <si>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</si>
  <si>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</si>
  <si>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</si>
  <si>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</si>
  <si>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</si>
  <si>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</si>
  <si>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</si>
  <si>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</si>
  <si>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</si>
  <si>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</si>
  <si>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</si>
  <si>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</si>
  <si>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</si>
  <si>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</si>
  <si>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</si>
  <si>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</si>
  <si>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</si>
  <si>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</si>
  <si>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</si>
  <si>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</si>
  <si>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</si>
  <si>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</si>
  <si>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</si>
  <si>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</si>
  <si>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</si>
  <si>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</si>
  <si>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</si>
  <si>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</si>
  <si>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</si>
  <si>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</si>
  <si>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</si>
  <si>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</si>
  <si>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</si>
  <si>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</si>
  <si>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</si>
  <si>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</si>
  <si>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</si>
  <si>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</si>
  <si>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</si>
  <si>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</si>
  <si>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</si>
  <si>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</si>
  <si>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</si>
  <si>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</si>
  <si>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</si>
  <si>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</si>
  <si>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</si>
  <si>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</si>
  <si>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</si>
  <si>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</si>
  <si>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</si>
  <si>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</si>
  <si>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</si>
  <si>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</si>
  <si>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</si>
  <si>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</si>
  <si>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</si>
  <si>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</si>
  <si>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</si>
  <si>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</si>
  <si>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</si>
  <si>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</si>
  <si>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</si>
  <si>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</si>
  <si>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</si>
  <si>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</si>
  <si>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</si>
  <si>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</si>
  <si>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</si>
  <si>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</si>
  <si>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</si>
  <si>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</si>
  <si>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</si>
  <si>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</si>
  <si>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</si>
  <si>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</si>
  <si>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</si>
  <si>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</si>
  <si>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</si>
  <si>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</si>
  <si>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</si>
  <si>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</si>
  <si>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</si>
  <si>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</si>
  <si>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</si>
  <si>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</si>
  <si>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</si>
  <si>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</si>
  <si>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</si>
  <si>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</si>
  <si>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</si>
  <si>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</si>
  <si>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</si>
  <si>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</si>
  <si>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</si>
  <si>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</si>
  <si>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</si>
  <si>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</si>
  <si>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</si>
  <si>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</si>
  <si>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</si>
  <si>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</si>
  <si>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</si>
  <si>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</si>
  <si>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</si>
  <si>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</si>
  <si>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</si>
  <si>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</si>
  <si>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</si>
  <si>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</si>
  <si>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</si>
  <si>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</si>
  <si>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</si>
  <si>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</si>
  <si>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</si>
  <si>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</si>
  <si>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</si>
  <si>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</si>
  <si>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</si>
  <si>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</si>
  <si>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</si>
  <si>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</si>
  <si>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</si>
  <si>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</si>
  <si>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</si>
  <si>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</si>
  <si>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</si>
  <si>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</si>
  <si>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</si>
  <si>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</si>
  <si>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</si>
  <si>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</si>
  <si>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</si>
  <si>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</si>
  <si>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</si>
  <si>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</si>
  <si>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</si>
  <si>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</si>
  <si>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</si>
  <si>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</si>
  <si>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</si>
  <si>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</si>
  <si>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</si>
  <si>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</si>
  <si>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</si>
  <si>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</si>
  <si>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</si>
  <si>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</si>
  <si>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</si>
  <si>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</si>
  <si>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</si>
  <si>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</si>
  <si>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</si>
  <si>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</si>
  <si>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</si>
  <si>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</si>
  <si>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</si>
  <si>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</si>
  <si>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</si>
  <si>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</si>
  <si>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</si>
  <si>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</si>
  <si>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</si>
  <si>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</si>
  <si>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</si>
  <si>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</si>
  <si>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</si>
  <si>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</si>
  <si>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</si>
  <si>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</si>
  <si>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</si>
  <si>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</si>
  <si>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</si>
  <si>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</si>
  <si>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</si>
  <si>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</si>
  <si>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</si>
  <si>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</si>
  <si>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</si>
  <si>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</si>
  <si>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</si>
  <si>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</si>
  <si>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</si>
  <si>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</si>
  <si>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</si>
  <si>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</si>
  <si>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</si>
  <si>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</si>
  <si>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</si>
  <si>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</si>
  <si>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</si>
  <si>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</si>
  <si>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</si>
  <si>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</si>
  <si>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</si>
  <si>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</si>
  <si>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</si>
  <si>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</si>
  <si>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</si>
  <si>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</si>
  <si>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</si>
  <si>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</si>
  <si>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</si>
  <si>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</si>
  <si>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</si>
  <si>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</si>
  <si>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</si>
  <si>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</si>
  <si>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</si>
  <si>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</si>
  <si>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</si>
  <si>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</si>
  <si>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</si>
  <si>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</si>
  <si>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</si>
  <si>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</si>
  <si>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</si>
  <si>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</si>
  <si>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</si>
  <si>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</si>
  <si>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</si>
  <si>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</si>
  <si>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</si>
  <si>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</si>
  <si>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</si>
  <si>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</si>
  <si>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</si>
  <si>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</si>
  <si>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</si>
  <si>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</si>
  <si>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</si>
  <si>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</si>
  <si>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</si>
  <si>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</si>
  <si>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</si>
  <si>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</si>
  <si>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</si>
  <si>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</si>
  <si>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</si>
  <si>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</si>
  <si>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</si>
  <si>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</si>
  <si>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</si>
  <si>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</si>
  <si>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</si>
  <si>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</si>
  <si>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</si>
  <si>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</si>
  <si>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</si>
  <si>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</si>
  <si>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</si>
  <si>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</si>
  <si>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</si>
  <si>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</si>
  <si>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</si>
  <si>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</si>
  <si>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</si>
  <si>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</si>
  <si>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</si>
  <si>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</si>
  <si>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</si>
  <si>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</si>
  <si>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</si>
  <si>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</si>
  <si>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</si>
  <si>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</si>
  <si>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</si>
  <si>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</si>
  <si>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</si>
  <si>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</si>
  <si>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</si>
  <si>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</si>
  <si>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</si>
  <si>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</si>
  <si>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</si>
  <si>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</si>
  <si>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</si>
  <si>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</si>
  <si>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</si>
  <si>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</si>
  <si>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</si>
  <si>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</si>
  <si>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</si>
  <si>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</si>
  <si>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</si>
  <si>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</si>
  <si>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</si>
  <si>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</si>
  <si>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</si>
  <si>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</si>
  <si>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</si>
  <si>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</si>
  <si>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</si>
  <si>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</si>
  <si>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</si>
  <si>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</si>
  <si>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</si>
  <si>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</si>
  <si>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</si>
  <si>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</si>
  <si>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</si>
  <si>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</si>
  <si>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</si>
  <si>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</si>
  <si>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</si>
  <si>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</si>
  <si>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</si>
  <si>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</si>
  <si>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</si>
  <si>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</si>
  <si>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</si>
  <si>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</si>
  <si>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</si>
  <si>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</si>
  <si>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</si>
  <si>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</si>
  <si>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</si>
  <si>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</si>
  <si>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</si>
  <si>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</si>
  <si>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</si>
  <si>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</si>
  <si>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</si>
  <si>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</si>
  <si>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</si>
  <si>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</si>
  <si>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</si>
  <si>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</si>
  <si>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</si>
  <si>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</si>
  <si>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</si>
  <si>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</si>
  <si>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</si>
  <si>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</si>
  <si>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</si>
  <si>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</si>
  <si>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</si>
  <si>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</si>
  <si>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</si>
  <si>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</si>
  <si>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</si>
  <si>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</si>
  <si>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</si>
  <si>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</si>
  <si>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</si>
  <si>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</si>
  <si>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</si>
  <si>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</si>
  <si>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</si>
  <si>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</si>
  <si>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</si>
  <si>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</si>
  <si>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</si>
  <si>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</si>
  <si>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</si>
  <si>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</si>
  <si>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</si>
  <si>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</si>
  <si>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</si>
  <si>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</si>
  <si>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</si>
  <si>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</si>
  <si>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</si>
  <si>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</si>
  <si>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</si>
  <si>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</si>
  <si>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</si>
  <si>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</si>
  <si>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</si>
  <si>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</si>
  <si>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</si>
  <si>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</si>
  <si>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</si>
  <si>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</si>
  <si>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</si>
  <si>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</si>
  <si>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</si>
  <si>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</si>
  <si>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</si>
  <si>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</si>
  <si>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</si>
  <si>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</si>
  <si>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</si>
  <si>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</si>
  <si>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</si>
  <si>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</si>
  <si>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</si>
  <si>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</si>
  <si>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</si>
  <si>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</si>
  <si>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</si>
  <si>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</si>
  <si>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</si>
  <si>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</si>
  <si>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</si>
  <si>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</si>
  <si>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</si>
  <si>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</si>
  <si>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</si>
  <si>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</si>
  <si>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</si>
  <si>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</si>
  <si>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</si>
  <si>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</si>
  <si>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</si>
  <si>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</si>
  <si>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</si>
  <si>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</si>
  <si>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</si>
  <si>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</si>
  <si>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</si>
  <si>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</si>
  <si>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</si>
  <si>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</si>
  <si>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</si>
  <si>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</si>
  <si>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</si>
  <si>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</si>
  <si>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</si>
  <si>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</si>
  <si>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</si>
  <si>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</si>
  <si>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</si>
  <si>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</si>
  <si>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</si>
  <si>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</si>
  <si>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</si>
  <si>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</si>
  <si>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</si>
  <si>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</si>
  <si>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</si>
  <si>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</si>
  <si>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</si>
  <si>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</si>
  <si>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</si>
  <si>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</si>
  <si>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</si>
  <si>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</si>
  <si>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</si>
  <si>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</si>
  <si>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</si>
  <si>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</si>
  <si>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</si>
  <si>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</si>
  <si>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</si>
  <si>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</si>
  <si>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</si>
  <si>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</si>
  <si>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</si>
  <si>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</si>
  <si>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</si>
  <si>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</si>
  <si>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</si>
  <si>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</si>
  <si>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</si>
  <si>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</si>
  <si>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</si>
  <si>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</si>
  <si>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</si>
  <si>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</si>
  <si>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</si>
  <si>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</si>
  <si>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</si>
  <si>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</si>
  <si>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</si>
  <si>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</si>
  <si>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</si>
  <si>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</si>
  <si>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</si>
  <si>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</si>
  <si>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</si>
  <si>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</si>
  <si>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</si>
  <si>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</si>
  <si>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</si>
  <si>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</si>
  <si>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</si>
  <si>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</si>
  <si>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</si>
  <si>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</si>
  <si>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</si>
  <si>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</si>
  <si>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</si>
  <si>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</si>
  <si>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</si>
  <si>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</si>
  <si>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</si>
  <si>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</si>
  <si>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</si>
  <si>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</si>
  <si>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</si>
  <si>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</si>
  <si>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</si>
  <si>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</si>
  <si>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</si>
  <si>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</si>
  <si>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</si>
  <si>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</si>
  <si>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</si>
  <si>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</si>
  <si>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</si>
  <si>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</si>
  <si>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</si>
  <si>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</si>
  <si>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</si>
  <si>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</si>
  <si>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</si>
  <si>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</si>
  <si>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</si>
  <si>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</si>
  <si>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</si>
  <si>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</si>
  <si>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</si>
  <si>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</si>
  <si>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</si>
  <si>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</si>
  <si>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</si>
  <si>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</si>
  <si>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</si>
  <si>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</si>
  <si>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</si>
  <si>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</si>
  <si>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</si>
  <si>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</si>
  <si>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</si>
  <si>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</si>
  <si>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</si>
  <si>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</si>
  <si>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</si>
  <si>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</si>
  <si>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</si>
  <si>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</si>
  <si>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</si>
  <si>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</si>
  <si>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</si>
  <si>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</si>
  <si>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</si>
  <si>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</si>
  <si>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</si>
  <si>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</si>
  <si>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</si>
  <si>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</si>
  <si>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</si>
  <si>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</si>
  <si>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</si>
  <si>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</si>
  <si>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</si>
  <si>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</si>
  <si>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</si>
  <si>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</si>
  <si>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</si>
  <si>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</si>
  <si>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</si>
  <si>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</si>
  <si>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</si>
  <si>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</si>
  <si>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</si>
  <si>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</si>
  <si>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</si>
  <si>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</si>
  <si>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</si>
  <si>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</si>
  <si>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</si>
  <si>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</si>
  <si>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</si>
  <si>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</si>
  <si>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</si>
  <si>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</si>
  <si>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</si>
  <si>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</si>
  <si>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</si>
  <si>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</si>
  <si>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</si>
  <si>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</si>
  <si>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</si>
  <si>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</si>
  <si>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</si>
  <si>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</si>
  <si>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</si>
  <si>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</si>
  <si>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</si>
  <si>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</si>
  <si>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</si>
  <si>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</si>
  <si>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</si>
  <si>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</si>
  <si>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</si>
  <si>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</si>
  <si>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</si>
  <si>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</si>
  <si>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</si>
  <si>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</si>
  <si>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</si>
  <si>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</si>
  <si>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</si>
  <si>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</si>
  <si>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</si>
  <si>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</si>
  <si>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</si>
  <si>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</si>
  <si>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</si>
  <si>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</si>
  <si>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</si>
  <si>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</si>
  <si>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</si>
  <si>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</si>
  <si>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</si>
  <si>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</si>
  <si>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</si>
  <si>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</si>
  <si>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</si>
  <si>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</si>
  <si>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</si>
  <si>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</si>
  <si>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</si>
  <si>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</si>
  <si>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</si>
  <si>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</si>
  <si>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</si>
  <si>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</si>
  <si>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</si>
  <si>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</si>
  <si>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</si>
  <si>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</si>
  <si>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</si>
  <si>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</si>
  <si>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</si>
  <si>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</si>
  <si>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</si>
  <si>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</si>
  <si>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</si>
  <si>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</si>
  <si>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</si>
  <si>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</si>
  <si>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</si>
  <si>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</si>
  <si>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</si>
  <si>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</si>
  <si>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</si>
  <si>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</si>
  <si>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</si>
  <si>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</si>
  <si>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</si>
  <si>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</si>
  <si>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</si>
  <si>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</si>
  <si>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</si>
  <si>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</si>
  <si>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</si>
  <si>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</si>
  <si>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</si>
  <si>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</si>
  <si>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</si>
  <si>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</si>
  <si>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</si>
  <si>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</si>
  <si>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</si>
  <si>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</si>
  <si>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</si>
  <si>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</si>
  <si>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</si>
  <si>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</si>
  <si>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</si>
  <si>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</si>
  <si>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</si>
  <si>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</si>
  <si>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</si>
  <si>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</si>
  <si>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</si>
  <si>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</si>
  <si>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</si>
  <si>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</si>
  <si>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</si>
  <si>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</si>
  <si>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</si>
  <si>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</si>
  <si>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</si>
  <si>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</si>
  <si>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</si>
  <si>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</si>
  <si>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</si>
  <si>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</si>
  <si>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</si>
  <si>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</si>
  <si>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</si>
  <si>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</si>
  <si>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</si>
  <si>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</si>
  <si>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</si>
  <si>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</si>
  <si>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</si>
  <si>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</si>
  <si>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</si>
  <si>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</si>
  <si>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</si>
  <si>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</si>
  <si>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</si>
  <si>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</si>
  <si>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</si>
  <si>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</si>
  <si>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</si>
  <si>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</si>
  <si>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</si>
  <si>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</si>
  <si>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</si>
  <si>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</si>
  <si>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</si>
  <si>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</si>
  <si>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</si>
  <si>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</si>
  <si>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</si>
  <si>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</si>
  <si>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</si>
  <si>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</si>
  <si>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</si>
  <si>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</si>
  <si>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</si>
  <si>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</si>
  <si>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</si>
  <si>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</si>
  <si>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</si>
  <si>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</si>
  <si>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</si>
  <si>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</si>
  <si>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</si>
  <si>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</si>
  <si>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</si>
  <si>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</si>
  <si>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</si>
  <si>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</si>
  <si>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</si>
  <si>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</si>
  <si>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</si>
  <si>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</si>
  <si>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</si>
  <si>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</si>
  <si>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</si>
  <si>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</si>
  <si>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</si>
  <si>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</si>
  <si>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</si>
  <si>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</si>
  <si>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</si>
  <si>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</si>
  <si>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</si>
  <si>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</si>
  <si>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</si>
  <si>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</si>
  <si>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</si>
  <si>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</si>
  <si>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</si>
  <si>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</si>
  <si>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</si>
  <si>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</si>
  <si>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</si>
  <si>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</si>
  <si>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</si>
  <si>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</si>
  <si>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</si>
  <si>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</si>
  <si>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</si>
  <si>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</si>
  <si>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</si>
  <si>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</si>
  <si>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</si>
  <si>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</si>
  <si>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</si>
  <si>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</si>
  <si>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</si>
  <si>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</si>
  <si>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</si>
  <si>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</si>
  <si>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</si>
  <si>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</si>
  <si>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</si>
  <si>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</si>
  <si>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</si>
  <si>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</si>
  <si>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</si>
  <si>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</si>
  <si>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</si>
  <si>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</si>
  <si>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</si>
  <si>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</si>
  <si>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</si>
  <si>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</si>
  <si>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</si>
  <si>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</si>
  <si>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</si>
  <si>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</si>
  <si>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</si>
  <si>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</si>
  <si>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</si>
  <si>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</si>
  <si>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</si>
  <si>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</si>
  <si>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</si>
  <si>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</si>
  <si>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</si>
  <si>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</si>
  <si>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</si>
  <si>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</si>
  <si>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</si>
  <si>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</si>
  <si>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</si>
  <si>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</si>
  <si>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</si>
  <si>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</si>
  <si>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</si>
  <si>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</si>
  <si>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</si>
  <si>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</si>
  <si>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</si>
  <si>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</si>
  <si>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</si>
  <si>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</si>
  <si>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</si>
  <si>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</si>
  <si>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</si>
  <si>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</si>
  <si>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</si>
  <si>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</si>
  <si>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</si>
  <si>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</si>
  <si>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</si>
  <si>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</si>
  <si>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</si>
  <si>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</si>
  <si>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</si>
  <si>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</si>
  <si>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</si>
  <si>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</si>
  <si>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</si>
  <si>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</si>
  <si>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</si>
  <si>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</si>
  <si>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</si>
  <si>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</si>
  <si>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</si>
  <si>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</si>
  <si>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</si>
  <si>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</si>
  <si>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</si>
  <si>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</si>
  <si>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</si>
  <si>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</si>
  <si>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</si>
  <si>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</si>
  <si>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</si>
  <si>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</si>
  <si>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</si>
  <si>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</si>
  <si>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</si>
  <si>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</si>
  <si>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</si>
  <si>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</si>
  <si>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</si>
  <si>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</si>
  <si>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</si>
  <si>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</si>
  <si>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</si>
  <si>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</si>
  <si>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</si>
  <si>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</si>
  <si>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</si>
  <si>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</si>
  <si>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</si>
  <si>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</si>
  <si>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</si>
  <si>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</si>
  <si>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</si>
  <si>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</si>
  <si>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</si>
  <si>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</si>
  <si>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</si>
  <si>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</si>
  <si>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</si>
  <si>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</si>
  <si>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</si>
  <si>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</si>
  <si>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</si>
  <si>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</si>
  <si>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</si>
  <si>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</si>
  <si>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</si>
  <si>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</si>
  <si>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</si>
  <si>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</si>
  <si>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</si>
  <si>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</si>
  <si>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</si>
  <si>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</si>
  <si>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</si>
  <si>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</si>
  <si>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</si>
  <si>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</si>
  <si>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</si>
  <si>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</si>
  <si>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</si>
  <si>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</si>
  <si>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</si>
  <si>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</si>
  <si>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</si>
  <si>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</si>
  <si>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</si>
  <si>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</si>
  <si>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</si>
  <si>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</si>
  <si>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</si>
  <si>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</si>
  <si>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</si>
  <si>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</si>
  <si>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</si>
  <si>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</si>
  <si>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</si>
  <si>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</si>
  <si>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</si>
  <si>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</si>
  <si>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</si>
  <si>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</si>
  <si>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</si>
  <si>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</si>
  <si>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</si>
  <si>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</si>
  <si>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</si>
  <si>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</si>
  <si>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</si>
  <si>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</si>
  <si>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</si>
  <si>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</si>
  <si>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</si>
  <si>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</si>
  <si>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</si>
  <si>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</si>
  <si>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</si>
  <si>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</si>
  <si>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</si>
  <si>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</si>
  <si>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</si>
  <si>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</si>
  <si>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</si>
  <si>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</si>
  <si>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</si>
  <si>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</si>
  <si>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</si>
  <si>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</si>
  <si>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</si>
  <si>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</si>
  <si>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</si>
  <si>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</si>
  <si>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</si>
  <si>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</si>
  <si>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</si>
  <si>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</si>
  <si>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</si>
  <si>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</si>
  <si>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</si>
  <si>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</si>
  <si>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</si>
  <si>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</si>
  <si>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</si>
  <si>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</si>
  <si>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</si>
  <si>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</si>
  <si>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</si>
  <si>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</si>
  <si>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</si>
  <si>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</si>
  <si>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</si>
  <si>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</si>
  <si>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</si>
  <si>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</si>
  <si>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</si>
  <si>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</si>
  <si>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</si>
  <si>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</si>
  <si>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</si>
  <si>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</si>
  <si>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</si>
  <si>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</si>
  <si>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</si>
  <si>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</si>
  <si>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</si>
  <si>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</si>
  <si>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</si>
  <si>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</si>
  <si>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</si>
  <si>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</si>
  <si>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</si>
  <si>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</si>
  <si>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</si>
  <si>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</si>
  <si>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</si>
  <si>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</si>
  <si>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</si>
  <si>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</si>
  <si>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</si>
  <si>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</si>
  <si>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</si>
  <si>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</si>
  <si>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</si>
  <si>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</si>
  <si>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</si>
  <si>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</si>
  <si>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</si>
  <si>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</si>
  <si>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</si>
  <si>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</si>
  <si>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</si>
  <si>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</si>
  <si>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</si>
  <si>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</si>
  <si>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</si>
  <si>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</si>
  <si>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</si>
  <si>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</si>
  <si>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</si>
  <si>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</si>
  <si>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</si>
  <si>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</si>
  <si>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</si>
  <si>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</si>
  <si>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</si>
  <si>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</si>
  <si>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</si>
  <si>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</si>
  <si>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</si>
  <si>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</si>
  <si>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</si>
  <si>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</si>
  <si>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</si>
  <si>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</si>
  <si>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</si>
  <si>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</si>
  <si>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</si>
  <si>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</si>
  <si>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</si>
  <si>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</si>
  <si>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</si>
  <si>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</si>
  <si>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</si>
  <si>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</si>
  <si>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</si>
  <si>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</si>
  <si>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</si>
  <si>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</si>
  <si>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</si>
  <si>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</si>
  <si>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</si>
  <si>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</si>
  <si>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</si>
  <si>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</si>
  <si>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</si>
  <si>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</si>
  <si>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</si>
  <si>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</si>
  <si>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</si>
  <si>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</si>
  <si>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</si>
  <si>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</si>
  <si>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</si>
  <si>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</si>
  <si>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</si>
  <si>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</si>
  <si>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</si>
  <si>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</si>
  <si>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</si>
  <si>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</si>
  <si>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</si>
  <si>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</si>
  <si>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</si>
  <si>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</si>
  <si>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</si>
  <si>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</si>
  <si>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</si>
  <si>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</si>
  <si>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</si>
  <si>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</si>
  <si>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</si>
  <si>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</si>
  <si>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</si>
  <si>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</si>
  <si>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</si>
  <si>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</si>
  <si>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</si>
  <si>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</si>
  <si>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</si>
  <si>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</si>
  <si>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</si>
  <si>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</si>
  <si>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</si>
  <si>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</si>
  <si>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</si>
  <si>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</si>
  <si>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</si>
  <si>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</si>
  <si>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</si>
  <si>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</si>
  <si>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</si>
  <si>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</si>
  <si>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</si>
  <si>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</si>
  <si>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</si>
  <si>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</si>
  <si>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</si>
  <si>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</si>
  <si>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</si>
  <si>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</si>
  <si>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</si>
  <si>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</si>
  <si>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</si>
  <si>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</si>
  <si>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</si>
  <si>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</si>
  <si>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</si>
  <si>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</si>
  <si>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</si>
  <si>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</si>
  <si>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</si>
  <si>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</si>
  <si>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</si>
  <si>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</si>
  <si>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</si>
  <si>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</si>
  <si>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</si>
  <si>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</si>
  <si>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</si>
  <si>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</si>
  <si>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</si>
  <si>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</si>
  <si>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</si>
  <si>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</si>
  <si>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</si>
  <si>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</si>
  <si>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</si>
  <si>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</si>
  <si>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</si>
  <si>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</si>
  <si>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</si>
  <si>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</si>
  <si>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</si>
  <si>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</si>
  <si>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</si>
  <si>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</si>
  <si>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</si>
  <si>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</si>
  <si>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</si>
  <si>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</si>
  <si>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</si>
  <si>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</si>
  <si>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</si>
  <si>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</si>
  <si>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</si>
  <si>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</si>
  <si>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</si>
  <si>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</si>
  <si>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</si>
  <si>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</si>
  <si>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</si>
  <si>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</si>
  <si>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</si>
  <si>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</si>
  <si>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</si>
  <si>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</si>
  <si>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</si>
  <si>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</si>
  <si>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</si>
  <si>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</si>
  <si>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</si>
  <si>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</si>
  <si>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</si>
  <si>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</si>
  <si>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</si>
  <si>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</si>
  <si>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</si>
  <si>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</si>
  <si>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</si>
  <si>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</si>
  <si>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</si>
  <si>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</si>
  <si>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</si>
  <si>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</si>
  <si>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</si>
  <si>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</si>
  <si>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</si>
  <si>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</si>
  <si>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</si>
  <si>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</si>
  <si>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</si>
  <si>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</si>
  <si>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</si>
  <si>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</si>
  <si>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</si>
  <si>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</si>
  <si>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</si>
  <si>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</si>
  <si>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</si>
  <si>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</si>
  <si>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</si>
  <si>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</si>
  <si>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</si>
  <si>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</si>
  <si>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</si>
  <si>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</si>
  <si>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</si>
  <si>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</si>
  <si>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</si>
  <si>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</si>
  <si>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</si>
  <si>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</si>
  <si>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</si>
  <si>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</si>
  <si>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</si>
  <si>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</si>
  <si>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</si>
  <si>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</si>
  <si>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</si>
  <si>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</si>
  <si>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</si>
  <si>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</si>
  <si>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</si>
  <si>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</si>
  <si>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</si>
  <si>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</si>
  <si>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</si>
  <si>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</si>
  <si>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</si>
  <si>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</si>
  <si>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</si>
  <si>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</si>
  <si>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</si>
  <si>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</si>
  <si>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</si>
  <si>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</si>
  <si>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</si>
  <si>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</si>
  <si>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</si>
  <si>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</si>
  <si>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</si>
  <si>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</si>
  <si>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</si>
  <si>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</si>
  <si>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</si>
  <si>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</si>
  <si>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</si>
  <si>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</si>
  <si>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</si>
  <si>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</si>
  <si>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</si>
  <si>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</si>
  <si>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</si>
  <si>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</si>
  <si>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</si>
  <si>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</si>
  <si>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</si>
  <si>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</si>
  <si>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</si>
  <si>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</si>
  <si>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</si>
  <si>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</si>
  <si>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</si>
  <si>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</si>
  <si>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</si>
  <si>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</si>
  <si>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</si>
  <si>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</si>
  <si>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</si>
  <si>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</si>
  <si>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</si>
  <si>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</si>
  <si>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</si>
  <si>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</si>
  <si>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</si>
  <si>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</si>
  <si>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</si>
  <si>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</si>
  <si>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</si>
  <si>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</si>
  <si>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</si>
  <si>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</si>
  <si>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</si>
  <si>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</si>
  <si>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</si>
  <si>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</si>
  <si>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</si>
  <si>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</si>
  <si>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</si>
  <si>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</si>
  <si>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</si>
  <si>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</si>
  <si>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</si>
  <si>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</si>
  <si>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</si>
  <si>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</si>
  <si>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</si>
  <si>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</si>
  <si>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</si>
  <si>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</si>
  <si>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</si>
  <si>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</si>
  <si>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</si>
  <si>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</si>
  <si>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</si>
  <si>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</si>
  <si>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</si>
  <si>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</si>
  <si>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</si>
  <si>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</si>
  <si>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</si>
  <si>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</si>
  <si>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</si>
  <si>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</si>
  <si>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</si>
  <si>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</si>
  <si>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</si>
  <si>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</si>
  <si>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</si>
  <si>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</si>
  <si>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</si>
  <si>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</si>
  <si>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</si>
  <si>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</si>
  <si>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</si>
  <si>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</si>
  <si>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</si>
  <si>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</si>
  <si>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</si>
  <si>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</si>
  <si>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</si>
  <si>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</si>
  <si>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</si>
  <si>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</si>
  <si>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</si>
  <si>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</si>
  <si>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</si>
  <si>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</si>
  <si>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</si>
  <si>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</si>
  <si>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</si>
  <si>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</si>
  <si>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</si>
  <si>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</si>
  <si>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</si>
  <si>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</si>
  <si>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</si>
  <si>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</si>
  <si>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</si>
  <si>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</si>
  <si>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</si>
  <si>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</si>
  <si>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</si>
  <si>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</si>
  <si>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</si>
  <si>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</si>
  <si>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</si>
  <si>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</si>
  <si>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</si>
  <si>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</si>
  <si>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</si>
  <si>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</si>
  <si>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</si>
  <si>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</si>
  <si>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</si>
  <si>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</si>
  <si>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</si>
  <si>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</si>
  <si>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</si>
  <si>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</si>
  <si>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</si>
  <si>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</si>
  <si>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</si>
  <si>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</si>
  <si>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</si>
  <si>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</si>
  <si>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</si>
  <si>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</si>
  <si>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</si>
  <si>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</si>
  <si>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</si>
  <si>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</si>
  <si>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</si>
  <si>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</si>
  <si>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</si>
  <si>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</si>
  <si>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</si>
  <si>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</si>
  <si>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</si>
  <si>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</si>
  <si>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</si>
  <si>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</si>
  <si>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</si>
  <si>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</si>
  <si>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</si>
  <si>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</si>
  <si>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</si>
  <si>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</si>
  <si>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</si>
  <si>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</si>
  <si>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</si>
  <si>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</si>
  <si>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</si>
  <si>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</si>
  <si>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</si>
  <si>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</si>
  <si>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</si>
  <si>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</si>
  <si>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</si>
  <si>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</si>
  <si>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</si>
  <si>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</si>
  <si>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</si>
  <si>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</si>
  <si>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</si>
  <si>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</si>
  <si>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</si>
  <si>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</si>
  <si>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</si>
  <si>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</si>
  <si>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</si>
  <si>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</si>
  <si>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</si>
  <si>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</si>
  <si>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</si>
  <si>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</si>
  <si>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</si>
  <si>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</si>
  <si>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</si>
  <si>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</si>
  <si>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</si>
  <si>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</si>
  <si>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</si>
  <si>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</si>
  <si>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</si>
  <si>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</si>
  <si>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</si>
  <si>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</si>
  <si>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</si>
  <si>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</si>
  <si>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</si>
  <si>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</si>
  <si>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</si>
  <si>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</si>
  <si>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</si>
  <si>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</si>
  <si>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</si>
  <si>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</si>
  <si>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</si>
  <si>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</si>
  <si>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</si>
  <si>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</si>
  <si>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</si>
  <si>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</si>
  <si>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</si>
  <si>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</si>
  <si>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</si>
  <si>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</si>
  <si>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</si>
  <si>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</si>
  <si>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</si>
  <si>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</si>
  <si>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</si>
  <si>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</si>
  <si>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</si>
  <si>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</si>
  <si>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</si>
  <si>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</si>
  <si>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</si>
  <si>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</si>
  <si>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</si>
  <si>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</si>
  <si>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</si>
  <si>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</si>
  <si>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</si>
  <si>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</si>
  <si>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</si>
  <si>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</si>
  <si>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</si>
  <si>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</si>
  <si>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</si>
  <si>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</si>
  <si>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</si>
  <si>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</si>
  <si>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</si>
  <si>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</si>
  <si>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</si>
  <si>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</si>
  <si>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</si>
  <si>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</si>
  <si>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</si>
  <si>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</si>
  <si>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</si>
  <si>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</si>
  <si>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</si>
  <si>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</si>
  <si>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</si>
  <si>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</si>
  <si>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</si>
  <si>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</si>
  <si>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</si>
  <si>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</si>
  <si>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</si>
  <si>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</si>
  <si>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</si>
  <si>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</si>
  <si>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</si>
  <si>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</si>
  <si>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</si>
  <si>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</si>
  <si>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</si>
  <si>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</si>
  <si>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</si>
  <si>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</si>
  <si>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</si>
  <si>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</si>
  <si>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</si>
  <si>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</si>
  <si>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</si>
  <si>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</si>
  <si>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</si>
  <si>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</si>
  <si>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</si>
  <si>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</si>
  <si>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</si>
  <si>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</si>
  <si>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</si>
  <si>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</si>
  <si>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</si>
  <si>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</si>
  <si>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</si>
  <si>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</si>
  <si>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</si>
  <si>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</si>
  <si>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</si>
  <si>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</si>
  <si>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</si>
  <si>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</si>
  <si>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</si>
  <si>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</si>
  <si>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</si>
  <si>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</si>
  <si>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</si>
  <si>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</si>
  <si>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</si>
  <si>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</si>
  <si>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</si>
  <si>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</si>
  <si>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</si>
  <si>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</si>
  <si>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</si>
  <si>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</si>
  <si>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</si>
  <si>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</si>
  <si>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</si>
  <si>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</si>
  <si>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</si>
  <si>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</si>
  <si>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</si>
  <si>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</si>
  <si>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</si>
  <si>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</si>
  <si>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</si>
  <si>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</si>
  <si>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</si>
  <si>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</si>
  <si>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</si>
  <si>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</si>
  <si>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</si>
  <si>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</si>
  <si>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</si>
  <si>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</si>
  <si>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</si>
  <si>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</si>
  <si>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</si>
  <si>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</si>
  <si>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</si>
  <si>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</si>
  <si>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</si>
  <si>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</si>
  <si>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</si>
  <si>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</si>
  <si>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</si>
  <si>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</si>
  <si>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</si>
  <si>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</si>
  <si>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</si>
  <si>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</si>
  <si>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</si>
  <si>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</si>
  <si>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</si>
  <si>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</si>
  <si>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</si>
  <si>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</si>
  <si>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</si>
  <si>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</si>
  <si>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</si>
  <si>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</si>
  <si>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</si>
  <si>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</si>
  <si>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</si>
  <si>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</si>
  <si>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</si>
  <si>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</si>
  <si>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</si>
  <si>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</si>
  <si>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</si>
  <si>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</si>
  <si>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</si>
  <si>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</si>
  <si>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</si>
  <si>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</si>
  <si>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</si>
  <si>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</si>
  <si>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</si>
  <si>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</si>
  <si>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</si>
  <si>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</si>
  <si>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</si>
  <si>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</si>
  <si>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</si>
  <si>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</si>
  <si>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</si>
  <si>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</si>
  <si>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</si>
  <si>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</si>
  <si>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</si>
  <si>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</si>
  <si>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</si>
  <si>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</si>
  <si>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</si>
  <si>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</si>
  <si>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</si>
  <si>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</si>
  <si>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</si>
  <si>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</si>
  <si>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</si>
  <si>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</si>
  <si>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</si>
  <si>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</si>
  <si>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</si>
  <si>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</si>
  <si>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</si>
  <si>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</si>
  <si>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</si>
  <si>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</si>
  <si>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</si>
  <si>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</si>
  <si>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</si>
  <si>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</si>
  <si>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</si>
  <si>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</si>
  <si>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</si>
  <si>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</si>
  <si>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</si>
  <si>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</si>
  <si>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</si>
  <si>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</si>
  <si>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</si>
  <si>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</si>
  <si>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</si>
  <si>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</si>
  <si>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</si>
  <si>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</si>
  <si>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</si>
  <si>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</si>
  <si>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</si>
  <si>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</si>
  <si>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</si>
  <si>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</si>
  <si>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</si>
  <si>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</si>
  <si>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</si>
  <si>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</si>
  <si>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</si>
  <si>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</si>
  <si>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</si>
  <si>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</si>
  <si>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</si>
  <si>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</si>
  <si>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</si>
  <si>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</si>
  <si>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</si>
  <si>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</si>
  <si>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</si>
  <si>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</si>
  <si>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</si>
  <si>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</si>
  <si>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</si>
  <si>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</si>
  <si>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</si>
  <si>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</si>
  <si>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</si>
  <si>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</si>
  <si>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</si>
  <si>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</si>
  <si>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</si>
  <si>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</si>
  <si>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</si>
  <si>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</si>
  <si>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</si>
  <si>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</si>
  <si>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</si>
  <si>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</si>
  <si>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</si>
  <si>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</si>
  <si>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</si>
  <si>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</si>
  <si>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</si>
  <si>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</si>
  <si>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</si>
  <si>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</si>
  <si>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</si>
  <si>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</si>
  <si>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</si>
  <si>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</si>
  <si>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</si>
  <si>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</si>
  <si>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</si>
  <si>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</si>
  <si>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</si>
  <si>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</si>
  <si>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</si>
  <si>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</si>
  <si>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</si>
  <si>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</si>
  <si>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</si>
  <si>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</si>
  <si>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</si>
  <si>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</si>
  <si>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</si>
  <si>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</si>
  <si>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</si>
  <si>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</si>
  <si>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</si>
  <si>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</si>
  <si>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</si>
  <si>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</si>
  <si>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</si>
  <si>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</si>
  <si>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</si>
  <si>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</si>
  <si>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</si>
  <si>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</si>
  <si>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</si>
  <si>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</si>
  <si>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</si>
  <si>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</si>
  <si>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</si>
  <si>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</si>
  <si>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</si>
  <si>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</si>
  <si>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</si>
  <si>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</si>
  <si>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</si>
  <si>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</si>
  <si>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</si>
  <si>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</si>
  <si>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</si>
  <si>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</si>
  <si>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</si>
  <si>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</si>
  <si>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</si>
  <si>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</si>
  <si>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</si>
  <si>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</si>
  <si>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</si>
  <si>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</si>
  <si>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</si>
  <si>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</si>
  <si>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</si>
  <si>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</si>
  <si>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</si>
  <si>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</si>
  <si>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</si>
  <si>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</si>
  <si>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</si>
  <si>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</si>
  <si>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</si>
  <si>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</si>
  <si>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</si>
  <si>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</si>
  <si>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</si>
  <si>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</si>
  <si>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</si>
  <si>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</si>
  <si>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</si>
  <si>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</si>
  <si>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</si>
  <si>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</si>
  <si>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</si>
  <si>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</si>
  <si>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</si>
  <si>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</si>
  <si>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</si>
  <si>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</si>
  <si>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</si>
  <si>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</si>
  <si>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</si>
  <si>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</si>
  <si>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</si>
  <si>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</si>
  <si>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</si>
  <si>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</si>
  <si>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</si>
  <si>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</si>
  <si>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</si>
  <si>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</si>
  <si>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</si>
  <si>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</si>
  <si>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</si>
  <si>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</si>
  <si>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</si>
  <si>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</si>
  <si>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</si>
  <si>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</si>
  <si>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</si>
  <si>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</si>
  <si>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</si>
  <si>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</si>
  <si>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</si>
  <si>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</si>
  <si>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</si>
  <si>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</si>
  <si>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</si>
  <si>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</si>
  <si>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</si>
  <si>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</si>
  <si>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</si>
  <si>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</si>
  <si>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</si>
  <si>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</si>
  <si>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</si>
  <si>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</si>
  <si>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</si>
  <si>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</si>
  <si>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</si>
  <si>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</si>
  <si>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</si>
  <si>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</si>
  <si>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</si>
  <si>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</si>
  <si>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</si>
  <si>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</si>
  <si>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</si>
  <si>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</si>
  <si>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</si>
  <si>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</si>
  <si>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</si>
  <si>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</si>
  <si>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</si>
  <si>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</si>
  <si>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</si>
  <si>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</si>
  <si>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</si>
  <si>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</si>
  <si>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</si>
  <si>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</si>
  <si>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</si>
  <si>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</si>
  <si>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</si>
  <si>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</si>
  <si>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</si>
  <si>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</si>
  <si>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</si>
  <si>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</si>
  <si>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</si>
  <si>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</si>
  <si>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</si>
  <si>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</si>
  <si>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</si>
  <si>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</si>
  <si>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</si>
  <si>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</si>
  <si>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</si>
  <si>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</si>
  <si>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</si>
  <si>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</si>
  <si>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</si>
  <si>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</si>
  <si>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</si>
  <si>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</si>
  <si>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</si>
  <si>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</si>
  <si>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</si>
  <si>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</si>
  <si>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</si>
  <si>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</si>
  <si>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</si>
  <si>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</si>
  <si>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</si>
  <si>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</si>
  <si>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</si>
  <si>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</si>
  <si>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</si>
  <si>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</si>
  <si>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</si>
  <si>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</si>
  <si>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</si>
  <si>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</si>
  <si>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</si>
  <si>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</si>
  <si>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</si>
  <si>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</si>
  <si>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</si>
  <si>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</si>
  <si>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</si>
  <si>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</si>
  <si>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</si>
  <si>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</si>
  <si>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</si>
  <si>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</si>
  <si>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</si>
  <si>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</si>
  <si>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</si>
  <si>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</si>
  <si>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</si>
  <si>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</si>
  <si>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</si>
  <si>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</si>
  <si>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</si>
  <si>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</si>
  <si>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</si>
  <si>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</si>
  <si>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</si>
  <si>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</si>
  <si>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</si>
  <si>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</si>
  <si>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</si>
  <si>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</si>
  <si>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</si>
  <si>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</si>
  <si>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</si>
  <si>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</si>
  <si>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</si>
  <si>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</si>
  <si>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</si>
  <si>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</si>
  <si>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</si>
  <si>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</si>
  <si>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</si>
  <si>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</si>
  <si>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</si>
  <si>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</si>
  <si>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</si>
  <si>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</si>
  <si>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</si>
  <si>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</si>
  <si>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</si>
  <si>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</si>
  <si>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</si>
  <si>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</si>
  <si>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</si>
  <si>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</si>
  <si>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</si>
  <si>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</si>
  <si>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</si>
  <si>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</si>
  <si>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</si>
  <si>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</si>
  <si>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</si>
  <si>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</si>
  <si>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</si>
  <si>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</si>
  <si>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</si>
  <si>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</si>
  <si>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</si>
  <si>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</si>
  <si>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</si>
  <si>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</si>
  <si>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</si>
  <si>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</si>
  <si>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</si>
  <si>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</si>
  <si>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</si>
  <si>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</si>
  <si>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</si>
  <si>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</si>
  <si>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</si>
  <si>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</si>
  <si>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</si>
  <si>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</si>
  <si>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</si>
  <si>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</si>
  <si>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</si>
  <si>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</si>
  <si>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</si>
  <si>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</si>
  <si>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</si>
  <si>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</si>
  <si>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</si>
  <si>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</si>
  <si>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</si>
  <si>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</si>
  <si>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</si>
  <si>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</si>
  <si>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</si>
  <si>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</si>
  <si>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</si>
  <si>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</si>
  <si>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</si>
  <si>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</si>
  <si>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</si>
  <si>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</si>
  <si>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</si>
  <si>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</si>
  <si>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</si>
  <si>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</si>
  <si>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</si>
  <si>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</si>
  <si>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</si>
  <si>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</si>
  <si>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</si>
  <si>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</si>
  <si>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</si>
  <si>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</si>
  <si>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</si>
  <si>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</si>
  <si>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</si>
  <si>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</si>
  <si>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</si>
  <si>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</si>
  <si>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</si>
  <si>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</si>
  <si>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</si>
  <si>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</si>
  <si>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</si>
  <si>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</si>
  <si>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</si>
  <si>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</si>
  <si>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</si>
  <si>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</si>
  <si>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</si>
  <si>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</si>
  <si>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</si>
  <si>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</si>
  <si>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</si>
  <si>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</si>
  <si>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</si>
  <si>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</si>
  <si>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</si>
  <si>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</si>
  <si>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</si>
  <si>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</si>
  <si>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</si>
  <si>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</si>
  <si>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</si>
  <si>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</si>
  <si>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</si>
  <si>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</si>
  <si>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</si>
  <si>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</si>
  <si>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</si>
  <si>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</si>
  <si>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</si>
  <si>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</si>
  <si>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</si>
  <si>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</si>
  <si>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</si>
  <si>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</si>
  <si>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</si>
  <si>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</si>
  <si>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</si>
  <si>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</si>
  <si>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</si>
  <si>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</si>
  <si>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</si>
  <si>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</si>
  <si>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</si>
  <si>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</si>
  <si>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</si>
  <si>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</si>
  <si>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</si>
  <si>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</si>
  <si>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</si>
  <si>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</si>
  <si>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</si>
  <si>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</si>
  <si>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</si>
  <si>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</si>
  <si>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</si>
  <si>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</si>
  <si>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</si>
  <si>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</si>
  <si>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</si>
  <si>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</si>
  <si>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</si>
  <si>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</si>
  <si>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</si>
  <si>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</si>
  <si>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</si>
  <si>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</si>
  <si>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</si>
  <si>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</si>
  <si>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</si>
  <si>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</si>
  <si>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</si>
  <si>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</si>
  <si>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</si>
  <si>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</si>
  <si>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</si>
  <si>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</si>
  <si>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</si>
  <si>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</si>
  <si>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</si>
  <si>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</si>
  <si>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</si>
  <si>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</si>
  <si>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</si>
  <si>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</si>
  <si>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</si>
  <si>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</si>
  <si>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</si>
  <si>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</si>
  <si>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</si>
  <si>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</si>
  <si>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</si>
  <si>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</si>
  <si>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</si>
  <si>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</si>
  <si>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</si>
  <si>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</si>
  <si>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</si>
  <si>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</si>
  <si>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</si>
  <si>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</si>
  <si>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</si>
  <si>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</si>
  <si>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</si>
  <si>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</si>
  <si>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</si>
  <si>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</si>
  <si>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</si>
  <si>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</si>
  <si>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</si>
  <si>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</si>
  <si>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</si>
  <si>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</si>
  <si>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</si>
  <si>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</si>
  <si>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</si>
  <si>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</si>
  <si>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</si>
  <si>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</si>
  <si>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</si>
  <si>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</si>
  <si>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</si>
  <si>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</si>
  <si>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</si>
  <si>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</si>
  <si>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</si>
  <si>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</si>
  <si>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</si>
  <si>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</si>
  <si>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</si>
  <si>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</si>
  <si>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</si>
  <si>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</si>
  <si>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</si>
  <si>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</si>
  <si>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</si>
  <si>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</si>
  <si>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</si>
  <si>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</si>
  <si>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</si>
  <si>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</si>
  <si>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</si>
  <si>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</si>
  <si>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</si>
  <si>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</si>
  <si>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</si>
  <si>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</si>
  <si>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</si>
  <si>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</si>
  <si>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</si>
  <si>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</si>
  <si>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</si>
  <si>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</si>
  <si>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</si>
  <si>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</si>
  <si>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</si>
  <si>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</si>
  <si>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</si>
  <si>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</si>
  <si>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</si>
  <si>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</si>
  <si>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</si>
  <si>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</si>
  <si>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</si>
  <si>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</si>
  <si>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</si>
  <si>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</si>
  <si>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</si>
  <si>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</si>
  <si>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</si>
  <si>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</si>
  <si>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</si>
  <si>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</si>
  <si>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</si>
  <si>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</si>
  <si>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</si>
  <si>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</si>
  <si>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</si>
  <si>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</si>
  <si>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</si>
  <si>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</si>
  <si>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</si>
  <si>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</si>
  <si>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</si>
  <si>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</si>
  <si>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</si>
  <si>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</si>
  <si>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</si>
  <si>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</si>
  <si>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</si>
  <si>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</si>
  <si>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</si>
  <si>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</si>
  <si>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</si>
  <si>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</si>
  <si>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</si>
  <si>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</si>
  <si>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</si>
  <si>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</si>
  <si>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</si>
  <si>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</si>
  <si>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</si>
  <si>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</si>
  <si>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</si>
  <si>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</si>
  <si>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</si>
  <si>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</si>
  <si>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</si>
  <si>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</si>
  <si>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</si>
  <si>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</si>
  <si>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</si>
  <si>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</si>
  <si>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</si>
  <si>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</si>
  <si>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</si>
  <si>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</si>
  <si>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</si>
  <si>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</si>
  <si>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</si>
  <si>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</si>
  <si>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</si>
  <si>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</si>
  <si>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</si>
  <si>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</si>
  <si>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</si>
  <si>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</si>
  <si>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</si>
  <si>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</si>
  <si>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</si>
  <si>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</si>
  <si>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</si>
  <si>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</si>
  <si>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</si>
  <si>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</si>
  <si>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</si>
  <si>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</si>
  <si>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</si>
  <si>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</si>
  <si>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</si>
  <si>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</si>
  <si>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</si>
  <si>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</si>
  <si>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</si>
  <si>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</si>
  <si>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</si>
  <si>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</si>
  <si>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</si>
  <si>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</si>
  <si>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</si>
  <si>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</si>
  <si>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</si>
  <si>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</si>
  <si>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</si>
  <si>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</si>
  <si>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</si>
  <si>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</si>
  <si>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</si>
  <si>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</si>
  <si>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</si>
  <si>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</si>
  <si>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</si>
  <si>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</si>
  <si>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</si>
  <si>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</si>
  <si>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</si>
  <si>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</si>
  <si>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</si>
  <si>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</si>
  <si>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</si>
  <si>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</si>
  <si>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</si>
  <si>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</si>
  <si>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</si>
  <si>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</si>
  <si>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</si>
  <si>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</si>
  <si>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</si>
  <si>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</si>
  <si>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</si>
  <si>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</si>
  <si>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</si>
  <si>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</si>
  <si>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</si>
  <si>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</si>
  <si>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</si>
  <si>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</si>
  <si>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</si>
  <si>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</si>
  <si>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</si>
  <si>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</si>
  <si>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</si>
  <si>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</si>
  <si>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</si>
  <si>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</si>
  <si>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</si>
  <si>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</si>
  <si>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</si>
  <si>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</si>
  <si>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</si>
  <si>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</si>
  <si>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</si>
  <si>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</si>
  <si>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</si>
  <si>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</si>
  <si>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</si>
  <si>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</si>
  <si>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</si>
  <si>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</si>
  <si>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</si>
  <si>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</si>
  <si>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</si>
  <si>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</si>
  <si>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</si>
  <si>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</si>
  <si>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</si>
  <si>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</si>
  <si>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</si>
  <si>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</si>
  <si>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</si>
  <si>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</si>
  <si>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</si>
  <si>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</si>
  <si>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</si>
  <si>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</si>
  <si>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</si>
  <si>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</si>
  <si>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</si>
  <si>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</si>
  <si>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</si>
  <si>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</si>
  <si>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</si>
  <si>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</si>
  <si>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</si>
  <si>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</si>
  <si>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</si>
  <si>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</si>
  <si>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</si>
  <si>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</si>
  <si>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</si>
  <si>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</si>
  <si>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</si>
  <si>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</si>
  <si>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</si>
  <si>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</si>
  <si>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</si>
  <si>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</si>
  <si>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</si>
  <si>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</si>
  <si>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</si>
  <si>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</si>
  <si>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</si>
  <si>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</si>
  <si>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</si>
  <si>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</si>
  <si>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</si>
  <si>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</si>
  <si>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</si>
  <si>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</si>
  <si>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</si>
  <si>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</si>
  <si>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</si>
  <si>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</si>
  <si>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</si>
  <si>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</si>
  <si>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</si>
  <si>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</si>
  <si>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</si>
  <si>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</si>
  <si>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</si>
  <si>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</si>
  <si>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</si>
  <si>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</si>
  <si>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</si>
  <si>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</si>
  <si>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</si>
  <si>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</si>
  <si>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</si>
  <si>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</si>
  <si>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</si>
  <si>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</si>
  <si>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</si>
  <si>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</si>
  <si>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</si>
  <si>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</si>
  <si>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</si>
  <si>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</si>
  <si>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</si>
  <si>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</si>
  <si>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</si>
  <si>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</si>
  <si>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</si>
  <si>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</si>
  <si>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</si>
  <si>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</si>
  <si>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</si>
  <si>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</si>
  <si>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</si>
  <si>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</si>
  <si>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</si>
  <si>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</si>
  <si>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</si>
  <si>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</si>
  <si>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</si>
  <si>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</si>
  <si>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</si>
  <si>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</si>
  <si>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</si>
  <si>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</si>
  <si>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</si>
  <si>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</si>
  <si>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</si>
  <si>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</si>
  <si>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</si>
  <si>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</si>
  <si>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</si>
  <si>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</si>
  <si>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</si>
  <si>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</si>
  <si>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</si>
  <si>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</si>
  <si>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</si>
  <si>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</si>
  <si>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</si>
  <si>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</si>
  <si>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</si>
  <si>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</si>
  <si>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</si>
  <si>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</si>
  <si>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</si>
  <si>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</si>
  <si>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</si>
  <si>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</si>
  <si>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</si>
  <si>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</si>
  <si>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</si>
  <si>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</si>
  <si>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</si>
  <si>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</si>
  <si>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</si>
  <si>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</si>
  <si>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</si>
  <si>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</si>
  <si>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</si>
  <si>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</si>
  <si>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</si>
  <si>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</si>
  <si>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</si>
  <si>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</si>
  <si>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</si>
  <si>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</si>
  <si>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</si>
  <si>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</si>
  <si>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</si>
  <si>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</si>
  <si>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</si>
  <si>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</si>
  <si>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</si>
  <si>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</si>
  <si>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</si>
  <si>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</si>
  <si>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</si>
  <si>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</si>
  <si>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</si>
  <si>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</si>
  <si>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</si>
  <si>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</si>
  <si>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</si>
  <si>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</si>
  <si>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</si>
  <si>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</si>
  <si>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</si>
  <si>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</si>
  <si>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</si>
  <si>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</si>
  <si>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</si>
  <si>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</si>
  <si>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</si>
  <si>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</si>
  <si>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</si>
  <si>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</si>
  <si>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</si>
  <si>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</si>
  <si>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</si>
  <si>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</si>
  <si>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</si>
  <si>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</si>
  <si>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</si>
  <si>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</si>
  <si>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</si>
  <si>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</si>
  <si>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</si>
  <si>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</si>
  <si>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</si>
  <si>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</si>
  <si>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</si>
  <si>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</si>
  <si>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</si>
  <si>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</si>
  <si>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</si>
  <si>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</si>
  <si>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</si>
  <si>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</si>
  <si>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</si>
  <si>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</si>
  <si>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</si>
  <si>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</si>
  <si>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</si>
  <si>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</si>
  <si>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</si>
  <si>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</si>
  <si>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</si>
  <si>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</si>
  <si>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</si>
  <si>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</si>
  <si>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</si>
  <si>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</si>
  <si>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</si>
  <si>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</si>
  <si>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</si>
  <si>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</si>
  <si>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</si>
  <si>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</si>
  <si>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</si>
  <si>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</si>
  <si>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</si>
  <si>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</si>
  <si>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</si>
  <si>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</si>
  <si>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</si>
  <si>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</si>
  <si>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</si>
  <si>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</si>
  <si>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</si>
  <si>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</si>
  <si>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</si>
  <si>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</si>
  <si>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</si>
  <si>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</si>
  <si>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</si>
  <si>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</si>
  <si>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</si>
  <si>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</si>
  <si>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</si>
  <si>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</si>
  <si>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</si>
  <si>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</si>
  <si>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</si>
  <si>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</si>
  <si>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</si>
  <si>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</si>
  <si>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</si>
  <si>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</si>
  <si>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</si>
  <si>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</si>
  <si>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</si>
  <si>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</si>
  <si>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</si>
  <si>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</si>
  <si>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</si>
  <si>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</si>
  <si>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</si>
  <si>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</si>
  <si>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</si>
  <si>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</si>
  <si>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</si>
  <si>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</si>
  <si>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</si>
  <si>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</si>
  <si>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</si>
  <si>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</si>
  <si>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</si>
  <si>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</si>
  <si>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</si>
  <si>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</si>
  <si>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</si>
  <si>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</si>
  <si>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</si>
  <si>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</si>
  <si>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</si>
  <si>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</si>
  <si>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</si>
  <si>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</si>
  <si>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</si>
  <si>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</si>
  <si>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</si>
  <si>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</si>
  <si>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</si>
  <si>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</si>
  <si>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</si>
  <si>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</si>
  <si>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</si>
  <si>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</si>
  <si>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</si>
  <si>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</si>
  <si>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</si>
  <si>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</si>
  <si>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</si>
  <si>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</si>
  <si>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</si>
  <si>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</si>
  <si>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</si>
  <si>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</si>
  <si>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</si>
  <si>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</si>
  <si>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</si>
  <si>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</si>
  <si>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</si>
  <si>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</si>
  <si>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</si>
  <si>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</si>
  <si>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</si>
  <si>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</si>
  <si>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</si>
  <si>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</si>
  <si>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</si>
  <si>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</si>
  <si>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</si>
  <si>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</si>
  <si>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</si>
  <si>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</si>
  <si>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</si>
  <si>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</si>
  <si>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</si>
  <si>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</si>
  <si>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</si>
  <si>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</si>
  <si>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</si>
  <si>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</si>
  <si>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</si>
  <si>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</si>
  <si>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</si>
  <si>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</si>
  <si>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</si>
  <si>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</si>
  <si>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</si>
  <si>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</si>
  <si>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</si>
  <si>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</si>
  <si>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</si>
  <si>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</si>
  <si>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</si>
  <si>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</si>
  <si>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</si>
  <si>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</si>
  <si>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</si>
  <si>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</si>
  <si>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</si>
  <si>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</si>
  <si>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</si>
  <si>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</si>
  <si>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</si>
  <si>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</si>
  <si>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</si>
  <si>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</si>
  <si>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</si>
  <si>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</si>
  <si>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</si>
  <si>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</si>
  <si>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</si>
  <si>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</si>
  <si>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</si>
  <si>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</si>
  <si>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</si>
  <si>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</si>
  <si>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</si>
  <si>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</si>
  <si>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</si>
  <si>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</si>
  <si>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</si>
  <si>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</si>
  <si>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</si>
  <si>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</si>
  <si>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</si>
  <si>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</si>
  <si>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</si>
  <si>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</si>
  <si>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</si>
  <si>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</si>
  <si>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</si>
  <si>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</si>
  <si>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</si>
  <si>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</si>
  <si>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</si>
  <si>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</si>
  <si>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</si>
  <si>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</si>
  <si>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</si>
  <si>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</si>
  <si>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</si>
  <si>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</si>
  <si>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</si>
  <si>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</si>
  <si>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</si>
  <si>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</si>
  <si>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</si>
  <si>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</si>
  <si>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</si>
  <si>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</si>
  <si>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</si>
  <si>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</si>
  <si>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</si>
  <si>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</si>
  <si>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</si>
  <si>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</si>
  <si>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</si>
  <si>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</si>
  <si>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</si>
  <si>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</si>
  <si>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</si>
  <si>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</si>
  <si>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</si>
  <si>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</si>
  <si>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</si>
  <si>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</si>
  <si>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</si>
  <si>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</si>
  <si>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</si>
  <si>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</si>
  <si>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</si>
  <si>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</si>
  <si>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</si>
  <si>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</si>
  <si>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</si>
  <si>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</si>
  <si>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</si>
  <si>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</si>
  <si>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</si>
  <si>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</si>
  <si>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</si>
  <si>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</si>
  <si>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</si>
  <si>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</si>
  <si>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</si>
  <si>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</si>
  <si>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</si>
  <si>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</si>
  <si>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</si>
  <si>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</si>
  <si>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</si>
  <si>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</si>
  <si>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</si>
  <si>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</si>
  <si>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</si>
  <si>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</si>
  <si>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</si>
  <si>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</si>
  <si>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</si>
  <si>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</si>
  <si>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</si>
  <si>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</si>
  <si>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</si>
  <si>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</si>
  <si>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</si>
  <si>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</si>
  <si>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</si>
  <si>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</si>
  <si>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</si>
  <si>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</si>
  <si>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</si>
  <si>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</si>
  <si>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</si>
  <si>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</si>
  <si>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</si>
  <si>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</si>
  <si>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</si>
  <si>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</si>
  <si>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</si>
  <si>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</si>
  <si>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</si>
  <si>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</si>
  <si>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</si>
  <si>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</si>
  <si>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</si>
  <si>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</si>
  <si>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</si>
  <si>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</si>
  <si>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</si>
  <si>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</si>
  <si>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</si>
  <si>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</si>
  <si>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</si>
  <si>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</si>
  <si>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</si>
  <si>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</si>
  <si>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</si>
  <si>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</si>
  <si>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</si>
  <si>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</si>
  <si>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</si>
  <si>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</si>
  <si>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</si>
  <si>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</si>
  <si>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</si>
  <si>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</si>
  <si>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</si>
  <si>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</si>
  <si>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</si>
  <si>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</si>
  <si>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</si>
  <si>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</si>
  <si>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</si>
  <si>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</si>
  <si>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</si>
  <si>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</si>
  <si>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</si>
  <si>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</si>
  <si>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</si>
  <si>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</si>
  <si>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</si>
  <si>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</si>
  <si>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</si>
  <si>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</si>
  <si>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</si>
  <si>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</si>
  <si>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</si>
  <si>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</si>
  <si>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</si>
  <si>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</si>
  <si>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</si>
  <si>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</si>
  <si>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</si>
  <si>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</si>
  <si>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</si>
  <si>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</si>
  <si>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</si>
  <si>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</si>
  <si>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</si>
  <si>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</si>
  <si>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</si>
  <si>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</si>
  <si>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</si>
  <si>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</si>
  <si>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</si>
  <si>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</si>
  <si>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</si>
  <si>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</si>
  <si>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</si>
  <si>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</si>
  <si>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</si>
  <si>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</si>
  <si>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</si>
  <si>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</si>
  <si>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</si>
  <si>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</si>
  <si>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</si>
  <si>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</si>
  <si>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</si>
  <si>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</si>
  <si>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</si>
  <si>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</si>
  <si>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</si>
  <si>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</si>
  <si>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</si>
  <si>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</si>
  <si>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</si>
  <si>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</si>
  <si>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</si>
  <si>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</si>
  <si>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</si>
  <si>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</si>
  <si>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</si>
  <si>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</si>
  <si>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</si>
  <si>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</si>
  <si>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</si>
  <si>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</si>
  <si>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</si>
  <si>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</si>
  <si>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</si>
  <si>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</si>
  <si>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</si>
  <si>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</si>
  <si>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</si>
  <si>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</si>
  <si>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</si>
  <si>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</si>
  <si>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</si>
  <si>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</si>
  <si>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</si>
  <si>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</si>
  <si>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</si>
  <si>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</si>
  <si>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</si>
  <si>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</si>
  <si>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</si>
  <si>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</si>
  <si>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</si>
  <si>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</si>
  <si>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</si>
  <si>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</si>
  <si>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</si>
  <si>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</si>
  <si>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</si>
  <si>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</si>
  <si>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</si>
  <si>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</si>
  <si>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</si>
  <si>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</si>
  <si>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</si>
  <si>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</si>
  <si>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</si>
  <si>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</si>
  <si>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</si>
  <si>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</si>
  <si>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</si>
  <si>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</si>
  <si>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</si>
  <si>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</si>
  <si>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</si>
  <si>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</si>
  <si>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</si>
  <si>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</si>
  <si>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</si>
  <si>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</si>
  <si>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</si>
  <si>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</si>
  <si>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</si>
  <si>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</si>
  <si>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</si>
  <si>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</si>
  <si>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</si>
  <si>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</si>
  <si>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</si>
  <si>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</si>
  <si>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</si>
  <si>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</si>
  <si>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</si>
  <si>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</si>
  <si>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</si>
  <si>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</si>
  <si>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</si>
  <si>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</si>
  <si>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</si>
  <si>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</si>
  <si>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</si>
  <si>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</si>
  <si>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</si>
  <si>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</si>
  <si>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</si>
  <si>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</si>
  <si>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</si>
  <si>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</si>
  <si>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</si>
  <si>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</si>
  <si>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</si>
  <si>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</si>
  <si>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</si>
  <si>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</si>
  <si>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</si>
  <si>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</si>
  <si>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</si>
  <si>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</si>
  <si>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</si>
  <si>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</si>
  <si>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</si>
  <si>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</si>
  <si>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</si>
  <si>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</si>
  <si>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</si>
  <si>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</si>
  <si>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</si>
  <si>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</si>
  <si>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</si>
  <si>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</si>
  <si>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</si>
  <si>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</si>
  <si>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</si>
  <si>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</si>
  <si>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</si>
  <si>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</si>
  <si>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</si>
  <si>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</si>
  <si>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</si>
  <si>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</si>
  <si>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</si>
  <si>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</si>
  <si>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</si>
  <si>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</si>
  <si>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</si>
  <si>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</si>
  <si>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</si>
  <si>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</si>
  <si>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</si>
  <si>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</si>
  <si>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</si>
  <si>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</si>
  <si>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</si>
  <si>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</si>
  <si>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</si>
  <si>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</si>
  <si>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</si>
  <si>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</si>
  <si>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</si>
  <si>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</si>
  <si>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</si>
  <si>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</si>
  <si>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</si>
  <si>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</si>
  <si>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</si>
  <si>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</si>
  <si>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</si>
  <si>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</si>
  <si>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</si>
  <si>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</si>
  <si>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</si>
  <si>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</si>
  <si>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</si>
  <si>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</si>
  <si>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</si>
  <si>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</si>
  <si>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</si>
  <si>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</si>
  <si>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</si>
  <si>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</si>
  <si>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</si>
  <si>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</si>
  <si>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</si>
  <si>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</si>
  <si>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</si>
  <si>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</si>
  <si>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</si>
  <si>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</si>
  <si>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</si>
  <si>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</si>
  <si>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</si>
  <si>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</si>
  <si>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</si>
  <si>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</si>
  <si>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</si>
  <si>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</si>
  <si>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</si>
  <si>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</si>
  <si>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</si>
  <si>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</si>
  <si>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</si>
  <si>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</si>
  <si>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</si>
  <si>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</si>
  <si>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</si>
  <si>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</si>
  <si>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</si>
  <si>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</si>
  <si>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</si>
  <si>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</si>
  <si>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</si>
  <si>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</si>
  <si>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</si>
  <si>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</si>
  <si>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</si>
  <si>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</si>
  <si>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</si>
  <si>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</si>
  <si>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</si>
  <si>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</si>
  <si>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</si>
  <si>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</si>
  <si>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</si>
  <si>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</si>
  <si>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</si>
  <si>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</si>
  <si>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</si>
  <si>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</si>
  <si>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</si>
  <si>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</si>
  <si>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</si>
  <si>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</si>
  <si>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</si>
  <si>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</si>
  <si>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</si>
  <si>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</si>
  <si>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</si>
  <si>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</si>
  <si>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</si>
  <si>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</si>
  <si>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</si>
  <si>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</si>
  <si>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</si>
  <si>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</si>
  <si>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</si>
  <si>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</si>
  <si>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</si>
  <si>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</si>
  <si>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</si>
  <si>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</si>
  <si>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</si>
  <si>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</si>
  <si>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</si>
  <si>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</si>
  <si>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</si>
  <si>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</si>
  <si>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</si>
  <si>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</si>
  <si>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</si>
  <si>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</si>
  <si>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</si>
  <si>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</si>
  <si>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</si>
  <si>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</si>
  <si>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</si>
  <si>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</si>
  <si>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</si>
  <si>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</si>
  <si>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</si>
  <si>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</si>
  <si>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</si>
  <si>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</si>
  <si>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</si>
  <si>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</si>
  <si>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</si>
  <si>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</si>
  <si>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</si>
  <si>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</si>
  <si>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</si>
  <si>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</si>
  <si>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</si>
  <si>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</si>
  <si>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</si>
  <si>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</si>
  <si>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</si>
  <si>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</si>
  <si>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</si>
  <si>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</si>
  <si>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</si>
  <si>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</si>
  <si>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</si>
  <si>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</si>
  <si>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</si>
  <si>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</si>
  <si>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</si>
  <si>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</si>
  <si>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</si>
  <si>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</si>
  <si>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</si>
  <si>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</si>
  <si>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</si>
  <si>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</si>
  <si>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</si>
  <si>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</si>
  <si>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</si>
  <si>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</si>
  <si>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</si>
  <si>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</si>
  <si>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</si>
  <si>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</si>
  <si>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</si>
  <si>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</si>
  <si>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</si>
  <si>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</si>
  <si>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</si>
  <si>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</si>
  <si>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</si>
  <si>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</si>
  <si>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</si>
  <si>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</si>
  <si>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</si>
  <si>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</si>
  <si>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</si>
  <si>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</si>
  <si>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</si>
  <si>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</si>
  <si>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</si>
  <si>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</si>
  <si>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</si>
  <si>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</si>
  <si>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</si>
  <si>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</si>
  <si>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</si>
  <si>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</si>
  <si>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</si>
  <si>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</si>
  <si>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</si>
  <si>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</si>
  <si>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</si>
  <si>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</si>
  <si>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</si>
  <si>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</si>
  <si>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</si>
  <si>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</si>
  <si>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</si>
  <si>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</si>
  <si>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</si>
  <si>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</si>
  <si>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</si>
  <si>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</si>
  <si>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</si>
  <si>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</si>
  <si>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</si>
  <si>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</si>
  <si>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</si>
  <si>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</si>
  <si>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</si>
  <si>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</si>
  <si>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</si>
  <si>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</si>
  <si>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</si>
  <si>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</si>
  <si>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</si>
  <si>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</si>
  <si>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</si>
  <si>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</si>
  <si>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</si>
  <si>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</si>
  <si>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</si>
  <si>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</si>
  <si>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</si>
  <si>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</si>
  <si>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</si>
  <si>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</si>
  <si>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</si>
  <si>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</si>
  <si>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</si>
  <si>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</si>
  <si>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</si>
  <si>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</si>
  <si>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</si>
  <si>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</si>
  <si>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</si>
  <si>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</si>
  <si>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</si>
  <si>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</si>
  <si>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</si>
  <si>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</si>
  <si>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</si>
  <si>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</si>
  <si>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</si>
  <si>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</si>
  <si>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</si>
  <si>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</si>
  <si>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</si>
  <si>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</si>
  <si>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</si>
  <si>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</si>
  <si>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</si>
  <si>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</si>
  <si>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</si>
  <si>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</si>
  <si>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</si>
  <si>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</si>
  <si>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</si>
  <si>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</si>
  <si>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</si>
  <si>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</si>
  <si>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</si>
  <si>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</si>
  <si>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</si>
  <si>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</si>
  <si>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</si>
  <si>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</si>
  <si>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</si>
  <si>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</si>
  <si>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</si>
  <si>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</si>
  <si>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</si>
  <si>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</si>
  <si>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</si>
  <si>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</si>
  <si>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</si>
  <si>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</si>
  <si>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</si>
  <si>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</si>
  <si>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</si>
  <si>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</si>
  <si>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</si>
  <si>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</si>
  <si>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</si>
  <si>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</si>
  <si>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</si>
  <si>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</si>
  <si>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</si>
  <si>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</si>
  <si>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</si>
  <si>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</si>
  <si>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</si>
  <si>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</si>
  <si>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</si>
  <si>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</si>
  <si>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</si>
  <si>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</si>
  <si>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</si>
  <si>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</si>
  <si>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</si>
  <si>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</si>
  <si>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</si>
  <si>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</si>
  <si>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</si>
  <si>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</si>
  <si>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</si>
  <si>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</si>
  <si>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</si>
  <si>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</si>
  <si>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</si>
  <si>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</si>
  <si>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</si>
  <si>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</si>
  <si>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</si>
  <si>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</si>
  <si>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</si>
  <si>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</si>
  <si>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</si>
  <si>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</si>
  <si>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</si>
  <si>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</si>
  <si>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</si>
  <si>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</si>
  <si>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</si>
  <si>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</si>
  <si>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</si>
  <si>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</si>
  <si>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</si>
  <si>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</si>
  <si>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</si>
  <si>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</si>
  <si>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</si>
  <si>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</si>
  <si>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</si>
  <si>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</si>
  <si>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</si>
  <si>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</si>
  <si>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</si>
  <si>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</si>
  <si>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</si>
  <si>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</si>
  <si>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</si>
  <si>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</si>
  <si>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</si>
  <si>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</si>
  <si>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</si>
  <si>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</si>
  <si>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</si>
  <si>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</si>
  <si>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</si>
  <si>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</si>
  <si>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</si>
  <si>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</si>
  <si>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</si>
  <si>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</si>
  <si>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</si>
  <si>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</si>
  <si>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</si>
  <si>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</si>
  <si>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</si>
  <si>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</si>
  <si>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</si>
  <si>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</si>
  <si>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</si>
  <si>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</si>
  <si>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</si>
  <si>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</si>
  <si>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</si>
  <si>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</si>
  <si>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</si>
  <si>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</si>
  <si>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</si>
  <si>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</si>
  <si>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</si>
  <si>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</si>
  <si>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</si>
  <si>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</si>
  <si>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</si>
  <si>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</si>
  <si>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</si>
  <si>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</si>
  <si>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</si>
  <si>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</si>
  <si>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</si>
  <si>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</si>
  <si>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</si>
  <si>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</si>
  <si>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</si>
  <si>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</si>
  <si>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</si>
  <si>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</si>
  <si>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</si>
  <si>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</si>
  <si>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</si>
  <si>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</si>
  <si>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</si>
  <si>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</si>
  <si>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</si>
  <si>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</si>
  <si>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</si>
  <si>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</si>
  <si>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</si>
  <si>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</si>
  <si>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</si>
  <si>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</si>
  <si>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</si>
  <si>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</si>
  <si>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</si>
  <si>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</si>
  <si>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</si>
  <si>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</si>
  <si>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</si>
  <si>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</si>
  <si>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</si>
  <si>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</si>
  <si>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</si>
  <si>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</si>
  <si>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</si>
  <si>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</si>
  <si>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</si>
  <si>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</si>
  <si>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</si>
  <si>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</si>
  <si>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</si>
  <si>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</si>
  <si>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</si>
  <si>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</si>
  <si>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</si>
  <si>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</si>
  <si>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</si>
  <si>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</si>
  <si>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</si>
  <si>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</si>
  <si>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</si>
  <si>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</si>
  <si>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</si>
  <si>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</si>
  <si>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</si>
  <si>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</si>
  <si>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</si>
  <si>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</si>
  <si>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</si>
  <si>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</si>
  <si>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</si>
  <si>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</si>
  <si>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</si>
  <si>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</si>
  <si>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</si>
  <si>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</si>
  <si>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</si>
  <si>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</si>
  <si>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</si>
  <si>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</si>
  <si>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</si>
  <si>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</si>
  <si>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</si>
  <si>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</si>
  <si>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</si>
  <si>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</si>
  <si>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</si>
  <si>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</si>
  <si>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</si>
  <si>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</si>
  <si>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</si>
  <si>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</si>
  <si>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</si>
  <si>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</si>
  <si>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</si>
  <si>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</si>
  <si>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</si>
  <si>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</si>
  <si>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</si>
  <si>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</si>
  <si>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</si>
  <si>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</si>
  <si>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</si>
  <si>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</si>
  <si>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</si>
  <si>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</si>
  <si>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</si>
  <si>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</si>
  <si>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</si>
  <si>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</si>
  <si>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</si>
  <si>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</si>
  <si>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</si>
  <si>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</si>
  <si>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</si>
  <si>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</si>
  <si>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</si>
  <si>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</si>
  <si>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</si>
  <si>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</si>
  <si>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</si>
  <si>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</si>
  <si>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</si>
  <si>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</si>
  <si>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</si>
  <si>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</si>
  <si>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</si>
  <si>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</si>
  <si>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</si>
  <si>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</si>
  <si>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</si>
  <si>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</si>
  <si>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</si>
  <si>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</si>
  <si>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</si>
  <si>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</si>
  <si>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</si>
  <si>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</si>
  <si>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</si>
  <si>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</si>
  <si>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</si>
  <si>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</si>
  <si>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</si>
  <si>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</si>
  <si>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</si>
  <si>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</si>
  <si>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</si>
  <si>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</si>
  <si>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</si>
  <si>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</si>
  <si>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</si>
  <si>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</si>
  <si>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</si>
  <si>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</si>
  <si>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</si>
  <si>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</si>
  <si>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</si>
  <si>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</si>
  <si>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</si>
  <si>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</si>
  <si>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</si>
  <si>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</si>
  <si>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</si>
  <si>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</si>
  <si>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</si>
  <si>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</si>
  <si>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</si>
  <si>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</si>
  <si>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</si>
  <si>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</si>
  <si>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</si>
  <si>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</si>
  <si>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</si>
  <si>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</si>
  <si>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</si>
  <si>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</si>
  <si>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</si>
  <si>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</si>
  <si>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</si>
  <si>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</si>
  <si>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</si>
  <si>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</si>
  <si>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</si>
  <si>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</si>
  <si>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</si>
  <si>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</si>
  <si>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</si>
  <si>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</si>
  <si>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</si>
  <si>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</si>
  <si>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</si>
  <si>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</si>
  <si>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</si>
  <si>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</si>
  <si>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</si>
  <si>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</si>
  <si>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</si>
  <si>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</si>
  <si>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</si>
  <si>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</si>
  <si>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</si>
  <si>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</si>
  <si>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</si>
  <si>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</si>
  <si>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</si>
  <si>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</si>
  <si>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</si>
  <si>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</si>
  <si>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</si>
  <si>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</si>
  <si>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</si>
  <si>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</si>
  <si>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</si>
  <si>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</si>
  <si>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</si>
  <si>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</si>
  <si>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</si>
  <si>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</si>
  <si>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</si>
  <si>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</si>
  <si>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</si>
  <si>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</si>
  <si>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</si>
  <si>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</si>
  <si>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</si>
  <si>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</si>
  <si>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</si>
  <si>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</si>
  <si>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</si>
  <si>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</si>
  <si>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</si>
  <si>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</si>
  <si>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</si>
  <si>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</si>
  <si>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</si>
  <si>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</si>
  <si>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</si>
  <si>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</si>
  <si>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</si>
  <si>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</si>
  <si>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</si>
  <si>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</si>
  <si>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</si>
  <si>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</si>
  <si>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</si>
  <si>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</si>
  <si>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</si>
  <si>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</si>
  <si>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</si>
  <si>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</si>
  <si>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</si>
  <si>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</si>
  <si>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</si>
  <si>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</si>
  <si>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</si>
  <si>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</si>
  <si>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</si>
  <si>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</si>
  <si>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</si>
  <si>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</si>
  <si>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</si>
  <si>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</si>
  <si>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</si>
  <si>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</si>
  <si>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</si>
  <si>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</si>
  <si>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</si>
  <si>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</si>
  <si>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</si>
  <si>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</si>
  <si>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</si>
  <si>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</si>
  <si>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</si>
  <si>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</si>
  <si>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</si>
  <si>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</si>
  <si>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</si>
  <si>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</si>
  <si>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</si>
  <si>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</si>
  <si>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</si>
  <si>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</si>
  <si>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</si>
  <si>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</si>
  <si>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</si>
  <si>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</si>
  <si>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</si>
  <si>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</si>
  <si>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</si>
  <si>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</si>
  <si>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</si>
  <si>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</si>
  <si>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</si>
  <si>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</si>
  <si>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</si>
  <si>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</si>
  <si>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</si>
  <si>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</si>
  <si>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</si>
  <si>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</si>
  <si>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</si>
  <si>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</si>
  <si>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</si>
  <si>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</si>
  <si>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</si>
  <si>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</si>
  <si>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</si>
  <si>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</si>
  <si>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Cash open chq available with Rehan</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</si>
  <si>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</si>
  <si>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</si>
  <si>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</si>
  <si>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</si>
  <si>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</si>
  <si>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</si>
  <si>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</si>
  <si>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</si>
  <si>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</si>
  <si>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</si>
  <si>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</si>
  <si>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</si>
  <si>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</si>
  <si>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</si>
  <si>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</si>
  <si>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</si>
  <si>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</si>
  <si>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</si>
  <si>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</si>
  <si>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</si>
  <si>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</si>
  <si>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</si>
  <si>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</si>
  <si>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</si>
  <si>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</si>
  <si>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</si>
  <si>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</si>
  <si>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</si>
  <si>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</si>
  <si>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</si>
  <si>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</si>
  <si>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</si>
  <si>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</si>
  <si>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</si>
  <si>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</si>
  <si>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</si>
  <si>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</si>
  <si>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</si>
  <si>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</si>
  <si>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</si>
  <si>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</si>
  <si>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</si>
  <si>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</si>
  <si>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</si>
  <si>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</si>
  <si>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</si>
  <si>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</si>
  <si>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</si>
  <si>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</si>
  <si>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</si>
  <si>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</si>
  <si>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</si>
  <si>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</si>
  <si>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</si>
  <si>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</si>
  <si>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</si>
  <si>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</si>
  <si>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</si>
  <si>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</si>
  <si>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</si>
  <si>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</si>
  <si>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</si>
  <si>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</si>
  <si>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</si>
  <si>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</si>
  <si>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</si>
  <si>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</si>
  <si>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</si>
  <si>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</si>
  <si>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</si>
  <si>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</si>
  <si>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</si>
  <si>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</si>
  <si>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</si>
  <si>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</si>
  <si>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</si>
  <si>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</si>
  <si>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</si>
  <si>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</si>
  <si>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</si>
  <si>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</si>
  <si>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</si>
  <si>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</si>
  <si>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</si>
  <si>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</si>
  <si>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</si>
  <si>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</si>
  <si>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</si>
  <si>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</si>
  <si>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</si>
  <si>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</si>
  <si>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</si>
  <si>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</si>
  <si>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</si>
  <si>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</si>
  <si>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</si>
  <si>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</si>
  <si>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</si>
  <si>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</si>
  <si>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</si>
  <si>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</si>
  <si>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</si>
  <si>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</si>
  <si>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</si>
  <si>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</si>
  <si>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</si>
  <si>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</si>
  <si>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</si>
  <si>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</si>
  <si>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</si>
  <si>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</si>
  <si>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</si>
  <si>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</si>
  <si>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</si>
  <si>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</si>
  <si>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</si>
  <si>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</si>
  <si>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</si>
  <si>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</si>
  <si>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</si>
  <si>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</si>
  <si>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</si>
  <si>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</si>
  <si>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</si>
  <si>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</si>
  <si>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</si>
  <si>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</si>
  <si>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</si>
  <si>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</si>
  <si>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</si>
  <si>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</si>
  <si>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</si>
  <si>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</si>
  <si>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</si>
  <si>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</si>
  <si>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</si>
  <si>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</si>
  <si>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</si>
  <si>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</si>
  <si>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</si>
  <si>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</si>
  <si>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</si>
  <si>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</si>
  <si>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</si>
  <si>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</si>
  <si>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</si>
  <si>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</si>
  <si>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</si>
  <si>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</si>
  <si>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</si>
  <si>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</si>
  <si>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</si>
  <si>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</si>
  <si>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</si>
  <si>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</si>
  <si>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</si>
  <si>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</si>
  <si>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</si>
  <si>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</si>
  <si>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</si>
  <si>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</si>
  <si>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</si>
  <si>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</si>
  <si>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</si>
  <si>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</si>
  <si>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</si>
  <si>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</si>
  <si>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</si>
  <si>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</si>
  <si>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</si>
  <si>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</si>
  <si>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</si>
  <si>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</si>
  <si>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</si>
  <si>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</si>
  <si>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</si>
  <si>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</si>
  <si>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</si>
  <si>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</si>
  <si>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</si>
  <si>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</si>
  <si>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</si>
  <si>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</si>
  <si>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</si>
  <si>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</si>
  <si>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</si>
  <si>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</si>
  <si>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</si>
  <si>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</si>
  <si>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</si>
  <si>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</si>
  <si>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</si>
  <si>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</si>
  <si>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</si>
  <si>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</si>
  <si>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</si>
  <si>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</si>
  <si>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</si>
  <si>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</si>
  <si>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</si>
  <si>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</si>
  <si>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</si>
  <si>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</si>
  <si>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</si>
  <si>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</si>
  <si>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</si>
  <si>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</si>
  <si>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</si>
  <si>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</si>
  <si>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</si>
  <si>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</si>
  <si>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</si>
  <si>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</si>
  <si>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</si>
  <si>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</si>
  <si>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</si>
  <si>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</si>
  <si>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</si>
  <si>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</si>
  <si>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</si>
  <si>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</si>
  <si>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</si>
  <si>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</si>
  <si>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</si>
  <si>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</si>
  <si>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</si>
  <si>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</si>
  <si>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</si>
  <si>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</si>
  <si>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</si>
  <si>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</si>
  <si>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</si>
  <si>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</si>
  <si>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</si>
  <si>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</si>
  <si>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</si>
  <si>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</si>
  <si>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</si>
  <si>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</si>
  <si>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</si>
  <si>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</si>
  <si>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</si>
  <si>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</si>
  <si>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</si>
  <si>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</si>
  <si>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</si>
  <si>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</si>
  <si>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</si>
  <si>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</si>
  <si>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</si>
  <si>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</si>
  <si>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</si>
  <si>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</si>
  <si>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</si>
  <si>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</si>
  <si>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</si>
  <si>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</si>
  <si>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</si>
  <si>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</si>
  <si>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</si>
  <si>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</si>
  <si>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</si>
  <si>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</si>
  <si>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</si>
  <si>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</si>
  <si>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</si>
  <si>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</si>
  <si>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</si>
  <si>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</si>
  <si>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</si>
  <si>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</si>
  <si>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</si>
  <si>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</si>
  <si>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</si>
  <si>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</si>
  <si>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</si>
  <si>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</si>
  <si>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</si>
  <si>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</si>
  <si>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</si>
  <si>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</si>
  <si>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</si>
  <si>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</si>
  <si>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</si>
  <si>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</si>
  <si>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</si>
  <si>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</si>
  <si>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</si>
  <si>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</si>
  <si>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</si>
  <si>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</si>
  <si>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</si>
  <si>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</si>
  <si>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</si>
  <si>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</si>
  <si>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</si>
  <si>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</si>
  <si>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</si>
  <si>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</si>
  <si>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</si>
  <si>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</si>
  <si>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</si>
  <si>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</si>
  <si>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</si>
  <si>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</si>
  <si>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</si>
  <si>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</si>
  <si>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</si>
  <si>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</si>
  <si>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</si>
  <si>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</si>
  <si>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</si>
  <si>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</si>
  <si>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</si>
  <si>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</si>
  <si>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</si>
  <si>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</si>
  <si>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</si>
  <si>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</si>
  <si>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</si>
  <si>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</si>
  <si>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</si>
  <si>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</si>
  <si>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</si>
  <si>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</si>
  <si>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</si>
  <si>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</si>
  <si>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</si>
  <si>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</si>
  <si>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</si>
  <si>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</si>
  <si>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</si>
  <si>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</si>
  <si>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</si>
  <si>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</si>
  <si>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</si>
  <si>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</si>
  <si>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</si>
  <si>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</si>
  <si>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</si>
  <si>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</si>
  <si>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</si>
  <si>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</si>
  <si>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</si>
  <si>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</si>
  <si>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</si>
  <si>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</si>
  <si>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</si>
  <si>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</si>
  <si>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</si>
  <si>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</si>
  <si>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</si>
  <si>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</si>
  <si>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</si>
  <si>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</si>
  <si>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</si>
  <si>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</si>
  <si>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</si>
  <si>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</si>
  <si>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</si>
  <si>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</si>
  <si>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</si>
  <si>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</si>
  <si>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</si>
  <si>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</si>
  <si>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</si>
  <si>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</si>
  <si>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</si>
  <si>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</si>
  <si>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</si>
  <si>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</si>
  <si>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</si>
  <si>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</si>
  <si>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</si>
  <si>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</si>
  <si>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Received 2nd payment (given to Bilal bhai)</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</si>
  <si>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</si>
  <si>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</si>
  <si>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</si>
  <si>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</si>
  <si>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</si>
  <si>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</si>
  <si>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</si>
  <si>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</si>
  <si>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</si>
  <si>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</si>
  <si>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</si>
  <si>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</si>
  <si>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</si>
  <si>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</si>
  <si>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</si>
  <si>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</si>
  <si>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</si>
  <si>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</si>
  <si>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</si>
  <si>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</si>
  <si>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</si>
  <si>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</si>
  <si>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</si>
  <si>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</si>
  <si>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</si>
  <si>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</si>
  <si>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</si>
  <si>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</si>
  <si>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</si>
  <si>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</si>
  <si>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</si>
  <si>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</si>
  <si>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</si>
  <si>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</si>
  <si>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</si>
  <si>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</si>
  <si>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</si>
  <si>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</si>
  <si>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</si>
  <si>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</si>
  <si>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</si>
  <si>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</si>
  <si>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Online by Adeel for: Invoice # 1539
FILING FEE FOR ANNUAL INCOME TAX RETURN - TY - 2023
FILING FEE FOR MONTHLY SERVICE SALES TAX RETURN (SRB)
FOR THE PERIOD FROM JANUARY-2023 - DECEMBER-2023</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</si>
  <si>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</si>
  <si>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</si>
  <si>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</si>
  <si>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</si>
  <si>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</si>
  <si>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</si>
  <si>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</si>
  <si>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</si>
  <si>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</si>
  <si>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</si>
  <si>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</si>
  <si>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</si>
  <si>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</si>
  <si>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</si>
  <si>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</si>
  <si>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</si>
  <si>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</si>
  <si>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</si>
  <si>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</si>
  <si>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</si>
  <si>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</si>
  <si>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</si>
  <si>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</si>
  <si>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</si>
  <si>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</si>
  <si>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</si>
  <si>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</si>
  <si>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</si>
  <si>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</si>
  <si>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</si>
  <si>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</si>
  <si>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</si>
  <si>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</si>
  <si>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</si>
  <si>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</si>
  <si>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</si>
  <si>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</si>
  <si>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</si>
  <si>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</si>
  <si>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</si>
  <si>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</si>
  <si>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</si>
  <si>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</si>
  <si>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</si>
  <si>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</si>
  <si>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</si>
  <si>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</si>
  <si>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</si>
  <si>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</si>
  <si>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</si>
  <si>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</si>
  <si>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</si>
  <si>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</si>
  <si>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</si>
  <si>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</si>
  <si>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</si>
  <si>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</si>
  <si>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purchased 10 rashan</t>
  </si>
  <si>
    <t>for rashan online to shop keeper</t>
  </si>
  <si>
    <t xml:space="preserve">zakat </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</si>
  <si>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</si>
  <si>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</si>
  <si>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</si>
  <si>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</si>
  <si>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</si>
  <si>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</si>
  <si>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</si>
  <si>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</si>
  <si>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</si>
  <si>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</si>
  <si>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</si>
  <si>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</si>
  <si>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</si>
  <si>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</si>
  <si>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</si>
  <si>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</si>
  <si>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</si>
  <si>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</si>
  <si>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</si>
  <si>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 xml:space="preserve">Rec from NEC (Given to shan control against GSt invoice)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</si>
</sst>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405">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20" fillId="0" borderId="8" xfId="0" applyFont="1" applyBorder="1" applyAlignment="1">
      <alignment horizontal="left" indent="1"/>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applyFont="1" applyBorder="1"/>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22" xfId="1" applyNumberFormat="1"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3" fillId="0" borderId="19" xfId="0" applyFont="1" applyBorder="1" applyAlignment="1">
      <alignment horizontal="center" vertical="center" wrapText="1"/>
    </xf>
    <xf numFmtId="0" fontId="8" fillId="0" borderId="19" xfId="0" applyFont="1" applyBorder="1" applyAlignment="1">
      <alignment horizontal="left" vertical="center"/>
    </xf>
    <xf numFmtId="0" fontId="8" fillId="0" borderId="22" xfId="0" applyFont="1" applyBorder="1" applyAlignment="1">
      <alignment horizontal="left"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20" fillId="26" borderId="1" xfId="0" applyFont="1" applyFill="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15" fontId="56" fillId="0" borderId="22" xfId="0" applyNumberFormat="1" applyFont="1" applyFill="1" applyBorder="1" applyAlignment="1">
      <alignment horizontal="right" vertical="center" wrapText="1"/>
    </xf>
    <xf numFmtId="0" fontId="16" fillId="0" borderId="1" xfId="0" applyFont="1" applyFill="1" applyBorder="1" applyAlignment="1">
      <alignment vertical="center"/>
    </xf>
    <xf numFmtId="0" fontId="12" fillId="0" borderId="1" xfId="0" applyFont="1" applyFill="1" applyBorder="1" applyAlignment="1">
      <alignment vertical="center" wrapText="1"/>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0" fillId="0" borderId="0" xfId="0" applyNumberFormat="1" applyFill="1" applyBorder="1"/>
    <xf numFmtId="165" fontId="8" fillId="0" borderId="9" xfId="0" applyNumberFormat="1" applyFont="1" applyFill="1" applyBorder="1" applyAlignment="1">
      <alignment vertical="center"/>
    </xf>
    <xf numFmtId="165" fontId="8" fillId="0" borderId="0" xfId="0" applyNumberFormat="1" applyFont="1" applyFill="1" applyBorder="1"/>
    <xf numFmtId="165" fontId="8" fillId="0" borderId="9"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57" fillId="0" borderId="1" xfId="0" applyNumberFormat="1" applyFont="1" applyFill="1" applyBorder="1" applyAlignment="1">
      <alignment horizontal="left" indent="1"/>
    </xf>
    <xf numFmtId="165" fontId="60" fillId="0" borderId="1" xfId="0" applyNumberFormat="1" applyFont="1" applyFill="1" applyBorder="1"/>
    <xf numFmtId="165" fontId="60" fillId="0" borderId="1" xfId="0" applyNumberFormat="1" applyFont="1" applyFill="1" applyBorder="1" applyAlignment="1">
      <alignment horizontal="left"/>
    </xf>
    <xf numFmtId="0" fontId="67" fillId="6" borderId="1" xfId="0" applyFont="1" applyFill="1" applyBorder="1" applyAlignment="1">
      <alignment vertical="center" wrapText="1"/>
    </xf>
  </cellXfs>
  <cellStyles count="4">
    <cellStyle name="Comma" xfId="1" builtinId="3"/>
    <cellStyle name="Hyperlink" xfId="2" builtinId="8"/>
    <cellStyle name="Normal" xfId="0" builtinId="0"/>
    <cellStyle name="Percent" xfId="3" builtinId="5"/>
  </cellStyles>
  <dxfs count="1162">
    <dxf>
      <font>
        <color rgb="FF9C0006"/>
      </font>
      <fill>
        <patternFill>
          <bgColor rgb="FFFFC7CE"/>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30-Mar-24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81.649621064818" createdVersion="5" refreshedVersion="8" minRefreshableVersion="3" recordCount="4145" xr:uid="{00000000-000A-0000-FFFF-FFFF2F000000}">
  <cacheSource type="worksheet">
    <worksheetSource ref="A1:H5530" sheet="Supplier"/>
  </cacheSource>
  <cacheFields count="8">
    <cacheField name="Date" numFmtId="0">
      <sharedItems containsNonDate="0" containsDate="1" containsString="0" containsBlank="1" minDate="2015-11-24T00:00:00" maxDate="2024-03-27T00:00:00" count="1346">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6T00:00:00"/>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5">
        <s v="EFU"/>
        <s v="Tabba"/>
        <s v="Gul Ahmed 23rd Floor"/>
        <s v="Chase up"/>
        <s v="Kumail Bhai"/>
        <m/>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7">
        <s v="Saeed Sons"/>
        <s v="Kaytess"/>
        <s v="Islam uddin &amp; Sons"/>
        <s v="Tube Traders"/>
        <m/>
        <s v="Iqbal sons"/>
        <s v="Danish International"/>
        <s v="Tahiri Sanitary"/>
        <s v="Raza Engineering"/>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Zara Engineers"/>
        <s v="De Creator"/>
        <s v="Mehran Engineering"/>
        <s v="Build pro"/>
        <s v="Habib insulation"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containsInteg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81.69111284722" createdVersion="5" refreshedVersion="8" minRefreshableVersion="3" recordCount="18992" xr:uid="{00000000-000A-0000-FFFF-FFFF2E000000}">
  <cacheSource type="worksheet">
    <worksheetSource ref="A1:H19906" sheet="Posting"/>
  </cacheSource>
  <cacheFields count="8">
    <cacheField name="Date" numFmtId="0">
      <sharedItems containsDate="1" containsBlank="1" containsMixedTypes="1" minDate="2013-12-15T00:00:00" maxDate="2024-03-31T00:00:00" count="2300">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40">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Various sites"/>
        <s v="BAF Maintenance"/>
        <s v="Bahria project"/>
        <s v="Engro 3rd &amp; 8th Floor"/>
        <s v="Zameer Sahab home"/>
        <s v="KEENU office"/>
        <s v="Dawat e Hadiyah"/>
        <s v="Rehmant shipping"/>
        <s v="BAH 12th Floor"/>
        <s v="HIVE NASTP"/>
        <s v="Jamia tus Saifiyah"/>
        <s v="food court hydery" u="1"/>
        <s v="o/m nueplex" u="1"/>
        <s v="engro" u="1"/>
        <s v="New Building Jameel baig" u="1"/>
        <s v="new building" u="1"/>
        <s v="new building jameel" u="1"/>
        <s v="3rd floor" u="1"/>
        <s v="bah 10-A floor" u="1"/>
        <s v="OT area"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76">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Ismail Gee"/>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zakat "/>
        <s v="Moghal Brother"/>
        <s v="DWP Pakistan"/>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849"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Cash open chq available with Rehan"/>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4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9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purchased 10 rashan"/>
        <s v="for rashan online to shop keeper"/>
        <s v="Online to Gul zameen khan for threaded rods and nuts (by Adeel) = 151240"/>
        <s v="Online to Index by adeel"/>
        <s v="Online to Air Guide (by adeel) = 368853"/>
        <s v="Online to Thumb by adeel"/>
        <s v="Online to secure vision by adeel"/>
        <s v="Online by adeel (advance in cladding work)"/>
        <s v="Online to Haris mirza by adeel (advance in PVC Fills for cooling tower)"/>
        <s v="Online by BH "/>
        <s v="Online by BH  for BAH AHU work"/>
        <s v="Charity in Mosque (Ayesha Zahid) by BH"/>
        <s v="Charity in Mosque (chamical) by BH"/>
        <s v="Charity in Mosque by BH"/>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Received from IK (Given to Adeel against GST Invoice)"/>
        <s v="Received from IK (Given to Al madina steel traders against GST Invoice)"/>
        <s v="Received from IK (Given to Gree DWP against GST Invoice for Dawat e hadiya casstte type 02 no units purchased))"/>
        <s v="Received crossed cash meezan Chq (Given to Habib insulation)"/>
        <s v="Received Jan 24 + Feb 24 Bill (Online in Pioneer Services MCB acc)"/>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49">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45">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5"/>
    <x v="4"/>
    <n v="685"/>
    <n v="17519"/>
    <m/>
    <n v="17519"/>
    <s v="sale returned"/>
  </r>
  <r>
    <x v="11"/>
    <x v="4"/>
    <x v="3"/>
    <n v="265"/>
    <n v="9000"/>
    <m/>
    <n v="9000"/>
    <m/>
  </r>
  <r>
    <x v="12"/>
    <x v="0"/>
    <x v="2"/>
    <m/>
    <n v="214133"/>
    <m/>
    <n v="214133"/>
    <m/>
  </r>
  <r>
    <x v="12"/>
    <x v="3"/>
    <x v="2"/>
    <n v="535"/>
    <n v="194720"/>
    <m/>
    <n v="194720"/>
    <m/>
  </r>
  <r>
    <x v="12"/>
    <x v="1"/>
    <x v="2"/>
    <n v="631"/>
    <n v="65996"/>
    <m/>
    <n v="65996"/>
    <m/>
  </r>
  <r>
    <x v="12"/>
    <x v="6"/>
    <x v="3"/>
    <m/>
    <n v="30677"/>
    <m/>
    <n v="30677"/>
    <m/>
  </r>
  <r>
    <x v="12"/>
    <x v="0"/>
    <x v="3"/>
    <m/>
    <n v="49576"/>
    <m/>
    <n v="49576"/>
    <m/>
  </r>
  <r>
    <x v="12"/>
    <x v="7"/>
    <x v="3"/>
    <m/>
    <n v="7375"/>
    <m/>
    <n v="7375"/>
    <m/>
  </r>
  <r>
    <x v="12"/>
    <x v="2"/>
    <x v="3"/>
    <m/>
    <n v="17754"/>
    <m/>
    <n v="17754"/>
    <m/>
  </r>
  <r>
    <x v="12"/>
    <x v="8"/>
    <x v="3"/>
    <m/>
    <n v="1921"/>
    <m/>
    <n v="1921"/>
    <m/>
  </r>
  <r>
    <x v="12"/>
    <x v="0"/>
    <x v="5"/>
    <m/>
    <n v="235632"/>
    <m/>
    <n v="235632"/>
    <m/>
  </r>
  <r>
    <x v="12"/>
    <x v="1"/>
    <x v="5"/>
    <m/>
    <n v="1900"/>
    <m/>
    <n v="1900"/>
    <m/>
  </r>
  <r>
    <x v="12"/>
    <x v="2"/>
    <x v="1"/>
    <m/>
    <n v="14010"/>
    <m/>
    <n v="14010"/>
    <m/>
  </r>
  <r>
    <x v="12"/>
    <x v="1"/>
    <x v="1"/>
    <m/>
    <n v="10045"/>
    <m/>
    <n v="10045"/>
    <m/>
  </r>
  <r>
    <x v="12"/>
    <x v="9"/>
    <x v="1"/>
    <m/>
    <n v="65000"/>
    <m/>
    <n v="65000"/>
    <m/>
  </r>
  <r>
    <x v="12"/>
    <x v="0"/>
    <x v="0"/>
    <m/>
    <m/>
    <n v="1500"/>
    <n v="-1500"/>
    <m/>
  </r>
  <r>
    <x v="12"/>
    <x v="0"/>
    <x v="3"/>
    <n v="271"/>
    <n v="3302"/>
    <m/>
    <n v="3302"/>
    <m/>
  </r>
  <r>
    <x v="13"/>
    <x v="4"/>
    <x v="3"/>
    <n v="319"/>
    <n v="1980"/>
    <m/>
    <n v="1980"/>
    <m/>
  </r>
  <r>
    <x v="14"/>
    <x v="0"/>
    <x v="5"/>
    <n v="6642"/>
    <n v="39200"/>
    <m/>
    <n v="39200"/>
    <m/>
  </r>
  <r>
    <x v="15"/>
    <x v="0"/>
    <x v="5"/>
    <n v="6643"/>
    <n v="39200"/>
    <m/>
    <n v="39200"/>
    <m/>
  </r>
  <r>
    <x v="16"/>
    <x v="1"/>
    <x v="1"/>
    <n v="177"/>
    <n v="42350"/>
    <m/>
    <n v="42350"/>
    <s v="Paid by cheque from UEP &amp; Gets pharma advnve from total construction"/>
  </r>
  <r>
    <x v="17"/>
    <x v="0"/>
    <x v="0"/>
    <m/>
    <m/>
    <n v="1000047"/>
    <n v="-1000047"/>
    <m/>
  </r>
  <r>
    <x v="17"/>
    <x v="0"/>
    <x v="5"/>
    <m/>
    <m/>
    <n v="300000"/>
    <n v="-300000"/>
    <m/>
  </r>
  <r>
    <x v="18"/>
    <x v="1"/>
    <x v="1"/>
    <n v="184"/>
    <n v="18371"/>
    <m/>
    <n v="18371"/>
    <m/>
  </r>
  <r>
    <x v="19"/>
    <x v="0"/>
    <x v="1"/>
    <m/>
    <n v="7547"/>
    <m/>
    <n v="7547"/>
    <m/>
  </r>
  <r>
    <x v="20"/>
    <x v="0"/>
    <x v="5"/>
    <n v="6733"/>
    <n v="39200"/>
    <m/>
    <n v="39200"/>
    <m/>
  </r>
  <r>
    <x v="21"/>
    <x v="0"/>
    <x v="2"/>
    <n v="821"/>
    <n v="34229"/>
    <m/>
    <n v="34229"/>
    <m/>
  </r>
  <r>
    <x v="22"/>
    <x v="9"/>
    <x v="1"/>
    <m/>
    <m/>
    <n v="65000"/>
    <n v="-65000"/>
    <m/>
  </r>
  <r>
    <x v="23"/>
    <x v="0"/>
    <x v="3"/>
    <m/>
    <m/>
    <n v="52000"/>
    <n v="-52000"/>
    <m/>
  </r>
  <r>
    <x v="23"/>
    <x v="2"/>
    <x v="3"/>
    <m/>
    <m/>
    <n v="17500"/>
    <n v="-17500"/>
    <m/>
  </r>
  <r>
    <x v="23"/>
    <x v="7"/>
    <x v="3"/>
    <m/>
    <m/>
    <n v="7000"/>
    <n v="-7000"/>
    <m/>
  </r>
  <r>
    <x v="23"/>
    <x v="4"/>
    <x v="3"/>
    <m/>
    <m/>
    <n v="22029"/>
    <n v="-22029"/>
    <s v="Rec from shaaf office paid to iqbal sons directly"/>
  </r>
  <r>
    <x v="23"/>
    <x v="8"/>
    <x v="3"/>
    <m/>
    <m/>
    <n v="1471"/>
    <n v="-1471"/>
    <m/>
  </r>
  <r>
    <x v="24"/>
    <x v="0"/>
    <x v="5"/>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5"/>
    <n v="6802"/>
    <n v="39200"/>
    <m/>
    <n v="39200"/>
    <m/>
  </r>
  <r>
    <x v="26"/>
    <x v="3"/>
    <x v="2"/>
    <n v="867"/>
    <n v="6827"/>
    <m/>
    <n v="6827"/>
    <m/>
  </r>
  <r>
    <x v="27"/>
    <x v="0"/>
    <x v="0"/>
    <n v="13063"/>
    <n v="276000"/>
    <m/>
    <n v="276000"/>
    <m/>
  </r>
  <r>
    <x v="27"/>
    <x v="10"/>
    <x v="0"/>
    <n v="34392"/>
    <n v="184000"/>
    <m/>
    <n v="184000"/>
    <m/>
  </r>
  <r>
    <x v="27"/>
    <x v="10"/>
    <x v="0"/>
    <n v="34432"/>
    <n v="9364"/>
    <m/>
    <n v="9364"/>
    <m/>
  </r>
  <r>
    <x v="27"/>
    <x v="10"/>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5"/>
    <n v="6911"/>
    <n v="39200"/>
    <m/>
    <n v="39200"/>
    <m/>
  </r>
  <r>
    <x v="40"/>
    <x v="0"/>
    <x v="5"/>
    <n v="6880"/>
    <n v="39200"/>
    <m/>
    <n v="39200"/>
    <m/>
  </r>
  <r>
    <x v="41"/>
    <x v="1"/>
    <x v="5"/>
    <n v="7001"/>
    <n v="18300"/>
    <m/>
    <n v="18300"/>
    <m/>
  </r>
  <r>
    <x v="42"/>
    <x v="11"/>
    <x v="5"/>
    <n v="7022"/>
    <n v="42800"/>
    <m/>
    <n v="42800"/>
    <m/>
  </r>
  <r>
    <x v="34"/>
    <x v="0"/>
    <x v="5"/>
    <n v="7047"/>
    <n v="16000"/>
    <m/>
    <n v="16000"/>
    <m/>
  </r>
  <r>
    <x v="43"/>
    <x v="0"/>
    <x v="5"/>
    <n v="11563"/>
    <n v="1710"/>
    <m/>
    <n v="1710"/>
    <m/>
  </r>
  <r>
    <x v="33"/>
    <x v="0"/>
    <x v="5"/>
    <n v="11500"/>
    <n v="1200"/>
    <m/>
    <n v="1200"/>
    <m/>
  </r>
  <r>
    <x v="44"/>
    <x v="3"/>
    <x v="1"/>
    <n v="242"/>
    <n v="7200"/>
    <m/>
    <n v="7200"/>
    <m/>
  </r>
  <r>
    <x v="39"/>
    <x v="0"/>
    <x v="3"/>
    <n v="9254"/>
    <n v="12164"/>
    <m/>
    <n v="12164"/>
    <m/>
  </r>
  <r>
    <x v="44"/>
    <x v="0"/>
    <x v="3"/>
    <n v="9644"/>
    <n v="13906"/>
    <m/>
    <n v="13906"/>
    <m/>
  </r>
  <r>
    <x v="45"/>
    <x v="0"/>
    <x v="2"/>
    <n v="990"/>
    <n v="9594"/>
    <m/>
    <n v="9594"/>
    <m/>
  </r>
  <r>
    <x v="46"/>
    <x v="11"/>
    <x v="1"/>
    <n v="246"/>
    <n v="12500"/>
    <m/>
    <n v="12500"/>
    <m/>
  </r>
  <r>
    <x v="47"/>
    <x v="0"/>
    <x v="2"/>
    <n v="1004"/>
    <n v="9543"/>
    <m/>
    <n v="9543"/>
    <m/>
  </r>
  <r>
    <x v="44"/>
    <x v="3"/>
    <x v="2"/>
    <n v="1018"/>
    <n v="5928"/>
    <m/>
    <n v="5928"/>
    <m/>
  </r>
  <r>
    <x v="48"/>
    <x v="1"/>
    <x v="1"/>
    <m/>
    <m/>
    <n v="72650"/>
    <n v="-72650"/>
    <m/>
  </r>
  <r>
    <x v="48"/>
    <x v="2"/>
    <x v="1"/>
    <m/>
    <m/>
    <n v="16709"/>
    <n v="-16709"/>
    <m/>
  </r>
  <r>
    <x v="48"/>
    <x v="0"/>
    <x v="1"/>
    <m/>
    <m/>
    <n v="10641"/>
    <n v="-10641"/>
    <m/>
  </r>
  <r>
    <x v="49"/>
    <x v="6"/>
    <x v="3"/>
    <m/>
    <m/>
    <n v="30677"/>
    <n v="-30677"/>
    <m/>
  </r>
  <r>
    <x v="49"/>
    <x v="3"/>
    <x v="3"/>
    <m/>
    <m/>
    <n v="30000"/>
    <n v="-30000"/>
    <m/>
  </r>
  <r>
    <x v="49"/>
    <x v="0"/>
    <x v="3"/>
    <m/>
    <m/>
    <n v="39323"/>
    <n v="-39323"/>
    <m/>
  </r>
  <r>
    <x v="50"/>
    <x v="11"/>
    <x v="5"/>
    <n v="44729"/>
    <n v="2200"/>
    <m/>
    <n v="2200"/>
    <m/>
  </r>
  <r>
    <x v="51"/>
    <x v="0"/>
    <x v="2"/>
    <n v="1049"/>
    <n v="17671"/>
    <m/>
    <n v="17671"/>
    <m/>
  </r>
  <r>
    <x v="52"/>
    <x v="3"/>
    <x v="2"/>
    <n v="1033"/>
    <n v="17512"/>
    <m/>
    <n v="17512"/>
    <m/>
  </r>
  <r>
    <x v="52"/>
    <x v="0"/>
    <x v="5"/>
    <n v="7110"/>
    <n v="75800"/>
    <m/>
    <n v="75800"/>
    <m/>
  </r>
  <r>
    <x v="52"/>
    <x v="11"/>
    <x v="5"/>
    <n v="7116"/>
    <n v="56300"/>
    <m/>
    <n v="56300"/>
    <m/>
  </r>
  <r>
    <x v="53"/>
    <x v="8"/>
    <x v="5"/>
    <n v="7156"/>
    <n v="9360"/>
    <m/>
    <n v="9360"/>
    <m/>
  </r>
  <r>
    <x v="54"/>
    <x v="11"/>
    <x v="5"/>
    <n v="7166"/>
    <n v="42000"/>
    <m/>
    <n v="42000"/>
    <m/>
  </r>
  <r>
    <x v="55"/>
    <x v="12"/>
    <x v="0"/>
    <n v="13346"/>
    <n v="35250"/>
    <m/>
    <n v="35250"/>
    <s v="Paid Rs: 1,044,769"/>
  </r>
  <r>
    <x v="55"/>
    <x v="12"/>
    <x v="0"/>
    <n v="13311"/>
    <n v="169650"/>
    <m/>
    <n v="169650"/>
    <m/>
  </r>
  <r>
    <x v="55"/>
    <x v="13"/>
    <x v="0"/>
    <n v="13406"/>
    <n v="49500"/>
    <m/>
    <n v="49500"/>
    <m/>
  </r>
  <r>
    <x v="55"/>
    <x v="14"/>
    <x v="0"/>
    <s v="Q # 2707"/>
    <n v="1183000"/>
    <m/>
    <n v="1183000"/>
    <m/>
  </r>
  <r>
    <x v="55"/>
    <x v="14"/>
    <x v="0"/>
    <s v="Q # 8844"/>
    <n v="1342080"/>
    <m/>
    <n v="1342080"/>
    <m/>
  </r>
  <r>
    <x v="55"/>
    <x v="0"/>
    <x v="0"/>
    <s v="Q # 2727"/>
    <n v="217691"/>
    <m/>
    <n v="217691"/>
    <m/>
  </r>
  <r>
    <x v="55"/>
    <x v="0"/>
    <x v="0"/>
    <n v="13133"/>
    <n v="769500"/>
    <m/>
    <n v="769500"/>
    <m/>
  </r>
  <r>
    <x v="56"/>
    <x v="0"/>
    <x v="0"/>
    <m/>
    <m/>
    <n v="285529"/>
    <n v="-285529"/>
    <m/>
  </r>
  <r>
    <x v="56"/>
    <x v="12"/>
    <x v="0"/>
    <m/>
    <m/>
    <n v="359790"/>
    <n v="-359790"/>
    <m/>
  </r>
  <r>
    <x v="56"/>
    <x v="1"/>
    <x v="0"/>
    <m/>
    <m/>
    <n v="31500"/>
    <n v="-31500"/>
    <m/>
  </r>
  <r>
    <x v="56"/>
    <x v="13"/>
    <x v="0"/>
    <m/>
    <m/>
    <n v="27990"/>
    <n v="-27990"/>
    <m/>
  </r>
  <r>
    <x v="56"/>
    <x v="3"/>
    <x v="0"/>
    <m/>
    <m/>
    <n v="260500"/>
    <n v="-260500"/>
    <s v="Received from Shaaf office electro Line"/>
  </r>
  <r>
    <x v="56"/>
    <x v="15"/>
    <x v="0"/>
    <m/>
    <m/>
    <n v="79460"/>
    <n v="-79460"/>
    <s v="Received from Shaaf office electro Line"/>
  </r>
  <r>
    <x v="57"/>
    <x v="14"/>
    <x v="2"/>
    <n v="1062"/>
    <n v="215595"/>
    <m/>
    <n v="215595"/>
    <s v="Received from Shaaf office electro Line"/>
  </r>
  <r>
    <x v="58"/>
    <x v="0"/>
    <x v="2"/>
    <n v="1113"/>
    <n v="150603"/>
    <m/>
    <n v="150603"/>
    <m/>
  </r>
  <r>
    <x v="59"/>
    <x v="11"/>
    <x v="5"/>
    <n v="7233"/>
    <n v="28800"/>
    <m/>
    <n v="28800"/>
    <m/>
  </r>
  <r>
    <x v="57"/>
    <x v="1"/>
    <x v="5"/>
    <n v="7178"/>
    <n v="20850"/>
    <m/>
    <n v="20850"/>
    <m/>
  </r>
  <r>
    <x v="60"/>
    <x v="11"/>
    <x v="5"/>
    <n v="7258"/>
    <n v="32800"/>
    <m/>
    <n v="32800"/>
    <m/>
  </r>
  <r>
    <x v="60"/>
    <x v="11"/>
    <x v="5"/>
    <n v="11729"/>
    <n v="2200"/>
    <m/>
    <n v="2200"/>
    <m/>
  </r>
  <r>
    <x v="61"/>
    <x v="0"/>
    <x v="3"/>
    <n v="9830"/>
    <n v="456"/>
    <m/>
    <n v="456"/>
    <m/>
  </r>
  <r>
    <x v="62"/>
    <x v="0"/>
    <x v="3"/>
    <n v="10514"/>
    <n v="18825"/>
    <m/>
    <n v="18825"/>
    <m/>
  </r>
  <r>
    <x v="63"/>
    <x v="0"/>
    <x v="3"/>
    <n v="10376"/>
    <n v="6578"/>
    <m/>
    <n v="6578"/>
    <m/>
  </r>
  <r>
    <x v="64"/>
    <x v="8"/>
    <x v="5"/>
    <m/>
    <m/>
    <n v="9360"/>
    <n v="-9360"/>
    <m/>
  </r>
  <r>
    <x v="64"/>
    <x v="1"/>
    <x v="5"/>
    <m/>
    <m/>
    <n v="41050"/>
    <n v="-41050"/>
    <m/>
  </r>
  <r>
    <x v="64"/>
    <x v="16"/>
    <x v="5"/>
    <m/>
    <m/>
    <n v="149590"/>
    <n v="-149590"/>
    <m/>
  </r>
  <r>
    <x v="65"/>
    <x v="0"/>
    <x v="5"/>
    <n v="7322"/>
    <n v="33900"/>
    <m/>
    <n v="33900"/>
    <m/>
  </r>
  <r>
    <x v="66"/>
    <x v="0"/>
    <x v="1"/>
    <n v="285"/>
    <n v="12848"/>
    <m/>
    <n v="12848"/>
    <m/>
  </r>
  <r>
    <x v="67"/>
    <x v="0"/>
    <x v="5"/>
    <s v="V # 018"/>
    <m/>
    <n v="45600"/>
    <n v="-45600"/>
    <m/>
  </r>
  <r>
    <x v="67"/>
    <x v="16"/>
    <x v="5"/>
    <s v="V # 018"/>
    <m/>
    <n v="24400"/>
    <n v="-24400"/>
    <s v="Discount"/>
  </r>
  <r>
    <x v="67"/>
    <x v="16"/>
    <x v="5"/>
    <s v="V # 018"/>
    <m/>
    <n v="30000"/>
    <n v="-30000"/>
    <m/>
  </r>
  <r>
    <x v="68"/>
    <x v="15"/>
    <x v="5"/>
    <n v="7302"/>
    <n v="34550"/>
    <m/>
    <n v="34550"/>
    <m/>
  </r>
  <r>
    <x v="68"/>
    <x v="11"/>
    <x v="5"/>
    <n v="7306"/>
    <n v="32800"/>
    <m/>
    <n v="32800"/>
    <m/>
  </r>
  <r>
    <x v="66"/>
    <x v="15"/>
    <x v="5"/>
    <n v="7360"/>
    <n v="22650"/>
    <m/>
    <n v="22650"/>
    <m/>
  </r>
  <r>
    <x v="64"/>
    <x v="0"/>
    <x v="5"/>
    <n v="11882"/>
    <n v="3300"/>
    <m/>
    <n v="3300"/>
    <m/>
  </r>
  <r>
    <x v="69"/>
    <x v="0"/>
    <x v="2"/>
    <n v="1143"/>
    <n v="32204"/>
    <m/>
    <n v="32204"/>
    <m/>
  </r>
  <r>
    <x v="70"/>
    <x v="15"/>
    <x v="5"/>
    <n v="7393"/>
    <n v="7100"/>
    <m/>
    <n v="7100"/>
    <m/>
  </r>
  <r>
    <x v="70"/>
    <x v="15"/>
    <x v="5"/>
    <n v="11923"/>
    <n v="3300"/>
    <m/>
    <n v="3300"/>
    <m/>
  </r>
  <r>
    <x v="71"/>
    <x v="15"/>
    <x v="5"/>
    <n v="11932"/>
    <n v="9000"/>
    <m/>
    <n v="9000"/>
    <m/>
  </r>
  <r>
    <x v="72"/>
    <x v="0"/>
    <x v="5"/>
    <n v="11949"/>
    <n v="18000"/>
    <m/>
    <n v="18000"/>
    <m/>
  </r>
  <r>
    <x v="73"/>
    <x v="0"/>
    <x v="5"/>
    <n v="7479"/>
    <n v="21800"/>
    <m/>
    <n v="21800"/>
    <m/>
  </r>
  <r>
    <x v="74"/>
    <x v="0"/>
    <x v="5"/>
    <n v="7558"/>
    <n v="16800"/>
    <m/>
    <n v="16800"/>
    <m/>
  </r>
  <r>
    <x v="75"/>
    <x v="3"/>
    <x v="1"/>
    <m/>
    <m/>
    <n v="23060"/>
    <n v="-23060"/>
    <m/>
  </r>
  <r>
    <x v="75"/>
    <x v="0"/>
    <x v="1"/>
    <m/>
    <m/>
    <n v="26940"/>
    <n v="-26940"/>
    <m/>
  </r>
  <r>
    <x v="76"/>
    <x v="17"/>
    <x v="5"/>
    <n v="7565"/>
    <n v="60850"/>
    <m/>
    <n v="60850"/>
    <m/>
  </r>
  <r>
    <x v="77"/>
    <x v="0"/>
    <x v="2"/>
    <n v="1211"/>
    <n v="40717"/>
    <m/>
    <n v="40717"/>
    <m/>
  </r>
  <r>
    <x v="78"/>
    <x v="13"/>
    <x v="2"/>
    <n v="6"/>
    <n v="11240"/>
    <m/>
    <n v="11240"/>
    <m/>
  </r>
  <r>
    <x v="79"/>
    <x v="0"/>
    <x v="5"/>
    <n v="7586"/>
    <n v="13550"/>
    <m/>
    <n v="13550"/>
    <m/>
  </r>
  <r>
    <x v="80"/>
    <x v="0"/>
    <x v="2"/>
    <n v="23"/>
    <n v="124609"/>
    <m/>
    <n v="124609"/>
    <m/>
  </r>
  <r>
    <x v="81"/>
    <x v="14"/>
    <x v="0"/>
    <n v="7182"/>
    <n v="375580"/>
    <m/>
    <n v="375580"/>
    <m/>
  </r>
  <r>
    <x v="70"/>
    <x v="14"/>
    <x v="0"/>
    <n v="7197"/>
    <n v="10236"/>
    <m/>
    <n v="10236"/>
    <m/>
  </r>
  <r>
    <x v="55"/>
    <x v="12"/>
    <x v="0"/>
    <n v="7150"/>
    <n v="15000"/>
    <m/>
    <n v="15000"/>
    <m/>
  </r>
  <r>
    <x v="55"/>
    <x v="12"/>
    <x v="0"/>
    <n v="7148"/>
    <n v="344790"/>
    <m/>
    <n v="344790"/>
    <m/>
  </r>
  <r>
    <x v="55"/>
    <x v="1"/>
    <x v="0"/>
    <n v="7146"/>
    <n v="31500"/>
    <m/>
    <n v="31500"/>
    <m/>
  </r>
  <r>
    <x v="55"/>
    <x v="13"/>
    <x v="0"/>
    <n v="7145"/>
    <n v="27990"/>
    <m/>
    <n v="27990"/>
    <m/>
  </r>
  <r>
    <x v="55"/>
    <x v="0"/>
    <x v="0"/>
    <n v="7144"/>
    <n v="56100"/>
    <m/>
    <n v="56100"/>
    <m/>
  </r>
  <r>
    <x v="55"/>
    <x v="0"/>
    <x v="0"/>
    <n v="7143"/>
    <n v="23018"/>
    <m/>
    <n v="23018"/>
    <m/>
  </r>
  <r>
    <x v="55"/>
    <x v="0"/>
    <x v="0"/>
    <n v="7142"/>
    <n v="120000"/>
    <m/>
    <n v="120000"/>
    <m/>
  </r>
  <r>
    <x v="55"/>
    <x v="0"/>
    <x v="0"/>
    <n v="7141"/>
    <n v="80475"/>
    <m/>
    <n v="80475"/>
    <m/>
  </r>
  <r>
    <x v="55"/>
    <x v="15"/>
    <x v="0"/>
    <n v="7140"/>
    <n v="79460"/>
    <m/>
    <n v="79460"/>
    <m/>
  </r>
  <r>
    <x v="55"/>
    <x v="3"/>
    <x v="0"/>
    <n v="7139"/>
    <n v="260500"/>
    <m/>
    <n v="260500"/>
    <m/>
  </r>
  <r>
    <x v="55"/>
    <x v="0"/>
    <x v="0"/>
    <n v="7137"/>
    <n v="5936"/>
    <m/>
    <n v="5936"/>
    <m/>
  </r>
  <r>
    <x v="82"/>
    <x v="14"/>
    <x v="0"/>
    <m/>
    <m/>
    <n v="2200000"/>
    <n v="-2200000"/>
    <s v="Paid by JPMC receiving"/>
  </r>
  <r>
    <x v="83"/>
    <x v="14"/>
    <x v="0"/>
    <m/>
    <m/>
    <n v="500000"/>
    <n v="-500000"/>
    <s v="Paid by tabba heart adv rec from total construction"/>
  </r>
  <r>
    <x v="83"/>
    <x v="0"/>
    <x v="0"/>
    <m/>
    <m/>
    <n v="1022522"/>
    <n v="-1022522"/>
    <s v="Paid by Allied Engg adv "/>
  </r>
  <r>
    <x v="83"/>
    <x v="12"/>
    <x v="1"/>
    <n v="48"/>
    <n v="65244"/>
    <m/>
    <n v="65244"/>
    <m/>
  </r>
  <r>
    <x v="84"/>
    <x v="18"/>
    <x v="5"/>
    <n v="7698"/>
    <n v="39400"/>
    <m/>
    <n v="39400"/>
    <m/>
  </r>
  <r>
    <x v="84"/>
    <x v="3"/>
    <x v="2"/>
    <m/>
    <m/>
    <n v="96534"/>
    <n v="-96534"/>
    <s v="Paid Rs: 400,000  to islamuddin chq # 01287344"/>
  </r>
  <r>
    <x v="84"/>
    <x v="1"/>
    <x v="2"/>
    <m/>
    <m/>
    <n v="5996"/>
    <n v="-5996"/>
    <m/>
  </r>
  <r>
    <x v="84"/>
    <x v="14"/>
    <x v="2"/>
    <m/>
    <m/>
    <n v="254657"/>
    <n v="-254657"/>
    <m/>
  </r>
  <r>
    <x v="84"/>
    <x v="0"/>
    <x v="2"/>
    <m/>
    <m/>
    <n v="42813"/>
    <n v="-42813"/>
    <m/>
  </r>
  <r>
    <x v="75"/>
    <x v="15"/>
    <x v="5"/>
    <m/>
    <n v="5040"/>
    <m/>
    <n v="5040"/>
    <m/>
  </r>
  <r>
    <x v="78"/>
    <x v="19"/>
    <x v="3"/>
    <m/>
    <n v="50141"/>
    <m/>
    <n v="50141"/>
    <m/>
  </r>
  <r>
    <x v="85"/>
    <x v="19"/>
    <x v="3"/>
    <m/>
    <n v="1000"/>
    <m/>
    <n v="1000"/>
    <m/>
  </r>
  <r>
    <x v="86"/>
    <x v="15"/>
    <x v="3"/>
    <m/>
    <n v="2373"/>
    <m/>
    <n v="2373"/>
    <m/>
  </r>
  <r>
    <x v="87"/>
    <x v="15"/>
    <x v="3"/>
    <m/>
    <n v="2705"/>
    <m/>
    <n v="2705"/>
    <m/>
  </r>
  <r>
    <x v="88"/>
    <x v="15"/>
    <x v="3"/>
    <m/>
    <n v="1482"/>
    <m/>
    <n v="1482"/>
    <m/>
  </r>
  <r>
    <x v="88"/>
    <x v="15"/>
    <x v="3"/>
    <m/>
    <n v="8205"/>
    <m/>
    <n v="8205"/>
    <m/>
  </r>
  <r>
    <x v="89"/>
    <x v="18"/>
    <x v="5"/>
    <n v="7767"/>
    <n v="19950"/>
    <m/>
    <n v="19950"/>
    <m/>
  </r>
  <r>
    <x v="90"/>
    <x v="15"/>
    <x v="3"/>
    <n v="1617"/>
    <n v="2460"/>
    <m/>
    <n v="2460"/>
    <m/>
  </r>
  <r>
    <x v="91"/>
    <x v="0"/>
    <x v="3"/>
    <n v="1617"/>
    <n v="6636"/>
    <m/>
    <n v="6636"/>
    <m/>
  </r>
  <r>
    <x v="83"/>
    <x v="0"/>
    <x v="2"/>
    <n v="105"/>
    <n v="54246"/>
    <m/>
    <n v="54246"/>
    <m/>
  </r>
  <r>
    <x v="88"/>
    <x v="0"/>
    <x v="2"/>
    <n v="79"/>
    <n v="2607"/>
    <m/>
    <n v="2607"/>
    <m/>
  </r>
  <r>
    <x v="89"/>
    <x v="20"/>
    <x v="1"/>
    <n v="55"/>
    <n v="3600"/>
    <m/>
    <n v="3600"/>
    <m/>
  </r>
  <r>
    <x v="88"/>
    <x v="14"/>
    <x v="1"/>
    <n v="53"/>
    <n v="3800"/>
    <m/>
    <n v="3800"/>
    <s v="Paid Rs: 100,000"/>
  </r>
  <r>
    <x v="88"/>
    <x v="20"/>
    <x v="1"/>
    <n v="2"/>
    <n v="6400"/>
    <m/>
    <n v="6400"/>
    <m/>
  </r>
  <r>
    <x v="88"/>
    <x v="0"/>
    <x v="1"/>
    <n v="285"/>
    <n v="44844"/>
    <m/>
    <n v="44844"/>
    <m/>
  </r>
  <r>
    <x v="88"/>
    <x v="14"/>
    <x v="1"/>
    <n v="196"/>
    <n v="11097"/>
    <m/>
    <n v="11097"/>
    <m/>
  </r>
  <r>
    <x v="88"/>
    <x v="0"/>
    <x v="1"/>
    <m/>
    <n v="14402"/>
    <m/>
    <n v="14402"/>
    <m/>
  </r>
  <r>
    <x v="88"/>
    <x v="0"/>
    <x v="1"/>
    <m/>
    <n v="2194"/>
    <m/>
    <n v="2194"/>
    <m/>
  </r>
  <r>
    <x v="92"/>
    <x v="14"/>
    <x v="1"/>
    <n v="61"/>
    <n v="8060"/>
    <n v="4962"/>
    <n v="3098"/>
    <s v="Paid Rs: 100,000"/>
  </r>
  <r>
    <x v="92"/>
    <x v="20"/>
    <x v="1"/>
    <m/>
    <m/>
    <n v="10000"/>
    <n v="-10000"/>
    <m/>
  </r>
  <r>
    <x v="92"/>
    <x v="0"/>
    <x v="1"/>
    <m/>
    <m/>
    <n v="50000"/>
    <n v="-50000"/>
    <m/>
  </r>
  <r>
    <x v="92"/>
    <x v="11"/>
    <x v="1"/>
    <m/>
    <m/>
    <n v="12500"/>
    <n v="-12500"/>
    <m/>
  </r>
  <r>
    <x v="92"/>
    <x v="14"/>
    <x v="1"/>
    <m/>
    <m/>
    <n v="12500"/>
    <n v="-12500"/>
    <m/>
  </r>
  <r>
    <x v="92"/>
    <x v="12"/>
    <x v="1"/>
    <m/>
    <m/>
    <n v="15000"/>
    <n v="-15000"/>
    <m/>
  </r>
  <r>
    <x v="92"/>
    <x v="2"/>
    <x v="3"/>
    <m/>
    <m/>
    <n v="254"/>
    <n v="-254"/>
    <m/>
  </r>
  <r>
    <x v="92"/>
    <x v="7"/>
    <x v="3"/>
    <m/>
    <m/>
    <n v="375"/>
    <n v="-375"/>
    <m/>
  </r>
  <r>
    <x v="92"/>
    <x v="8"/>
    <x v="3"/>
    <m/>
    <m/>
    <n v="450"/>
    <n v="-450"/>
    <m/>
  </r>
  <r>
    <x v="92"/>
    <x v="3"/>
    <x v="3"/>
    <m/>
    <m/>
    <n v="4164"/>
    <n v="-4164"/>
    <m/>
  </r>
  <r>
    <x v="92"/>
    <x v="19"/>
    <x v="3"/>
    <m/>
    <m/>
    <n v="51141"/>
    <n v="-51141"/>
    <m/>
  </r>
  <r>
    <x v="92"/>
    <x v="15"/>
    <x v="3"/>
    <m/>
    <m/>
    <n v="14765"/>
    <n v="-14765"/>
    <m/>
  </r>
  <r>
    <x v="92"/>
    <x v="0"/>
    <x v="3"/>
    <m/>
    <m/>
    <n v="28851"/>
    <n v="-28851"/>
    <m/>
  </r>
  <r>
    <x v="93"/>
    <x v="0"/>
    <x v="2"/>
    <n v="118"/>
    <n v="25517"/>
    <m/>
    <n v="25517"/>
    <s v="Paid 500,000/-"/>
  </r>
  <r>
    <x v="94"/>
    <x v="0"/>
    <x v="1"/>
    <n v="51"/>
    <n v="4802"/>
    <m/>
    <n v="4802"/>
    <m/>
  </r>
  <r>
    <x v="95"/>
    <x v="15"/>
    <x v="5"/>
    <n v="12114"/>
    <n v="1368"/>
    <m/>
    <n v="1368"/>
    <m/>
  </r>
  <r>
    <x v="96"/>
    <x v="0"/>
    <x v="2"/>
    <m/>
    <m/>
    <n v="200000"/>
    <n v="-200000"/>
    <s v="Paid 200,000/=   Iqbal sons"/>
  </r>
  <r>
    <x v="97"/>
    <x v="14"/>
    <x v="2"/>
    <n v="160"/>
    <n v="8359"/>
    <m/>
    <n v="8359"/>
    <m/>
  </r>
  <r>
    <x v="98"/>
    <x v="0"/>
    <x v="5"/>
    <n v="13379"/>
    <n v="10384"/>
    <m/>
    <n v="10384"/>
    <m/>
  </r>
  <r>
    <x v="99"/>
    <x v="16"/>
    <x v="5"/>
    <m/>
    <m/>
    <n v="59350"/>
    <n v="-59350"/>
    <m/>
  </r>
  <r>
    <x v="99"/>
    <x v="17"/>
    <x v="5"/>
    <m/>
    <m/>
    <n v="60850"/>
    <n v="-60850"/>
    <m/>
  </r>
  <r>
    <x v="99"/>
    <x v="11"/>
    <x v="5"/>
    <m/>
    <m/>
    <n v="55310"/>
    <n v="-55310"/>
    <m/>
  </r>
  <r>
    <x v="99"/>
    <x v="15"/>
    <x v="5"/>
    <m/>
    <m/>
    <n v="24490"/>
    <n v="-24490"/>
    <m/>
  </r>
  <r>
    <x v="100"/>
    <x v="0"/>
    <x v="2"/>
    <n v="184"/>
    <n v="61636"/>
    <m/>
    <n v="61636"/>
    <m/>
  </r>
  <r>
    <x v="101"/>
    <x v="0"/>
    <x v="3"/>
    <n v="1617"/>
    <n v="40803"/>
    <m/>
    <n v="40803"/>
    <m/>
  </r>
  <r>
    <x v="98"/>
    <x v="0"/>
    <x v="3"/>
    <n v="1617"/>
    <n v="1750"/>
    <m/>
    <n v="1750"/>
    <m/>
  </r>
  <r>
    <x v="102"/>
    <x v="15"/>
    <x v="3"/>
    <n v="1617"/>
    <n v="1800"/>
    <m/>
    <n v="1800"/>
    <m/>
  </r>
  <r>
    <x v="103"/>
    <x v="0"/>
    <x v="3"/>
    <n v="1014"/>
    <n v="3693"/>
    <m/>
    <n v="3693"/>
    <m/>
  </r>
  <r>
    <x v="104"/>
    <x v="21"/>
    <x v="3"/>
    <n v="1053"/>
    <n v="110050"/>
    <m/>
    <n v="110050"/>
    <m/>
  </r>
  <r>
    <x v="105"/>
    <x v="21"/>
    <x v="3"/>
    <n v="1022"/>
    <n v="26461"/>
    <m/>
    <n v="26461"/>
    <m/>
  </r>
  <r>
    <x v="104"/>
    <x v="21"/>
    <x v="3"/>
    <n v="1054"/>
    <n v="1154"/>
    <m/>
    <n v="1154"/>
    <m/>
  </r>
  <r>
    <x v="104"/>
    <x v="21"/>
    <x v="3"/>
    <n v="1056"/>
    <n v="4224"/>
    <m/>
    <n v="4224"/>
    <m/>
  </r>
  <r>
    <x v="104"/>
    <x v="21"/>
    <x v="3"/>
    <n v="1050"/>
    <n v="264"/>
    <m/>
    <n v="264"/>
    <m/>
  </r>
  <r>
    <x v="106"/>
    <x v="21"/>
    <x v="3"/>
    <n v="1060"/>
    <n v="5023"/>
    <m/>
    <n v="5023"/>
    <m/>
  </r>
  <r>
    <x v="107"/>
    <x v="0"/>
    <x v="3"/>
    <n v="1096"/>
    <n v="254"/>
    <m/>
    <n v="254"/>
    <m/>
  </r>
  <r>
    <x v="108"/>
    <x v="0"/>
    <x v="3"/>
    <n v="1107"/>
    <n v="2824"/>
    <m/>
    <n v="2824"/>
    <m/>
  </r>
  <r>
    <x v="107"/>
    <x v="0"/>
    <x v="3"/>
    <n v="1094"/>
    <n v="2086"/>
    <m/>
    <n v="2086"/>
    <m/>
  </r>
  <r>
    <x v="109"/>
    <x v="21"/>
    <x v="3"/>
    <n v="1140"/>
    <n v="1109"/>
    <m/>
    <n v="1109"/>
    <m/>
  </r>
  <r>
    <x v="99"/>
    <x v="0"/>
    <x v="3"/>
    <n v="1146"/>
    <n v="2807"/>
    <m/>
    <n v="2807"/>
    <m/>
  </r>
  <r>
    <x v="99"/>
    <x v="21"/>
    <x v="3"/>
    <n v="1171"/>
    <n v="220252"/>
    <m/>
    <n v="220252"/>
    <m/>
  </r>
  <r>
    <x v="110"/>
    <x v="21"/>
    <x v="3"/>
    <n v="1188"/>
    <n v="98222"/>
    <m/>
    <n v="98222"/>
    <m/>
  </r>
  <r>
    <x v="110"/>
    <x v="22"/>
    <x v="5"/>
    <n v="7999"/>
    <n v="10350"/>
    <m/>
    <n v="10350"/>
    <s v="Paid throue Chq # 01358844"/>
  </r>
  <r>
    <x v="111"/>
    <x v="0"/>
    <x v="5"/>
    <n v="8027"/>
    <n v="7150"/>
    <m/>
    <n v="7150"/>
    <m/>
  </r>
  <r>
    <x v="112"/>
    <x v="15"/>
    <x v="1"/>
    <s v="087"/>
    <n v="8652"/>
    <m/>
    <n v="8652"/>
    <m/>
  </r>
  <r>
    <x v="112"/>
    <x v="0"/>
    <x v="2"/>
    <n v="248"/>
    <n v="46313"/>
    <m/>
    <n v="46313"/>
    <m/>
  </r>
  <r>
    <x v="113"/>
    <x v="21"/>
    <x v="3"/>
    <m/>
    <m/>
    <n v="200000"/>
    <n v="-200000"/>
    <m/>
  </r>
  <r>
    <x v="111"/>
    <x v="21"/>
    <x v="3"/>
    <n v="1617"/>
    <n v="37347"/>
    <m/>
    <n v="37347"/>
    <m/>
  </r>
  <r>
    <x v="114"/>
    <x v="21"/>
    <x v="3"/>
    <n v="1351"/>
    <n v="1419"/>
    <m/>
    <n v="1419"/>
    <m/>
  </r>
  <r>
    <x v="114"/>
    <x v="21"/>
    <x v="3"/>
    <n v="1331"/>
    <n v="4047"/>
    <m/>
    <n v="4047"/>
    <m/>
  </r>
  <r>
    <x v="113"/>
    <x v="22"/>
    <x v="3"/>
    <n v="1414"/>
    <n v="17501"/>
    <m/>
    <n v="17501"/>
    <m/>
  </r>
  <r>
    <x v="113"/>
    <x v="21"/>
    <x v="3"/>
    <n v="1367"/>
    <n v="3313"/>
    <m/>
    <n v="3313"/>
    <m/>
  </r>
  <r>
    <x v="115"/>
    <x v="21"/>
    <x v="3"/>
    <n v="1453"/>
    <n v="2718"/>
    <m/>
    <n v="2718"/>
    <m/>
  </r>
  <r>
    <x v="114"/>
    <x v="16"/>
    <x v="5"/>
    <n v="8070"/>
    <n v="263340"/>
    <m/>
    <n v="263340"/>
    <m/>
  </r>
  <r>
    <x v="116"/>
    <x v="21"/>
    <x v="5"/>
    <n v="8112"/>
    <n v="42350"/>
    <m/>
    <n v="42350"/>
    <m/>
  </r>
  <r>
    <x v="116"/>
    <x v="23"/>
    <x v="5"/>
    <n v="8089"/>
    <n v="39150"/>
    <m/>
    <n v="39150"/>
    <m/>
  </r>
  <r>
    <x v="117"/>
    <x v="0"/>
    <x v="5"/>
    <m/>
    <m/>
    <n v="100000"/>
    <n v="-100000"/>
    <m/>
  </r>
  <r>
    <x v="117"/>
    <x v="11"/>
    <x v="5"/>
    <m/>
    <m/>
    <n v="75000"/>
    <n v="-75000"/>
    <m/>
  </r>
  <r>
    <x v="117"/>
    <x v="18"/>
    <x v="5"/>
    <m/>
    <m/>
    <n v="25000"/>
    <n v="-25000"/>
    <m/>
  </r>
  <r>
    <x v="117"/>
    <x v="21"/>
    <x v="5"/>
    <m/>
    <m/>
    <n v="25000"/>
    <n v="-25000"/>
    <s v="This chq received from total as mckinsey 2nd Adv"/>
  </r>
  <r>
    <x v="118"/>
    <x v="0"/>
    <x v="2"/>
    <n v="286"/>
    <n v="3467"/>
    <m/>
    <n v="3467"/>
    <m/>
  </r>
  <r>
    <x v="117"/>
    <x v="0"/>
    <x v="2"/>
    <n v="294"/>
    <n v="49380"/>
    <m/>
    <n v="49380"/>
    <m/>
  </r>
  <r>
    <x v="117"/>
    <x v="14"/>
    <x v="2"/>
    <n v="277"/>
    <n v="15675"/>
    <m/>
    <n v="15675"/>
    <m/>
  </r>
  <r>
    <x v="117"/>
    <x v="14"/>
    <x v="2"/>
    <n v="295"/>
    <n v="15028"/>
    <m/>
    <n v="15028"/>
    <m/>
  </r>
  <r>
    <x v="119"/>
    <x v="2"/>
    <x v="2"/>
    <n v="308"/>
    <n v="9551"/>
    <m/>
    <n v="9551"/>
    <m/>
  </r>
  <r>
    <x v="117"/>
    <x v="0"/>
    <x v="5"/>
    <n v="8106"/>
    <n v="3950"/>
    <m/>
    <n v="3950"/>
    <m/>
  </r>
  <r>
    <x v="117"/>
    <x v="17"/>
    <x v="5"/>
    <n v="8081"/>
    <n v="12750"/>
    <m/>
    <n v="12750"/>
    <m/>
  </r>
  <r>
    <x v="120"/>
    <x v="23"/>
    <x v="5"/>
    <n v="8092"/>
    <n v="42350"/>
    <m/>
    <n v="42350"/>
    <m/>
  </r>
  <r>
    <x v="121"/>
    <x v="12"/>
    <x v="1"/>
    <m/>
    <m/>
    <n v="50244"/>
    <n v="-50244"/>
    <m/>
  </r>
  <r>
    <x v="121"/>
    <x v="14"/>
    <x v="1"/>
    <m/>
    <m/>
    <n v="5495"/>
    <n v="-5495"/>
    <s v="Paid by chq 01358872   Rs. 83000"/>
  </r>
  <r>
    <x v="121"/>
    <x v="0"/>
    <x v="1"/>
    <m/>
    <m/>
    <n v="27261"/>
    <n v="-27261"/>
    <m/>
  </r>
  <r>
    <x v="122"/>
    <x v="21"/>
    <x v="3"/>
    <n v="1564"/>
    <n v="63654"/>
    <m/>
    <n v="63654"/>
    <m/>
  </r>
  <r>
    <x v="123"/>
    <x v="21"/>
    <x v="3"/>
    <n v="1625"/>
    <n v="510973"/>
    <m/>
    <n v="510973"/>
    <m/>
  </r>
  <r>
    <x v="124"/>
    <x v="21"/>
    <x v="3"/>
    <n v="1658"/>
    <n v="1250"/>
    <m/>
    <n v="1250"/>
    <m/>
  </r>
  <r>
    <x v="124"/>
    <x v="21"/>
    <x v="3"/>
    <n v="1638"/>
    <n v="12414"/>
    <m/>
    <n v="12414"/>
    <m/>
  </r>
  <r>
    <x v="123"/>
    <x v="21"/>
    <x v="3"/>
    <n v="1601"/>
    <n v="22919"/>
    <m/>
    <n v="22919"/>
    <m/>
  </r>
  <r>
    <x v="122"/>
    <x v="21"/>
    <x v="5"/>
    <n v="8122"/>
    <n v="39150"/>
    <m/>
    <n v="39150"/>
    <m/>
  </r>
  <r>
    <x v="122"/>
    <x v="23"/>
    <x v="5"/>
    <n v="8126"/>
    <n v="14750"/>
    <m/>
    <n v="14750"/>
    <m/>
  </r>
  <r>
    <x v="125"/>
    <x v="21"/>
    <x v="5"/>
    <n v="8139"/>
    <n v="16700"/>
    <m/>
    <n v="16700"/>
    <m/>
  </r>
  <r>
    <x v="117"/>
    <x v="24"/>
    <x v="5"/>
    <n v="8160"/>
    <n v="165296"/>
    <m/>
    <n v="165296"/>
    <m/>
  </r>
  <r>
    <x v="126"/>
    <x v="0"/>
    <x v="0"/>
    <m/>
    <m/>
    <n v="146519"/>
    <n v="-146519"/>
    <m/>
  </r>
  <r>
    <x v="126"/>
    <x v="13"/>
    <x v="0"/>
    <m/>
    <m/>
    <n v="49500"/>
    <n v="-49500"/>
    <m/>
  </r>
  <r>
    <x v="126"/>
    <x v="10"/>
    <x v="0"/>
    <m/>
    <m/>
    <n v="255004"/>
    <n v="-255004"/>
    <m/>
  </r>
  <r>
    <x v="126"/>
    <x v="14"/>
    <x v="0"/>
    <m/>
    <m/>
    <n v="210896"/>
    <n v="-210896"/>
    <s v="This chq rec from allied as 2nd av and paid to saeed sons"/>
  </r>
  <r>
    <x v="126"/>
    <x v="1"/>
    <x v="0"/>
    <m/>
    <m/>
    <n v="65760"/>
    <n v="-65760"/>
    <m/>
  </r>
  <r>
    <x v="126"/>
    <x v="12"/>
    <x v="0"/>
    <m/>
    <m/>
    <n v="204900"/>
    <n v="-204900"/>
    <s v="chq amount 969,991/-"/>
  </r>
  <r>
    <x v="126"/>
    <x v="2"/>
    <x v="0"/>
    <m/>
    <m/>
    <n v="37412"/>
    <n v="-37412"/>
    <m/>
  </r>
  <r>
    <x v="117"/>
    <x v="22"/>
    <x v="3"/>
    <m/>
    <n v="255"/>
    <m/>
    <n v="255"/>
    <m/>
  </r>
  <r>
    <x v="117"/>
    <x v="22"/>
    <x v="3"/>
    <m/>
    <n v="6362"/>
    <m/>
    <n v="6362"/>
    <m/>
  </r>
  <r>
    <x v="121"/>
    <x v="22"/>
    <x v="1"/>
    <m/>
    <n v="5000"/>
    <m/>
    <n v="5000"/>
    <m/>
  </r>
  <r>
    <x v="127"/>
    <x v="21"/>
    <x v="3"/>
    <m/>
    <n v="21498"/>
    <m/>
    <n v="21498"/>
    <m/>
  </r>
  <r>
    <x v="128"/>
    <x v="21"/>
    <x v="3"/>
    <m/>
    <n v="3425"/>
    <m/>
    <n v="3425"/>
    <m/>
  </r>
  <r>
    <x v="129"/>
    <x v="21"/>
    <x v="3"/>
    <m/>
    <n v="2772"/>
    <m/>
    <n v="2772"/>
    <m/>
  </r>
  <r>
    <x v="130"/>
    <x v="21"/>
    <x v="3"/>
    <m/>
    <m/>
    <n v="300000"/>
    <n v="-300000"/>
    <s v="This chq received from jpmc "/>
  </r>
  <r>
    <x v="131"/>
    <x v="0"/>
    <x v="1"/>
    <n v="143"/>
    <n v="4139"/>
    <m/>
    <n v="4139"/>
    <m/>
  </r>
  <r>
    <x v="132"/>
    <x v="23"/>
    <x v="1"/>
    <n v="146"/>
    <n v="13000"/>
    <m/>
    <n v="13000"/>
    <m/>
  </r>
  <r>
    <x v="129"/>
    <x v="21"/>
    <x v="2"/>
    <n v="341"/>
    <n v="127293"/>
    <m/>
    <n v="127293"/>
    <m/>
  </r>
  <r>
    <x v="129"/>
    <x v="0"/>
    <x v="3"/>
    <n v="1617"/>
    <n v="2066"/>
    <m/>
    <n v="2066"/>
    <m/>
  </r>
  <r>
    <x v="129"/>
    <x v="21"/>
    <x v="3"/>
    <n v="1617"/>
    <n v="2673"/>
    <m/>
    <n v="2673"/>
    <m/>
  </r>
  <r>
    <x v="133"/>
    <x v="0"/>
    <x v="2"/>
    <n v="371"/>
    <n v="27403"/>
    <m/>
    <n v="27403"/>
    <m/>
  </r>
  <r>
    <x v="134"/>
    <x v="21"/>
    <x v="2"/>
    <n v="385"/>
    <n v="2912"/>
    <m/>
    <n v="2912"/>
    <m/>
  </r>
  <r>
    <x v="135"/>
    <x v="17"/>
    <x v="2"/>
    <n v="393"/>
    <n v="36992"/>
    <m/>
    <n v="36992"/>
    <m/>
  </r>
  <r>
    <x v="136"/>
    <x v="21"/>
    <x v="3"/>
    <m/>
    <n v="188041"/>
    <m/>
    <n v="188041"/>
    <m/>
  </r>
  <r>
    <x v="133"/>
    <x v="23"/>
    <x v="5"/>
    <n v="8227"/>
    <n v="37550"/>
    <n v="70"/>
    <n v="37480"/>
    <m/>
  </r>
  <r>
    <x v="137"/>
    <x v="17"/>
    <x v="5"/>
    <n v="8232"/>
    <n v="18750"/>
    <m/>
    <n v="18750"/>
    <m/>
  </r>
  <r>
    <x v="138"/>
    <x v="21"/>
    <x v="5"/>
    <n v="8294"/>
    <n v="29550"/>
    <m/>
    <n v="29550"/>
    <m/>
  </r>
  <r>
    <x v="138"/>
    <x v="22"/>
    <x v="5"/>
    <n v="8295"/>
    <n v="10150"/>
    <m/>
    <n v="10150"/>
    <m/>
  </r>
  <r>
    <x v="139"/>
    <x v="23"/>
    <x v="5"/>
    <n v="8337"/>
    <n v="16650"/>
    <m/>
    <n v="16650"/>
    <m/>
  </r>
  <r>
    <x v="139"/>
    <x v="0"/>
    <x v="5"/>
    <n v="8333"/>
    <n v="3950"/>
    <m/>
    <n v="3950"/>
    <m/>
  </r>
  <r>
    <x v="139"/>
    <x v="22"/>
    <x v="5"/>
    <n v="8343"/>
    <n v="3950"/>
    <m/>
    <n v="3950"/>
    <m/>
  </r>
  <r>
    <x v="139"/>
    <x v="25"/>
    <x v="6"/>
    <n v="282"/>
    <n v="625598"/>
    <m/>
    <n v="625598"/>
    <m/>
  </r>
  <r>
    <x v="139"/>
    <x v="21"/>
    <x v="5"/>
    <n v="8349"/>
    <n v="13550"/>
    <m/>
    <n v="13550"/>
    <m/>
  </r>
  <r>
    <x v="140"/>
    <x v="11"/>
    <x v="5"/>
    <m/>
    <m/>
    <n v="109590"/>
    <n v="-109590"/>
    <m/>
  </r>
  <r>
    <x v="140"/>
    <x v="18"/>
    <x v="5"/>
    <m/>
    <m/>
    <n v="34350"/>
    <n v="-34350"/>
    <m/>
  </r>
  <r>
    <x v="140"/>
    <x v="17"/>
    <x v="5"/>
    <m/>
    <m/>
    <n v="31500"/>
    <n v="-31500"/>
    <m/>
  </r>
  <r>
    <x v="140"/>
    <x v="22"/>
    <x v="5"/>
    <m/>
    <m/>
    <n v="24450"/>
    <n v="-24450"/>
    <m/>
  </r>
  <r>
    <x v="140"/>
    <x v="0"/>
    <x v="5"/>
    <m/>
    <m/>
    <n v="110"/>
    <n v="-110"/>
    <m/>
  </r>
  <r>
    <x v="141"/>
    <x v="26"/>
    <x v="5"/>
    <n v="8394"/>
    <n v="22400"/>
    <m/>
    <n v="22400"/>
    <m/>
  </r>
  <r>
    <x v="141"/>
    <x v="23"/>
    <x v="5"/>
    <n v="8397"/>
    <n v="8550"/>
    <m/>
    <n v="8550"/>
    <m/>
  </r>
  <r>
    <x v="142"/>
    <x v="25"/>
    <x v="6"/>
    <m/>
    <m/>
    <n v="500000"/>
    <n v="-500000"/>
    <s v="paid thru chq # 01403704"/>
  </r>
  <r>
    <x v="143"/>
    <x v="27"/>
    <x v="1"/>
    <n v="166"/>
    <n v="4800"/>
    <m/>
    <n v="4800"/>
    <m/>
  </r>
  <r>
    <x v="143"/>
    <x v="10"/>
    <x v="1"/>
    <n v="167"/>
    <n v="62500"/>
    <m/>
    <n v="62500"/>
    <m/>
  </r>
  <r>
    <x v="144"/>
    <x v="0"/>
    <x v="5"/>
    <m/>
    <m/>
    <n v="52616"/>
    <n v="-52616"/>
    <m/>
  </r>
  <r>
    <x v="144"/>
    <x v="15"/>
    <x v="5"/>
    <m/>
    <m/>
    <n v="58518"/>
    <n v="-58518"/>
    <s v="paid to iqbal sons"/>
  </r>
  <r>
    <x v="144"/>
    <x v="26"/>
    <x v="5"/>
    <m/>
    <m/>
    <n v="22400"/>
    <n v="-22400"/>
    <s v="Chq amount 200,000/-"/>
  </r>
  <r>
    <x v="144"/>
    <x v="23"/>
    <x v="5"/>
    <m/>
    <m/>
    <n v="30000"/>
    <n v="-30000"/>
    <s v="chq # 01403723"/>
  </r>
  <r>
    <x v="144"/>
    <x v="21"/>
    <x v="5"/>
    <m/>
    <m/>
    <n v="20000"/>
    <n v="-20000"/>
    <m/>
  </r>
  <r>
    <x v="144"/>
    <x v="24"/>
    <x v="5"/>
    <m/>
    <m/>
    <n v="16466"/>
    <n v="-16466"/>
    <m/>
  </r>
  <r>
    <x v="145"/>
    <x v="10"/>
    <x v="1"/>
    <m/>
    <m/>
    <n v="62500"/>
    <n v="-62500"/>
    <s v="Paid thro chq # 01403730"/>
  </r>
  <r>
    <x v="146"/>
    <x v="21"/>
    <x v="3"/>
    <n v="2497"/>
    <n v="15015"/>
    <m/>
    <n v="15015"/>
    <m/>
  </r>
  <r>
    <x v="147"/>
    <x v="21"/>
    <x v="3"/>
    <n v="2594"/>
    <n v="1646"/>
    <m/>
    <n v="1646"/>
    <m/>
  </r>
  <r>
    <x v="147"/>
    <x v="21"/>
    <x v="3"/>
    <m/>
    <m/>
    <n v="500000"/>
    <n v="-500000"/>
    <s v="paid by MCB chq # 1610479907"/>
  </r>
  <r>
    <x v="148"/>
    <x v="21"/>
    <x v="3"/>
    <n v="2770"/>
    <n v="121"/>
    <m/>
    <n v="121"/>
    <m/>
  </r>
  <r>
    <x v="145"/>
    <x v="21"/>
    <x v="3"/>
    <n v="2746"/>
    <n v="281"/>
    <m/>
    <n v="281"/>
    <m/>
  </r>
  <r>
    <x v="149"/>
    <x v="21"/>
    <x v="3"/>
    <n v="2803"/>
    <n v="13067"/>
    <m/>
    <n v="13067"/>
    <m/>
  </r>
  <r>
    <x v="150"/>
    <x v="21"/>
    <x v="3"/>
    <n v="2730"/>
    <n v="281"/>
    <m/>
    <n v="281"/>
    <m/>
  </r>
  <r>
    <x v="151"/>
    <x v="0"/>
    <x v="2"/>
    <n v="430"/>
    <n v="15578"/>
    <m/>
    <n v="15578"/>
    <m/>
  </r>
  <r>
    <x v="152"/>
    <x v="23"/>
    <x v="5"/>
    <n v="8378"/>
    <n v="16750"/>
    <m/>
    <n v="16750"/>
    <m/>
  </r>
  <r>
    <x v="151"/>
    <x v="26"/>
    <x v="5"/>
    <n v="8435"/>
    <n v="31050"/>
    <m/>
    <n v="31050"/>
    <m/>
  </r>
  <r>
    <x v="151"/>
    <x v="24"/>
    <x v="5"/>
    <n v="8519"/>
    <n v="65200"/>
    <m/>
    <n v="65200"/>
    <m/>
  </r>
  <r>
    <x v="153"/>
    <x v="25"/>
    <x v="6"/>
    <n v="310"/>
    <n v="64607"/>
    <m/>
    <n v="64607"/>
    <m/>
  </r>
  <r>
    <x v="154"/>
    <x v="0"/>
    <x v="2"/>
    <n v="527"/>
    <n v="6960"/>
    <m/>
    <n v="6960"/>
    <m/>
  </r>
  <r>
    <x v="154"/>
    <x v="17"/>
    <x v="5"/>
    <n v="527"/>
    <n v="2000"/>
    <m/>
    <n v="2000"/>
    <m/>
  </r>
  <r>
    <x v="154"/>
    <x v="25"/>
    <x v="6"/>
    <n v="313"/>
    <n v="41277"/>
    <m/>
    <n v="41277"/>
    <m/>
  </r>
  <r>
    <x v="155"/>
    <x v="25"/>
    <x v="6"/>
    <n v="317"/>
    <n v="16023"/>
    <m/>
    <n v="16023"/>
    <m/>
  </r>
  <r>
    <x v="156"/>
    <x v="25"/>
    <x v="6"/>
    <n v="320"/>
    <n v="4400"/>
    <m/>
    <n v="4400"/>
    <m/>
  </r>
  <r>
    <x v="144"/>
    <x v="21"/>
    <x v="1"/>
    <n v="173"/>
    <n v="6820"/>
    <m/>
    <n v="6820"/>
    <m/>
  </r>
  <r>
    <x v="148"/>
    <x v="0"/>
    <x v="1"/>
    <n v="184"/>
    <n v="8338"/>
    <m/>
    <n v="8338"/>
    <m/>
  </r>
  <r>
    <x v="157"/>
    <x v="24"/>
    <x v="1"/>
    <n v="198"/>
    <n v="9600"/>
    <m/>
    <n v="9600"/>
    <m/>
  </r>
  <r>
    <x v="158"/>
    <x v="0"/>
    <x v="1"/>
    <n v="208"/>
    <n v="18880"/>
    <m/>
    <n v="18880"/>
    <m/>
  </r>
  <r>
    <x v="157"/>
    <x v="0"/>
    <x v="2"/>
    <n v="545"/>
    <n v="4156"/>
    <m/>
    <n v="4156"/>
    <m/>
  </r>
  <r>
    <x v="157"/>
    <x v="17"/>
    <x v="2"/>
    <n v="545"/>
    <n v="13000"/>
    <m/>
    <n v="13000"/>
    <m/>
  </r>
  <r>
    <x v="159"/>
    <x v="0"/>
    <x v="3"/>
    <n v="2854"/>
    <n v="5460"/>
    <m/>
    <n v="5460"/>
    <m/>
  </r>
  <r>
    <x v="150"/>
    <x v="21"/>
    <x v="3"/>
    <n v="2957"/>
    <n v="7480"/>
    <m/>
    <n v="7480"/>
    <m/>
  </r>
  <r>
    <x v="153"/>
    <x v="22"/>
    <x v="3"/>
    <n v="3086"/>
    <n v="1067"/>
    <m/>
    <n v="1067"/>
    <m/>
  </r>
  <r>
    <x v="153"/>
    <x v="0"/>
    <x v="3"/>
    <n v="3087"/>
    <n v="3797"/>
    <m/>
    <n v="3797"/>
    <m/>
  </r>
  <r>
    <x v="160"/>
    <x v="13"/>
    <x v="2"/>
    <m/>
    <m/>
    <n v="11240"/>
    <n v="-11240"/>
    <m/>
  </r>
  <r>
    <x v="160"/>
    <x v="2"/>
    <x v="2"/>
    <m/>
    <m/>
    <n v="9551"/>
    <n v="-9551"/>
    <s v="paid thru cheque # 01450478"/>
  </r>
  <r>
    <x v="160"/>
    <x v="17"/>
    <x v="2"/>
    <m/>
    <m/>
    <n v="49992"/>
    <n v="-49992"/>
    <s v="chq amount 300,000/-"/>
  </r>
  <r>
    <x v="160"/>
    <x v="21"/>
    <x v="2"/>
    <m/>
    <m/>
    <n v="130205"/>
    <n v="-130205"/>
    <m/>
  </r>
  <r>
    <x v="160"/>
    <x v="0"/>
    <x v="2"/>
    <m/>
    <m/>
    <n v="99012"/>
    <n v="-99012"/>
    <m/>
  </r>
  <r>
    <x v="160"/>
    <x v="23"/>
    <x v="5"/>
    <m/>
    <m/>
    <n v="70650"/>
    <n v="-70650"/>
    <m/>
  </r>
  <r>
    <x v="160"/>
    <x v="17"/>
    <x v="5"/>
    <m/>
    <m/>
    <n v="2000"/>
    <n v="-2000"/>
    <s v="paid thru cheque # 01450477"/>
  </r>
  <r>
    <x v="160"/>
    <x v="26"/>
    <x v="5"/>
    <m/>
    <m/>
    <n v="31050"/>
    <n v="-31050"/>
    <s v="chq amount 300,000/-"/>
  </r>
  <r>
    <x v="160"/>
    <x v="21"/>
    <x v="5"/>
    <m/>
    <m/>
    <n v="96300"/>
    <n v="-96300"/>
    <m/>
  </r>
  <r>
    <x v="160"/>
    <x v="24"/>
    <x v="5"/>
    <m/>
    <m/>
    <n v="100000"/>
    <n v="-100000"/>
    <m/>
  </r>
  <r>
    <x v="153"/>
    <x v="26"/>
    <x v="5"/>
    <n v="8534"/>
    <n v="4575"/>
    <m/>
    <n v="4575"/>
    <m/>
  </r>
  <r>
    <x v="157"/>
    <x v="26"/>
    <x v="5"/>
    <n v="8552"/>
    <n v="9000"/>
    <m/>
    <n v="9000"/>
    <m/>
  </r>
  <r>
    <x v="161"/>
    <x v="24"/>
    <x v="5"/>
    <n v="8662"/>
    <n v="18860"/>
    <m/>
    <n v="18860"/>
    <m/>
  </r>
  <r>
    <x v="162"/>
    <x v="26"/>
    <x v="5"/>
    <n v="8627"/>
    <n v="5598"/>
    <m/>
    <n v="5598"/>
    <m/>
  </r>
  <r>
    <x v="163"/>
    <x v="26"/>
    <x v="5"/>
    <n v="8671"/>
    <n v="6000"/>
    <m/>
    <n v="6000"/>
    <m/>
  </r>
  <r>
    <x v="164"/>
    <x v="26"/>
    <x v="5"/>
    <n v="8674"/>
    <n v="6300"/>
    <m/>
    <n v="6300"/>
    <m/>
  </r>
  <r>
    <x v="91"/>
    <x v="0"/>
    <x v="0"/>
    <n v="7302"/>
    <n v="48000"/>
    <m/>
    <n v="48000"/>
    <m/>
  </r>
  <r>
    <x v="165"/>
    <x v="0"/>
    <x v="0"/>
    <n v="7322"/>
    <n v="24000"/>
    <m/>
    <n v="24000"/>
    <m/>
  </r>
  <r>
    <x v="89"/>
    <x v="0"/>
    <x v="0"/>
    <n v="7325"/>
    <n v="16276"/>
    <m/>
    <n v="16276"/>
    <m/>
  </r>
  <r>
    <x v="89"/>
    <x v="0"/>
    <x v="0"/>
    <n v="7326"/>
    <n v="37100"/>
    <m/>
    <n v="37100"/>
    <m/>
  </r>
  <r>
    <x v="166"/>
    <x v="21"/>
    <x v="0"/>
    <n v="7397"/>
    <n v="47720"/>
    <m/>
    <n v="47720"/>
    <m/>
  </r>
  <r>
    <x v="166"/>
    <x v="21"/>
    <x v="0"/>
    <n v="7395"/>
    <n v="75900"/>
    <m/>
    <n v="75900"/>
    <m/>
  </r>
  <r>
    <x v="166"/>
    <x v="0"/>
    <x v="0"/>
    <n v="7396"/>
    <n v="11200"/>
    <m/>
    <n v="11200"/>
    <m/>
  </r>
  <r>
    <x v="134"/>
    <x v="28"/>
    <x v="0"/>
    <n v="7484"/>
    <n v="20020"/>
    <m/>
    <n v="20020"/>
    <m/>
  </r>
  <r>
    <x v="167"/>
    <x v="21"/>
    <x v="0"/>
    <n v="7528"/>
    <n v="16800"/>
    <m/>
    <n v="16800"/>
    <m/>
  </r>
  <r>
    <x v="154"/>
    <x v="28"/>
    <x v="0"/>
    <n v="7628"/>
    <n v="11980"/>
    <m/>
    <n v="11980"/>
    <m/>
  </r>
  <r>
    <x v="154"/>
    <x v="28"/>
    <x v="0"/>
    <n v="7629"/>
    <n v="17550"/>
    <m/>
    <n v="17550"/>
    <m/>
  </r>
  <r>
    <x v="162"/>
    <x v="21"/>
    <x v="0"/>
    <n v="7660"/>
    <n v="30872"/>
    <m/>
    <n v="30872"/>
    <m/>
  </r>
  <r>
    <x v="168"/>
    <x v="21"/>
    <x v="0"/>
    <n v="7693"/>
    <n v="272620"/>
    <m/>
    <n v="272620"/>
    <m/>
  </r>
  <r>
    <x v="169"/>
    <x v="25"/>
    <x v="6"/>
    <n v="331"/>
    <n v="122171"/>
    <m/>
    <n v="122171"/>
    <m/>
  </r>
  <r>
    <x v="169"/>
    <x v="25"/>
    <x v="6"/>
    <n v="334"/>
    <n v="24483"/>
    <m/>
    <n v="24483"/>
    <m/>
  </r>
  <r>
    <x v="169"/>
    <x v="25"/>
    <x v="6"/>
    <n v="336"/>
    <n v="5304"/>
    <m/>
    <n v="5304"/>
    <m/>
  </r>
  <r>
    <x v="169"/>
    <x v="26"/>
    <x v="6"/>
    <n v="340"/>
    <n v="69000"/>
    <m/>
    <n v="69000"/>
    <m/>
  </r>
  <r>
    <x v="170"/>
    <x v="0"/>
    <x v="3"/>
    <n v="3619"/>
    <n v="4682"/>
    <m/>
    <n v="4682"/>
    <m/>
  </r>
  <r>
    <x v="170"/>
    <x v="29"/>
    <x v="3"/>
    <n v="3579"/>
    <n v="6925"/>
    <m/>
    <n v="6925"/>
    <m/>
  </r>
  <r>
    <x v="171"/>
    <x v="26"/>
    <x v="2"/>
    <n v="596"/>
    <n v="1500"/>
    <m/>
    <n v="1500"/>
    <m/>
  </r>
  <r>
    <x v="171"/>
    <x v="0"/>
    <x v="2"/>
    <n v="596"/>
    <n v="22924"/>
    <m/>
    <n v="22924"/>
    <m/>
  </r>
  <r>
    <x v="172"/>
    <x v="21"/>
    <x v="3"/>
    <n v="3688"/>
    <n v="29229"/>
    <m/>
    <n v="29229"/>
    <m/>
  </r>
  <r>
    <x v="168"/>
    <x v="29"/>
    <x v="3"/>
    <n v="3769"/>
    <n v="3091"/>
    <m/>
    <n v="3091"/>
    <m/>
  </r>
  <r>
    <x v="173"/>
    <x v="30"/>
    <x v="1"/>
    <n v="240"/>
    <n v="22000"/>
    <m/>
    <n v="22000"/>
    <m/>
  </r>
  <r>
    <x v="174"/>
    <x v="28"/>
    <x v="5"/>
    <n v="8740"/>
    <n v="24250"/>
    <m/>
    <n v="24250"/>
    <m/>
  </r>
  <r>
    <x v="175"/>
    <x v="23"/>
    <x v="5"/>
    <m/>
    <m/>
    <n v="75030"/>
    <n v="-75030"/>
    <m/>
  </r>
  <r>
    <x v="175"/>
    <x v="26"/>
    <x v="5"/>
    <m/>
    <m/>
    <n v="31473"/>
    <n v="-31473"/>
    <s v="Paid thro chq #01450534  Chq amount 200,000"/>
  </r>
  <r>
    <x v="175"/>
    <x v="28"/>
    <x v="5"/>
    <m/>
    <m/>
    <n v="24250"/>
    <n v="-24250"/>
    <m/>
  </r>
  <r>
    <x v="175"/>
    <x v="24"/>
    <x v="5"/>
    <m/>
    <m/>
    <n v="69247"/>
    <n v="-69247"/>
    <m/>
  </r>
  <r>
    <x v="175"/>
    <x v="0"/>
    <x v="2"/>
    <m/>
    <m/>
    <n v="200000"/>
    <n v="-200000"/>
    <s v="paid thro chq # 01450537   amount 200,000"/>
  </r>
  <r>
    <x v="175"/>
    <x v="29"/>
    <x v="3"/>
    <m/>
    <m/>
    <n v="10016"/>
    <n v="-10016"/>
    <m/>
  </r>
  <r>
    <x v="175"/>
    <x v="15"/>
    <x v="3"/>
    <m/>
    <m/>
    <n v="4260"/>
    <n v="-4260"/>
    <s v="paid thru chq # 01450535"/>
  </r>
  <r>
    <x v="175"/>
    <x v="22"/>
    <x v="3"/>
    <m/>
    <m/>
    <n v="25185"/>
    <n v="-25185"/>
    <m/>
  </r>
  <r>
    <x v="175"/>
    <x v="0"/>
    <x v="3"/>
    <m/>
    <m/>
    <n v="110539"/>
    <n v="-110539"/>
    <m/>
  </r>
  <r>
    <x v="175"/>
    <x v="30"/>
    <x v="5"/>
    <m/>
    <n v="24072"/>
    <m/>
    <n v="24072"/>
    <m/>
  </r>
  <r>
    <x v="175"/>
    <x v="25"/>
    <x v="6"/>
    <n v="347"/>
    <n v="806368"/>
    <m/>
    <n v="806368"/>
    <m/>
  </r>
  <r>
    <x v="176"/>
    <x v="31"/>
    <x v="5"/>
    <n v="8808"/>
    <n v="78330"/>
    <m/>
    <n v="78330"/>
    <m/>
  </r>
  <r>
    <x v="176"/>
    <x v="31"/>
    <x v="5"/>
    <n v="8809"/>
    <n v="33600"/>
    <m/>
    <n v="33600"/>
    <m/>
  </r>
  <r>
    <x v="177"/>
    <x v="31"/>
    <x v="5"/>
    <n v="8816"/>
    <n v="7128"/>
    <m/>
    <n v="7128"/>
    <m/>
  </r>
  <r>
    <x v="178"/>
    <x v="30"/>
    <x v="3"/>
    <n v="3985"/>
    <n v="3305"/>
    <m/>
    <n v="3305"/>
    <m/>
  </r>
  <r>
    <x v="178"/>
    <x v="21"/>
    <x v="3"/>
    <n v="3918"/>
    <n v="1690"/>
    <m/>
    <n v="1690"/>
    <m/>
  </r>
  <r>
    <x v="178"/>
    <x v="21"/>
    <x v="3"/>
    <n v="3958"/>
    <n v="7297"/>
    <m/>
    <n v="7297"/>
    <m/>
  </r>
  <r>
    <x v="179"/>
    <x v="21"/>
    <x v="2"/>
    <n v="629"/>
    <n v="26618"/>
    <m/>
    <n v="26618"/>
    <m/>
  </r>
  <r>
    <x v="174"/>
    <x v="21"/>
    <x v="2"/>
    <n v="638"/>
    <n v="105186"/>
    <m/>
    <n v="105186"/>
    <m/>
  </r>
  <r>
    <x v="180"/>
    <x v="21"/>
    <x v="2"/>
    <n v="675"/>
    <n v="69661"/>
    <m/>
    <n v="69661"/>
    <m/>
  </r>
  <r>
    <x v="181"/>
    <x v="21"/>
    <x v="5"/>
    <n v="8832"/>
    <n v="13500"/>
    <m/>
    <n v="13500"/>
    <m/>
  </r>
  <r>
    <x v="182"/>
    <x v="21"/>
    <x v="5"/>
    <n v="8863"/>
    <n v="9600"/>
    <m/>
    <n v="9600"/>
    <m/>
  </r>
  <r>
    <x v="182"/>
    <x v="25"/>
    <x v="6"/>
    <m/>
    <m/>
    <n v="400000"/>
    <n v="-400000"/>
    <s v="paid thru chq # 01450568"/>
  </r>
  <r>
    <x v="173"/>
    <x v="26"/>
    <x v="3"/>
    <n v="3884"/>
    <n v="68397"/>
    <m/>
    <n v="68397"/>
    <m/>
  </r>
  <r>
    <x v="181"/>
    <x v="21"/>
    <x v="3"/>
    <n v="4124"/>
    <n v="18913"/>
    <m/>
    <n v="18913"/>
    <m/>
  </r>
  <r>
    <x v="183"/>
    <x v="21"/>
    <x v="3"/>
    <n v="4155"/>
    <n v="882"/>
    <m/>
    <n v="882"/>
    <m/>
  </r>
  <r>
    <x v="183"/>
    <x v="21"/>
    <x v="3"/>
    <n v="4132"/>
    <n v="4392"/>
    <m/>
    <n v="4392"/>
    <m/>
  </r>
  <r>
    <x v="184"/>
    <x v="21"/>
    <x v="3"/>
    <n v="4548"/>
    <n v="2430"/>
    <m/>
    <n v="2430"/>
    <m/>
  </r>
  <r>
    <x v="185"/>
    <x v="24"/>
    <x v="5"/>
    <m/>
    <m/>
    <n v="63643"/>
    <n v="-63643"/>
    <s v="this chq received from total construction Rs 300,000"/>
  </r>
  <r>
    <x v="185"/>
    <x v="30"/>
    <x v="5"/>
    <m/>
    <m/>
    <n v="24072"/>
    <n v="-24072"/>
    <m/>
  </r>
  <r>
    <x v="185"/>
    <x v="31"/>
    <x v="5"/>
    <m/>
    <m/>
    <n v="119058"/>
    <n v="-119058"/>
    <m/>
  </r>
  <r>
    <x v="185"/>
    <x v="21"/>
    <x v="5"/>
    <m/>
    <m/>
    <n v="23100"/>
    <n v="-23100"/>
    <m/>
  </r>
  <r>
    <x v="185"/>
    <x v="32"/>
    <x v="5"/>
    <m/>
    <m/>
    <n v="70127"/>
    <n v="-70127"/>
    <m/>
  </r>
  <r>
    <x v="186"/>
    <x v="21"/>
    <x v="2"/>
    <m/>
    <n v="7903"/>
    <m/>
    <n v="7903"/>
    <m/>
  </r>
  <r>
    <x v="187"/>
    <x v="21"/>
    <x v="3"/>
    <m/>
    <n v="18646"/>
    <m/>
    <n v="18646"/>
    <m/>
  </r>
  <r>
    <x v="188"/>
    <x v="33"/>
    <x v="7"/>
    <m/>
    <n v="106847"/>
    <m/>
    <n v="106847"/>
    <m/>
  </r>
  <r>
    <x v="188"/>
    <x v="34"/>
    <x v="7"/>
    <m/>
    <n v="106847"/>
    <m/>
    <n v="106847"/>
    <m/>
  </r>
  <r>
    <x v="188"/>
    <x v="21"/>
    <x v="7"/>
    <m/>
    <n v="51879"/>
    <m/>
    <n v="51879"/>
    <m/>
  </r>
  <r>
    <x v="189"/>
    <x v="21"/>
    <x v="7"/>
    <m/>
    <n v="42108"/>
    <m/>
    <n v="42108"/>
    <m/>
  </r>
  <r>
    <x v="130"/>
    <x v="33"/>
    <x v="7"/>
    <m/>
    <n v="11550"/>
    <m/>
    <n v="11550"/>
    <m/>
  </r>
  <r>
    <x v="190"/>
    <x v="33"/>
    <x v="7"/>
    <m/>
    <n v="19233"/>
    <m/>
    <n v="19233"/>
    <m/>
  </r>
  <r>
    <x v="191"/>
    <x v="21"/>
    <x v="7"/>
    <m/>
    <n v="3000"/>
    <m/>
    <n v="3000"/>
    <m/>
  </r>
  <r>
    <x v="192"/>
    <x v="25"/>
    <x v="7"/>
    <m/>
    <n v="433624"/>
    <m/>
    <n v="433624"/>
    <m/>
  </r>
  <r>
    <x v="145"/>
    <x v="33"/>
    <x v="7"/>
    <m/>
    <m/>
    <n v="44879"/>
    <n v="-44879"/>
    <s v="materail returned"/>
  </r>
  <r>
    <x v="193"/>
    <x v="28"/>
    <x v="7"/>
    <m/>
    <n v="32908"/>
    <m/>
    <n v="32908"/>
    <m/>
  </r>
  <r>
    <x v="141"/>
    <x v="34"/>
    <x v="7"/>
    <m/>
    <n v="3445"/>
    <m/>
    <n v="3445"/>
    <m/>
  </r>
  <r>
    <x v="194"/>
    <x v="34"/>
    <x v="7"/>
    <m/>
    <n v="36929"/>
    <m/>
    <n v="36929"/>
    <m/>
  </r>
  <r>
    <x v="195"/>
    <x v="33"/>
    <x v="7"/>
    <m/>
    <n v="55873"/>
    <m/>
    <n v="55873"/>
    <m/>
  </r>
  <r>
    <x v="196"/>
    <x v="21"/>
    <x v="7"/>
    <m/>
    <m/>
    <n v="3000"/>
    <n v="-3000"/>
    <s v="paid thru MCB CHq # 1626390890"/>
  </r>
  <r>
    <x v="196"/>
    <x v="25"/>
    <x v="7"/>
    <m/>
    <m/>
    <n v="433634"/>
    <n v="-433634"/>
    <m/>
  </r>
  <r>
    <x v="196"/>
    <x v="28"/>
    <x v="7"/>
    <m/>
    <m/>
    <n v="32908"/>
    <n v="-32908"/>
    <m/>
  </r>
  <r>
    <x v="196"/>
    <x v="34"/>
    <x v="7"/>
    <m/>
    <m/>
    <n v="30468"/>
    <n v="-30468"/>
    <m/>
  </r>
  <r>
    <x v="169"/>
    <x v="34"/>
    <x v="7"/>
    <m/>
    <n v="10916"/>
    <m/>
    <n v="10916"/>
    <m/>
  </r>
  <r>
    <x v="172"/>
    <x v="21"/>
    <x v="7"/>
    <m/>
    <n v="9717"/>
    <m/>
    <n v="9717"/>
    <m/>
  </r>
  <r>
    <x v="197"/>
    <x v="33"/>
    <x v="7"/>
    <m/>
    <n v="13612"/>
    <m/>
    <n v="13612"/>
    <m/>
  </r>
  <r>
    <x v="156"/>
    <x v="34"/>
    <x v="7"/>
    <m/>
    <n v="43165"/>
    <m/>
    <n v="43165"/>
    <m/>
  </r>
  <r>
    <x v="198"/>
    <x v="34"/>
    <x v="7"/>
    <m/>
    <n v="6306"/>
    <m/>
    <n v="6306"/>
    <m/>
  </r>
  <r>
    <x v="198"/>
    <x v="21"/>
    <x v="7"/>
    <m/>
    <n v="33200"/>
    <m/>
    <n v="33200"/>
    <m/>
  </r>
  <r>
    <x v="198"/>
    <x v="21"/>
    <x v="7"/>
    <m/>
    <m/>
    <n v="44665"/>
    <n v="-44665"/>
    <m/>
  </r>
  <r>
    <x v="199"/>
    <x v="33"/>
    <x v="7"/>
    <m/>
    <n v="10413"/>
    <m/>
    <n v="10413"/>
    <m/>
  </r>
  <r>
    <x v="200"/>
    <x v="33"/>
    <x v="7"/>
    <m/>
    <n v="89052"/>
    <m/>
    <n v="89052"/>
    <m/>
  </r>
  <r>
    <x v="158"/>
    <x v="33"/>
    <x v="7"/>
    <m/>
    <n v="3348"/>
    <m/>
    <n v="3348"/>
    <m/>
  </r>
  <r>
    <x v="196"/>
    <x v="34"/>
    <x v="7"/>
    <m/>
    <n v="95472"/>
    <m/>
    <n v="95472"/>
    <m/>
  </r>
  <r>
    <x v="201"/>
    <x v="25"/>
    <x v="7"/>
    <m/>
    <n v="1567"/>
    <m/>
    <n v="1567"/>
    <m/>
  </r>
  <r>
    <x v="183"/>
    <x v="25"/>
    <x v="7"/>
    <m/>
    <n v="27850"/>
    <m/>
    <n v="27850"/>
    <m/>
  </r>
  <r>
    <x v="178"/>
    <x v="33"/>
    <x v="7"/>
    <m/>
    <n v="46586"/>
    <m/>
    <n v="46586"/>
    <m/>
  </r>
  <r>
    <x v="202"/>
    <x v="33"/>
    <x v="7"/>
    <m/>
    <m/>
    <n v="100000"/>
    <n v="-100000"/>
    <s v="paid thru chq # 01475977"/>
  </r>
  <r>
    <x v="202"/>
    <x v="21"/>
    <x v="7"/>
    <m/>
    <m/>
    <n v="100000"/>
    <n v="-100000"/>
    <m/>
  </r>
  <r>
    <x v="202"/>
    <x v="34"/>
    <x v="7"/>
    <m/>
    <m/>
    <n v="100000"/>
    <n v="-100000"/>
    <m/>
  </r>
  <r>
    <x v="203"/>
    <x v="30"/>
    <x v="1"/>
    <m/>
    <n v="1600"/>
    <m/>
    <n v="1600"/>
    <m/>
  </r>
  <r>
    <x v="186"/>
    <x v="34"/>
    <x v="7"/>
    <m/>
    <n v="15593"/>
    <m/>
    <n v="15593"/>
    <m/>
  </r>
  <r>
    <x v="176"/>
    <x v="34"/>
    <x v="7"/>
    <m/>
    <n v="5693"/>
    <m/>
    <n v="5693"/>
    <m/>
  </r>
  <r>
    <x v="204"/>
    <x v="25"/>
    <x v="7"/>
    <m/>
    <n v="83845"/>
    <m/>
    <n v="83845"/>
    <m/>
  </r>
  <r>
    <x v="183"/>
    <x v="34"/>
    <x v="7"/>
    <m/>
    <n v="1367"/>
    <m/>
    <n v="1367"/>
    <m/>
  </r>
  <r>
    <x v="205"/>
    <x v="34"/>
    <x v="7"/>
    <m/>
    <n v="1700"/>
    <m/>
    <n v="1700"/>
    <m/>
  </r>
  <r>
    <x v="203"/>
    <x v="21"/>
    <x v="7"/>
    <m/>
    <n v="67418"/>
    <m/>
    <n v="67418"/>
    <m/>
  </r>
  <r>
    <x v="206"/>
    <x v="21"/>
    <x v="7"/>
    <m/>
    <n v="39396"/>
    <m/>
    <n v="39396"/>
    <m/>
  </r>
  <r>
    <x v="207"/>
    <x v="26"/>
    <x v="5"/>
    <m/>
    <n v="9600"/>
    <m/>
    <n v="9600"/>
    <m/>
  </r>
  <r>
    <x v="184"/>
    <x v="28"/>
    <x v="5"/>
    <m/>
    <n v="3276"/>
    <m/>
    <n v="3276"/>
    <m/>
  </r>
  <r>
    <x v="208"/>
    <x v="30"/>
    <x v="5"/>
    <m/>
    <n v="5434"/>
    <m/>
    <n v="5434"/>
    <m/>
  </r>
  <r>
    <x v="209"/>
    <x v="32"/>
    <x v="5"/>
    <m/>
    <n v="14700"/>
    <m/>
    <n v="14700"/>
    <m/>
  </r>
  <r>
    <x v="210"/>
    <x v="25"/>
    <x v="6"/>
    <n v="358"/>
    <n v="13194"/>
    <m/>
    <n v="13194"/>
    <m/>
  </r>
  <r>
    <x v="210"/>
    <x v="25"/>
    <x v="6"/>
    <n v="363"/>
    <n v="5580"/>
    <m/>
    <n v="5580"/>
    <m/>
  </r>
  <r>
    <x v="211"/>
    <x v="25"/>
    <x v="6"/>
    <n v="375"/>
    <n v="5313"/>
    <m/>
    <n v="5313"/>
    <m/>
  </r>
  <r>
    <x v="210"/>
    <x v="30"/>
    <x v="1"/>
    <m/>
    <n v="4844"/>
    <m/>
    <n v="4844"/>
    <m/>
  </r>
  <r>
    <x v="212"/>
    <x v="27"/>
    <x v="1"/>
    <m/>
    <m/>
    <n v="4800"/>
    <n v="-4800"/>
    <m/>
  </r>
  <r>
    <x v="212"/>
    <x v="23"/>
    <x v="1"/>
    <m/>
    <m/>
    <n v="13000"/>
    <n v="-13000"/>
    <m/>
  </r>
  <r>
    <x v="212"/>
    <x v="15"/>
    <x v="1"/>
    <m/>
    <m/>
    <n v="8652"/>
    <n v="-8652"/>
    <m/>
  </r>
  <r>
    <x v="212"/>
    <x v="24"/>
    <x v="1"/>
    <m/>
    <m/>
    <n v="9600"/>
    <n v="-9600"/>
    <s v="paid thru chq # 01476001 chq amount 50,000"/>
  </r>
  <r>
    <x v="212"/>
    <x v="22"/>
    <x v="1"/>
    <m/>
    <m/>
    <n v="5000"/>
    <n v="-5000"/>
    <m/>
  </r>
  <r>
    <x v="212"/>
    <x v="21"/>
    <x v="1"/>
    <m/>
    <m/>
    <n v="6820"/>
    <n v="-6820"/>
    <m/>
  </r>
  <r>
    <x v="212"/>
    <x v="0"/>
    <x v="1"/>
    <m/>
    <m/>
    <n v="2128"/>
    <n v="-2128"/>
    <m/>
  </r>
  <r>
    <x v="213"/>
    <x v="32"/>
    <x v="5"/>
    <m/>
    <n v="4012"/>
    <m/>
    <n v="4012"/>
    <m/>
  </r>
  <r>
    <x v="214"/>
    <x v="0"/>
    <x v="3"/>
    <m/>
    <m/>
    <n v="19598"/>
    <n v="-19598"/>
    <m/>
  </r>
  <r>
    <x v="214"/>
    <x v="30"/>
    <x v="3"/>
    <m/>
    <m/>
    <n v="3305"/>
    <n v="-3305"/>
    <m/>
  </r>
  <r>
    <x v="214"/>
    <x v="26"/>
    <x v="3"/>
    <m/>
    <m/>
    <n v="68397"/>
    <n v="-68397"/>
    <s v="paid thru chq # 01476016 chq amount 100,000"/>
  </r>
  <r>
    <x v="214"/>
    <x v="21"/>
    <x v="3"/>
    <m/>
    <m/>
    <n v="8700"/>
    <n v="-8700"/>
    <m/>
  </r>
  <r>
    <x v="215"/>
    <x v="21"/>
    <x v="0"/>
    <m/>
    <n v="29600"/>
    <m/>
    <n v="29600"/>
    <m/>
  </r>
  <r>
    <x v="215"/>
    <x v="21"/>
    <x v="0"/>
    <m/>
    <n v="25560"/>
    <m/>
    <n v="25560"/>
    <m/>
  </r>
  <r>
    <x v="180"/>
    <x v="21"/>
    <x v="0"/>
    <m/>
    <n v="74880"/>
    <m/>
    <n v="74880"/>
    <m/>
  </r>
  <r>
    <x v="215"/>
    <x v="31"/>
    <x v="0"/>
    <m/>
    <n v="52480"/>
    <m/>
    <n v="52480"/>
    <m/>
  </r>
  <r>
    <x v="187"/>
    <x v="21"/>
    <x v="0"/>
    <m/>
    <n v="16000"/>
    <m/>
    <n v="16000"/>
    <m/>
  </r>
  <r>
    <x v="216"/>
    <x v="31"/>
    <x v="0"/>
    <m/>
    <n v="41400"/>
    <m/>
    <n v="41400"/>
    <m/>
  </r>
  <r>
    <x v="216"/>
    <x v="31"/>
    <x v="0"/>
    <m/>
    <n v="19260"/>
    <m/>
    <n v="19260"/>
    <m/>
  </r>
  <r>
    <x v="217"/>
    <x v="32"/>
    <x v="0"/>
    <m/>
    <n v="54420"/>
    <m/>
    <n v="54420"/>
    <m/>
  </r>
  <r>
    <x v="217"/>
    <x v="21"/>
    <x v="0"/>
    <m/>
    <n v="99320"/>
    <m/>
    <n v="99320"/>
    <m/>
  </r>
  <r>
    <x v="201"/>
    <x v="28"/>
    <x v="0"/>
    <m/>
    <n v="11640"/>
    <m/>
    <n v="11640"/>
    <m/>
  </r>
  <r>
    <x v="201"/>
    <x v="21"/>
    <x v="0"/>
    <m/>
    <n v="22300"/>
    <m/>
    <n v="22300"/>
    <m/>
  </r>
  <r>
    <x v="201"/>
    <x v="31"/>
    <x v="0"/>
    <m/>
    <m/>
    <n v="72800"/>
    <n v="-72800"/>
    <s v="material returned"/>
  </r>
  <r>
    <x v="216"/>
    <x v="35"/>
    <x v="5"/>
    <n v="9111"/>
    <n v="240000"/>
    <m/>
    <n v="240000"/>
    <s v="buity # 5355"/>
  </r>
  <r>
    <x v="218"/>
    <x v="21"/>
    <x v="3"/>
    <m/>
    <n v="28566"/>
    <m/>
    <n v="28566"/>
    <m/>
  </r>
  <r>
    <x v="219"/>
    <x v="36"/>
    <x v="5"/>
    <m/>
    <n v="24700"/>
    <m/>
    <n v="24700"/>
    <m/>
  </r>
  <r>
    <x v="214"/>
    <x v="36"/>
    <x v="5"/>
    <m/>
    <n v="26100"/>
    <m/>
    <n v="26100"/>
    <m/>
  </r>
  <r>
    <x v="220"/>
    <x v="36"/>
    <x v="5"/>
    <m/>
    <n v="5600"/>
    <m/>
    <n v="5600"/>
    <m/>
  </r>
  <r>
    <x v="213"/>
    <x v="26"/>
    <x v="5"/>
    <m/>
    <n v="3300"/>
    <m/>
    <n v="3300"/>
    <m/>
  </r>
  <r>
    <x v="221"/>
    <x v="30"/>
    <x v="5"/>
    <m/>
    <n v="3186"/>
    <m/>
    <n v="3186"/>
    <m/>
  </r>
  <r>
    <x v="222"/>
    <x v="32"/>
    <x v="1"/>
    <m/>
    <n v="4300"/>
    <m/>
    <n v="4300"/>
    <m/>
  </r>
  <r>
    <x v="218"/>
    <x v="21"/>
    <x v="7"/>
    <m/>
    <n v="26755"/>
    <m/>
    <n v="26755"/>
    <m/>
  </r>
  <r>
    <x v="214"/>
    <x v="25"/>
    <x v="7"/>
    <m/>
    <n v="103641"/>
    <m/>
    <n v="103641"/>
    <m/>
  </r>
  <r>
    <x v="210"/>
    <x v="21"/>
    <x v="7"/>
    <m/>
    <n v="1442"/>
    <m/>
    <n v="1442"/>
    <m/>
  </r>
  <r>
    <x v="223"/>
    <x v="21"/>
    <x v="7"/>
    <m/>
    <m/>
    <n v="28035"/>
    <n v="-28035"/>
    <s v="Sales return"/>
  </r>
  <r>
    <x v="214"/>
    <x v="21"/>
    <x v="7"/>
    <m/>
    <n v="33150"/>
    <m/>
    <n v="33150"/>
    <m/>
  </r>
  <r>
    <x v="224"/>
    <x v="26"/>
    <x v="2"/>
    <m/>
    <m/>
    <n v="1500"/>
    <n v="-1500"/>
    <s v="paid thru 2 chqs "/>
  </r>
  <r>
    <x v="224"/>
    <x v="0"/>
    <x v="2"/>
    <m/>
    <m/>
    <n v="245069"/>
    <n v="-245069"/>
    <s v="1 from PES DIB # 01476034  chq amount 100,000"/>
  </r>
  <r>
    <x v="224"/>
    <x v="21"/>
    <x v="2"/>
    <m/>
    <m/>
    <n v="38431"/>
    <n v="-38431"/>
    <s v="2 from khaadi gulberg lahore receiving chq amount 185,000"/>
  </r>
  <r>
    <x v="224"/>
    <x v="32"/>
    <x v="5"/>
    <m/>
    <n v="15400"/>
    <m/>
    <n v="15400"/>
    <m/>
  </r>
  <r>
    <x v="225"/>
    <x v="25"/>
    <x v="6"/>
    <m/>
    <n v="67883"/>
    <m/>
    <n v="67883"/>
    <m/>
  </r>
  <r>
    <x v="220"/>
    <x v="36"/>
    <x v="0"/>
    <m/>
    <n v="20360"/>
    <m/>
    <n v="20360"/>
    <m/>
  </r>
  <r>
    <x v="226"/>
    <x v="21"/>
    <x v="0"/>
    <m/>
    <n v="16800"/>
    <m/>
    <n v="16800"/>
    <m/>
  </r>
  <r>
    <x v="227"/>
    <x v="35"/>
    <x v="0"/>
    <m/>
    <n v="22000"/>
    <m/>
    <n v="22000"/>
    <m/>
  </r>
  <r>
    <x v="228"/>
    <x v="25"/>
    <x v="0"/>
    <m/>
    <n v="20050"/>
    <m/>
    <n v="20050"/>
    <m/>
  </r>
  <r>
    <x v="229"/>
    <x v="0"/>
    <x v="0"/>
    <m/>
    <m/>
    <n v="135393"/>
    <n v="-135393"/>
    <m/>
  </r>
  <r>
    <x v="229"/>
    <x v="28"/>
    <x v="0"/>
    <m/>
    <m/>
    <n v="41170"/>
    <n v="-41170"/>
    <m/>
  </r>
  <r>
    <x v="229"/>
    <x v="21"/>
    <x v="0"/>
    <m/>
    <m/>
    <n v="62737"/>
    <n v="-62737"/>
    <s v="paid thru chq # 01476039  amount 300,000"/>
  </r>
  <r>
    <x v="229"/>
    <x v="31"/>
    <x v="0"/>
    <m/>
    <m/>
    <n v="40340"/>
    <n v="-40340"/>
    <m/>
  </r>
  <r>
    <x v="229"/>
    <x v="36"/>
    <x v="0"/>
    <m/>
    <m/>
    <n v="20360"/>
    <n v="-20360"/>
    <m/>
  </r>
  <r>
    <x v="230"/>
    <x v="21"/>
    <x v="1"/>
    <m/>
    <n v="10000"/>
    <m/>
    <n v="10000"/>
    <m/>
  </r>
  <r>
    <x v="214"/>
    <x v="21"/>
    <x v="3"/>
    <m/>
    <n v="1407"/>
    <m/>
    <n v="1407"/>
    <m/>
  </r>
  <r>
    <x v="214"/>
    <x v="25"/>
    <x v="3"/>
    <m/>
    <n v="2155"/>
    <m/>
    <n v="2155"/>
    <m/>
  </r>
  <r>
    <x v="231"/>
    <x v="32"/>
    <x v="3"/>
    <m/>
    <n v="4304"/>
    <m/>
    <n v="4304"/>
    <m/>
  </r>
  <r>
    <x v="232"/>
    <x v="25"/>
    <x v="6"/>
    <n v="396"/>
    <n v="124666"/>
    <m/>
    <n v="124666"/>
    <m/>
  </r>
  <r>
    <x v="233"/>
    <x v="32"/>
    <x v="3"/>
    <m/>
    <n v="14633"/>
    <m/>
    <n v="14633"/>
    <m/>
  </r>
  <r>
    <x v="230"/>
    <x v="21"/>
    <x v="2"/>
    <m/>
    <n v="12083"/>
    <m/>
    <n v="12083"/>
    <m/>
  </r>
  <r>
    <x v="234"/>
    <x v="25"/>
    <x v="6"/>
    <m/>
    <n v="152671"/>
    <m/>
    <n v="152671"/>
    <m/>
  </r>
  <r>
    <x v="235"/>
    <x v="37"/>
    <x v="2"/>
    <m/>
    <n v="907"/>
    <m/>
    <n v="907"/>
    <m/>
  </r>
  <r>
    <x v="236"/>
    <x v="25"/>
    <x v="3"/>
    <m/>
    <m/>
    <n v="2155"/>
    <n v="-2155"/>
    <m/>
  </r>
  <r>
    <x v="236"/>
    <x v="32"/>
    <x v="3"/>
    <m/>
    <m/>
    <n v="18937"/>
    <n v="-18937"/>
    <s v="paid thru dic chq # 01476063 amount 100,000"/>
  </r>
  <r>
    <x v="236"/>
    <x v="21"/>
    <x v="3"/>
    <m/>
    <m/>
    <n v="78908"/>
    <n v="-78908"/>
    <m/>
  </r>
  <r>
    <x v="236"/>
    <x v="37"/>
    <x v="2"/>
    <m/>
    <m/>
    <n v="907"/>
    <n v="-907"/>
    <s v="paid thru dib chq # 01476064 amount 100,000"/>
  </r>
  <r>
    <x v="236"/>
    <x v="21"/>
    <x v="2"/>
    <m/>
    <m/>
    <n v="99093"/>
    <n v="-99093"/>
    <m/>
  </r>
  <r>
    <x v="236"/>
    <x v="32"/>
    <x v="1"/>
    <m/>
    <m/>
    <n v="4300"/>
    <n v="-4300"/>
    <m/>
  </r>
  <r>
    <x v="236"/>
    <x v="21"/>
    <x v="1"/>
    <m/>
    <m/>
    <n v="10000"/>
    <n v="-10000"/>
    <s v="paid thru dic chq # 01476065 amount 50,000"/>
  </r>
  <r>
    <x v="236"/>
    <x v="30"/>
    <x v="1"/>
    <m/>
    <m/>
    <n v="28444"/>
    <n v="-28444"/>
    <m/>
  </r>
  <r>
    <x v="236"/>
    <x v="0"/>
    <x v="1"/>
    <m/>
    <m/>
    <n v="7256"/>
    <n v="-7256"/>
    <m/>
  </r>
  <r>
    <x v="236"/>
    <x v="25"/>
    <x v="7"/>
    <m/>
    <m/>
    <n v="100000"/>
    <n v="-100000"/>
    <m/>
  </r>
  <r>
    <x v="236"/>
    <x v="21"/>
    <x v="7"/>
    <m/>
    <m/>
    <n v="100000"/>
    <n v="-100000"/>
    <m/>
  </r>
  <r>
    <x v="236"/>
    <x v="33"/>
    <x v="7"/>
    <m/>
    <m/>
    <n v="50000"/>
    <n v="-50000"/>
    <s v="paid thru dic chq # 01476068 amount 300,000"/>
  </r>
  <r>
    <x v="236"/>
    <x v="34"/>
    <x v="7"/>
    <m/>
    <m/>
    <n v="50000"/>
    <n v="-50000"/>
    <m/>
  </r>
  <r>
    <x v="237"/>
    <x v="25"/>
    <x v="7"/>
    <m/>
    <n v="32711"/>
    <m/>
    <n v="32711"/>
    <m/>
  </r>
  <r>
    <x v="238"/>
    <x v="25"/>
    <x v="7"/>
    <m/>
    <n v="2806"/>
    <m/>
    <n v="2806"/>
    <m/>
  </r>
  <r>
    <x v="239"/>
    <x v="2"/>
    <x v="2"/>
    <m/>
    <n v="2318"/>
    <m/>
    <n v="2318"/>
    <m/>
  </r>
  <r>
    <x v="236"/>
    <x v="38"/>
    <x v="3"/>
    <m/>
    <n v="6104"/>
    <m/>
    <n v="6104"/>
    <m/>
  </r>
  <r>
    <x v="233"/>
    <x v="38"/>
    <x v="3"/>
    <m/>
    <m/>
    <m/>
    <n v="0"/>
    <m/>
  </r>
  <r>
    <x v="237"/>
    <x v="32"/>
    <x v="5"/>
    <m/>
    <n v="37100"/>
    <m/>
    <n v="37100"/>
    <m/>
  </r>
  <r>
    <x v="240"/>
    <x v="36"/>
    <x v="5"/>
    <m/>
    <n v="3264"/>
    <m/>
    <n v="3264"/>
    <m/>
  </r>
  <r>
    <x v="241"/>
    <x v="21"/>
    <x v="3"/>
    <m/>
    <m/>
    <n v="100000"/>
    <n v="-100000"/>
    <s v="paid thru dib chq # 01521303"/>
  </r>
  <r>
    <x v="241"/>
    <x v="33"/>
    <x v="7"/>
    <m/>
    <m/>
    <n v="100000"/>
    <n v="-100000"/>
    <s v="paid thru dib chq # 01521304 Rs 200,000"/>
  </r>
  <r>
    <x v="241"/>
    <x v="34"/>
    <x v="7"/>
    <m/>
    <m/>
    <n v="100000"/>
    <n v="-100000"/>
    <m/>
  </r>
  <r>
    <x v="241"/>
    <x v="35"/>
    <x v="5"/>
    <m/>
    <m/>
    <n v="14455"/>
    <n v="-14455"/>
    <m/>
  </r>
  <r>
    <x v="241"/>
    <x v="32"/>
    <x v="5"/>
    <m/>
    <m/>
    <n v="1085"/>
    <n v="-1085"/>
    <m/>
  </r>
  <r>
    <x v="241"/>
    <x v="28"/>
    <x v="5"/>
    <m/>
    <m/>
    <n v="3276"/>
    <n v="-3276"/>
    <s v="paid thru dib chq # 01521306 Rs 100,000"/>
  </r>
  <r>
    <x v="241"/>
    <x v="26"/>
    <x v="5"/>
    <m/>
    <m/>
    <n v="12900"/>
    <n v="-12900"/>
    <m/>
  </r>
  <r>
    <x v="241"/>
    <x v="30"/>
    <x v="5"/>
    <m/>
    <m/>
    <n v="8620"/>
    <n v="-8620"/>
    <m/>
  </r>
  <r>
    <x v="241"/>
    <x v="36"/>
    <x v="5"/>
    <m/>
    <m/>
    <n v="59664"/>
    <n v="-59664"/>
    <m/>
  </r>
  <r>
    <x v="242"/>
    <x v="38"/>
    <x v="5"/>
    <m/>
    <n v="22700"/>
    <m/>
    <n v="22700"/>
    <m/>
  </r>
  <r>
    <x v="241"/>
    <x v="31"/>
    <x v="5"/>
    <m/>
    <n v="5600"/>
    <m/>
    <n v="5600"/>
    <m/>
  </r>
  <r>
    <x v="243"/>
    <x v="31"/>
    <x v="5"/>
    <m/>
    <n v="40996"/>
    <m/>
    <n v="40996"/>
    <m/>
  </r>
  <r>
    <x v="244"/>
    <x v="25"/>
    <x v="6"/>
    <m/>
    <n v="15210"/>
    <m/>
    <n v="15210"/>
    <m/>
  </r>
  <r>
    <x v="244"/>
    <x v="25"/>
    <x v="6"/>
    <m/>
    <n v="276784"/>
    <m/>
    <n v="276784"/>
    <m/>
  </r>
  <r>
    <x v="245"/>
    <x v="31"/>
    <x v="5"/>
    <m/>
    <n v="9900"/>
    <m/>
    <n v="9900"/>
    <m/>
  </r>
  <r>
    <x v="246"/>
    <x v="28"/>
    <x v="5"/>
    <m/>
    <n v="1400"/>
    <m/>
    <n v="1400"/>
    <m/>
  </r>
  <r>
    <x v="236"/>
    <x v="39"/>
    <x v="2"/>
    <m/>
    <n v="58092"/>
    <m/>
    <n v="58092"/>
    <m/>
  </r>
  <r>
    <x v="247"/>
    <x v="38"/>
    <x v="3"/>
    <m/>
    <n v="585"/>
    <m/>
    <n v="585"/>
    <m/>
  </r>
  <r>
    <x v="248"/>
    <x v="25"/>
    <x v="6"/>
    <n v="453"/>
    <n v="177080"/>
    <m/>
    <n v="177080"/>
    <m/>
  </r>
  <r>
    <x v="226"/>
    <x v="25"/>
    <x v="6"/>
    <n v="390"/>
    <n v="85844"/>
    <m/>
    <n v="85844"/>
    <m/>
  </r>
  <r>
    <x v="249"/>
    <x v="25"/>
    <x v="6"/>
    <m/>
    <m/>
    <n v="1000000"/>
    <n v="-1000000"/>
    <m/>
  </r>
  <r>
    <x v="250"/>
    <x v="38"/>
    <x v="5"/>
    <m/>
    <n v="27600"/>
    <m/>
    <n v="27600"/>
    <m/>
  </r>
  <r>
    <x v="251"/>
    <x v="38"/>
    <x v="5"/>
    <m/>
    <n v="3300"/>
    <m/>
    <n v="3300"/>
    <m/>
  </r>
  <r>
    <x v="249"/>
    <x v="31"/>
    <x v="5"/>
    <m/>
    <n v="2268"/>
    <m/>
    <n v="2268"/>
    <m/>
  </r>
  <r>
    <x v="252"/>
    <x v="38"/>
    <x v="5"/>
    <m/>
    <n v="10368"/>
    <m/>
    <n v="10368"/>
    <m/>
  </r>
  <r>
    <x v="253"/>
    <x v="38"/>
    <x v="5"/>
    <m/>
    <n v="12700"/>
    <m/>
    <n v="12700"/>
    <m/>
  </r>
  <r>
    <x v="254"/>
    <x v="38"/>
    <x v="5"/>
    <m/>
    <n v="35300"/>
    <m/>
    <n v="35300"/>
    <m/>
  </r>
  <r>
    <x v="255"/>
    <x v="38"/>
    <x v="3"/>
    <m/>
    <n v="2283"/>
    <m/>
    <n v="2283"/>
    <m/>
  </r>
  <r>
    <x v="256"/>
    <x v="39"/>
    <x v="2"/>
    <m/>
    <n v="8943"/>
    <m/>
    <n v="8943"/>
    <m/>
  </r>
  <r>
    <x v="257"/>
    <x v="21"/>
    <x v="3"/>
    <m/>
    <n v="2565"/>
    <m/>
    <n v="2565"/>
    <m/>
  </r>
  <r>
    <x v="258"/>
    <x v="25"/>
    <x v="7"/>
    <m/>
    <n v="42497"/>
    <m/>
    <n v="42497"/>
    <m/>
  </r>
  <r>
    <x v="259"/>
    <x v="33"/>
    <x v="7"/>
    <m/>
    <n v="16079"/>
    <m/>
    <n v="16079"/>
    <m/>
  </r>
  <r>
    <x v="259"/>
    <x v="21"/>
    <x v="7"/>
    <m/>
    <n v="31198"/>
    <m/>
    <n v="31198"/>
    <m/>
  </r>
  <r>
    <x v="259"/>
    <x v="21"/>
    <x v="7"/>
    <m/>
    <n v="1264"/>
    <m/>
    <n v="1264"/>
    <m/>
  </r>
  <r>
    <x v="252"/>
    <x v="33"/>
    <x v="7"/>
    <m/>
    <n v="1500"/>
    <m/>
    <n v="1500"/>
    <m/>
  </r>
  <r>
    <x v="249"/>
    <x v="25"/>
    <x v="7"/>
    <m/>
    <n v="6565"/>
    <m/>
    <n v="6565"/>
    <m/>
  </r>
  <r>
    <x v="260"/>
    <x v="25"/>
    <x v="7"/>
    <m/>
    <n v="4005"/>
    <m/>
    <n v="4005"/>
    <m/>
  </r>
  <r>
    <x v="261"/>
    <x v="25"/>
    <x v="7"/>
    <m/>
    <n v="1832"/>
    <m/>
    <n v="1832"/>
    <m/>
  </r>
  <r>
    <x v="248"/>
    <x v="25"/>
    <x v="7"/>
    <m/>
    <n v="31167"/>
    <m/>
    <n v="31167"/>
    <m/>
  </r>
  <r>
    <x v="260"/>
    <x v="38"/>
    <x v="7"/>
    <m/>
    <n v="818"/>
    <m/>
    <n v="818"/>
    <m/>
  </r>
  <r>
    <x v="255"/>
    <x v="25"/>
    <x v="6"/>
    <n v="487"/>
    <n v="7780"/>
    <m/>
    <n v="7780"/>
    <m/>
  </r>
  <r>
    <x v="262"/>
    <x v="25"/>
    <x v="6"/>
    <n v="500"/>
    <n v="678856"/>
    <m/>
    <n v="678856"/>
    <m/>
  </r>
  <r>
    <x v="263"/>
    <x v="38"/>
    <x v="3"/>
    <n v="163"/>
    <n v="151"/>
    <m/>
    <n v="151"/>
    <m/>
  </r>
  <r>
    <x v="264"/>
    <x v="38"/>
    <x v="3"/>
    <n v="119"/>
    <n v="538"/>
    <m/>
    <n v="538"/>
    <m/>
  </r>
  <r>
    <x v="265"/>
    <x v="39"/>
    <x v="1"/>
    <n v="22"/>
    <n v="1155"/>
    <m/>
    <n v="1155"/>
    <m/>
  </r>
  <r>
    <x v="265"/>
    <x v="21"/>
    <x v="3"/>
    <m/>
    <n v="9369"/>
    <m/>
    <n v="9369"/>
    <m/>
  </r>
  <r>
    <x v="263"/>
    <x v="21"/>
    <x v="7"/>
    <m/>
    <n v="21446"/>
    <m/>
    <n v="21446"/>
    <m/>
  </r>
  <r>
    <x v="266"/>
    <x v="33"/>
    <x v="7"/>
    <m/>
    <n v="1248"/>
    <m/>
    <n v="1248"/>
    <m/>
  </r>
  <r>
    <x v="255"/>
    <x v="38"/>
    <x v="7"/>
    <m/>
    <n v="633"/>
    <m/>
    <n v="633"/>
    <m/>
  </r>
  <r>
    <x v="265"/>
    <x v="25"/>
    <x v="7"/>
    <m/>
    <n v="2268"/>
    <m/>
    <n v="2268"/>
    <m/>
  </r>
  <r>
    <x v="267"/>
    <x v="38"/>
    <x v="5"/>
    <m/>
    <n v="1800"/>
    <m/>
    <n v="1800"/>
    <m/>
  </r>
  <r>
    <x v="268"/>
    <x v="21"/>
    <x v="5"/>
    <m/>
    <n v="22800"/>
    <m/>
    <n v="22800"/>
    <m/>
  </r>
  <r>
    <x v="269"/>
    <x v="21"/>
    <x v="5"/>
    <m/>
    <n v="6000"/>
    <m/>
    <n v="6000"/>
    <m/>
  </r>
  <r>
    <x v="270"/>
    <x v="21"/>
    <x v="5"/>
    <m/>
    <n v="12000"/>
    <m/>
    <n v="12000"/>
    <m/>
  </r>
  <r>
    <x v="270"/>
    <x v="21"/>
    <x v="5"/>
    <m/>
    <n v="19500"/>
    <m/>
    <n v="19500"/>
    <m/>
  </r>
  <r>
    <x v="270"/>
    <x v="21"/>
    <x v="3"/>
    <m/>
    <m/>
    <n v="133589"/>
    <n v="-133589"/>
    <m/>
  </r>
  <r>
    <x v="270"/>
    <x v="38"/>
    <x v="3"/>
    <m/>
    <m/>
    <n v="16411"/>
    <n v="-16411"/>
    <m/>
  </r>
  <r>
    <x v="271"/>
    <x v="25"/>
    <x v="6"/>
    <m/>
    <n v="800"/>
    <m/>
    <n v="800"/>
    <m/>
  </r>
  <r>
    <x v="272"/>
    <x v="0"/>
    <x v="0"/>
    <m/>
    <m/>
    <n v="64276"/>
    <n v="-64276"/>
    <m/>
  </r>
  <r>
    <x v="272"/>
    <x v="32"/>
    <x v="0"/>
    <m/>
    <m/>
    <n v="54420"/>
    <n v="-54420"/>
    <m/>
  </r>
  <r>
    <x v="272"/>
    <x v="28"/>
    <x v="0"/>
    <m/>
    <m/>
    <n v="20020"/>
    <n v="-20020"/>
    <m/>
  </r>
  <r>
    <x v="272"/>
    <x v="21"/>
    <x v="0"/>
    <m/>
    <m/>
    <n v="361284"/>
    <n v="-361284"/>
    <m/>
  </r>
  <r>
    <x v="254"/>
    <x v="21"/>
    <x v="2"/>
    <m/>
    <n v="19094"/>
    <m/>
    <n v="19094"/>
    <m/>
  </r>
  <r>
    <x v="255"/>
    <x v="39"/>
    <x v="2"/>
    <m/>
    <n v="3708"/>
    <m/>
    <n v="3708"/>
    <m/>
  </r>
  <r>
    <x v="273"/>
    <x v="36"/>
    <x v="2"/>
    <m/>
    <n v="1299"/>
    <m/>
    <n v="1299"/>
    <m/>
  </r>
  <r>
    <x v="270"/>
    <x v="39"/>
    <x v="2"/>
    <m/>
    <n v="19361"/>
    <m/>
    <n v="19361"/>
    <m/>
  </r>
  <r>
    <x v="274"/>
    <x v="25"/>
    <x v="6"/>
    <m/>
    <n v="7560"/>
    <m/>
    <n v="7560"/>
    <m/>
  </r>
  <r>
    <x v="275"/>
    <x v="38"/>
    <x v="5"/>
    <m/>
    <n v="4600"/>
    <m/>
    <n v="4600"/>
    <m/>
  </r>
  <r>
    <x v="276"/>
    <x v="38"/>
    <x v="5"/>
    <m/>
    <n v="4600"/>
    <m/>
    <n v="4600"/>
    <m/>
  </r>
  <r>
    <x v="276"/>
    <x v="38"/>
    <x v="3"/>
    <m/>
    <n v="6493"/>
    <m/>
    <n v="6493"/>
    <m/>
  </r>
  <r>
    <x v="277"/>
    <x v="38"/>
    <x v="3"/>
    <m/>
    <n v="257"/>
    <m/>
    <n v="257"/>
    <m/>
  </r>
  <r>
    <x v="278"/>
    <x v="35"/>
    <x v="6"/>
    <m/>
    <n v="92500"/>
    <m/>
    <n v="92500"/>
    <m/>
  </r>
  <r>
    <x v="279"/>
    <x v="38"/>
    <x v="1"/>
    <m/>
    <n v="5740"/>
    <m/>
    <n v="5740"/>
    <m/>
  </r>
  <r>
    <x v="280"/>
    <x v="25"/>
    <x v="7"/>
    <m/>
    <n v="3500"/>
    <m/>
    <n v="3500"/>
    <m/>
  </r>
  <r>
    <x v="280"/>
    <x v="33"/>
    <x v="7"/>
    <m/>
    <n v="3667"/>
    <m/>
    <n v="3667"/>
    <m/>
  </r>
  <r>
    <x v="280"/>
    <x v="38"/>
    <x v="7"/>
    <m/>
    <m/>
    <n v="1451"/>
    <n v="-1451"/>
    <m/>
  </r>
  <r>
    <x v="280"/>
    <x v="34"/>
    <x v="7"/>
    <m/>
    <m/>
    <n v="46965"/>
    <n v="-46965"/>
    <m/>
  </r>
  <r>
    <x v="280"/>
    <x v="33"/>
    <x v="7"/>
    <m/>
    <m/>
    <n v="84129"/>
    <n v="-84129"/>
    <s v="paid thru DIB chq # 01548539 chq amount = 250,000/-"/>
  </r>
  <r>
    <x v="280"/>
    <x v="21"/>
    <x v="7"/>
    <m/>
    <m/>
    <n v="86273"/>
    <n v="-86273"/>
    <m/>
  </r>
  <r>
    <x v="280"/>
    <x v="25"/>
    <x v="7"/>
    <m/>
    <m/>
    <n v="31182"/>
    <n v="-31182"/>
    <m/>
  </r>
  <r>
    <x v="272"/>
    <x v="35"/>
    <x v="2"/>
    <m/>
    <n v="26880"/>
    <m/>
    <n v="26880"/>
    <m/>
  </r>
  <r>
    <x v="281"/>
    <x v="38"/>
    <x v="2"/>
    <m/>
    <n v="5468"/>
    <m/>
    <n v="5468"/>
    <m/>
  </r>
  <r>
    <x v="227"/>
    <x v="31"/>
    <x v="5"/>
    <m/>
    <m/>
    <n v="58764"/>
    <n v="-58764"/>
    <m/>
  </r>
  <r>
    <x v="227"/>
    <x v="35"/>
    <x v="5"/>
    <m/>
    <m/>
    <n v="189836"/>
    <n v="-189836"/>
    <s v="paid thru DIB chq # 01548542 amount 250,000/-"/>
  </r>
  <r>
    <x v="227"/>
    <x v="28"/>
    <x v="5"/>
    <m/>
    <m/>
    <n v="1400"/>
    <n v="-1400"/>
    <m/>
  </r>
  <r>
    <x v="282"/>
    <x v="40"/>
    <x v="3"/>
    <m/>
    <n v="76962"/>
    <m/>
    <n v="76962"/>
    <m/>
  </r>
  <r>
    <x v="283"/>
    <x v="21"/>
    <x v="2"/>
    <m/>
    <n v="15900"/>
    <m/>
    <n v="15900"/>
    <m/>
  </r>
  <r>
    <x v="283"/>
    <x v="25"/>
    <x v="6"/>
    <m/>
    <n v="228899"/>
    <m/>
    <n v="228899"/>
    <m/>
  </r>
  <r>
    <x v="283"/>
    <x v="25"/>
    <x v="6"/>
    <m/>
    <n v="93900"/>
    <m/>
    <n v="93900"/>
    <m/>
  </r>
  <r>
    <x v="283"/>
    <x v="25"/>
    <x v="6"/>
    <m/>
    <n v="102712"/>
    <m/>
    <n v="102712"/>
    <m/>
  </r>
  <r>
    <x v="283"/>
    <x v="25"/>
    <x v="6"/>
    <m/>
    <n v="139328"/>
    <m/>
    <n v="139328"/>
    <m/>
  </r>
  <r>
    <x v="283"/>
    <x v="25"/>
    <x v="6"/>
    <m/>
    <n v="166330"/>
    <m/>
    <n v="166330"/>
    <m/>
  </r>
  <r>
    <x v="284"/>
    <x v="40"/>
    <x v="3"/>
    <m/>
    <n v="1585"/>
    <m/>
    <n v="1585"/>
    <m/>
  </r>
  <r>
    <x v="285"/>
    <x v="40"/>
    <x v="3"/>
    <m/>
    <n v="16532"/>
    <m/>
    <n v="16532"/>
    <m/>
  </r>
  <r>
    <x v="284"/>
    <x v="40"/>
    <x v="3"/>
    <m/>
    <n v="1716"/>
    <m/>
    <n v="1716"/>
    <m/>
  </r>
  <r>
    <x v="286"/>
    <x v="40"/>
    <x v="3"/>
    <m/>
    <n v="1027"/>
    <m/>
    <n v="1027"/>
    <m/>
  </r>
  <r>
    <x v="287"/>
    <x v="40"/>
    <x v="3"/>
    <m/>
    <n v="2045"/>
    <m/>
    <n v="2045"/>
    <m/>
  </r>
  <r>
    <x v="288"/>
    <x v="40"/>
    <x v="3"/>
    <m/>
    <n v="2162"/>
    <m/>
    <n v="2162"/>
    <m/>
  </r>
  <r>
    <x v="289"/>
    <x v="40"/>
    <x v="3"/>
    <m/>
    <n v="16883"/>
    <m/>
    <n v="16883"/>
    <m/>
  </r>
  <r>
    <x v="289"/>
    <x v="40"/>
    <x v="3"/>
    <m/>
    <n v="62676"/>
    <m/>
    <n v="62676"/>
    <m/>
  </r>
  <r>
    <x v="290"/>
    <x v="21"/>
    <x v="3"/>
    <m/>
    <m/>
    <n v="150000"/>
    <n v="-150000"/>
    <s v="paid thru Nasir acc chq # 92805511"/>
  </r>
  <r>
    <x v="284"/>
    <x v="40"/>
    <x v="7"/>
    <m/>
    <n v="11328"/>
    <m/>
    <n v="11328"/>
    <m/>
  </r>
  <r>
    <x v="284"/>
    <x v="33"/>
    <x v="7"/>
    <m/>
    <n v="941"/>
    <m/>
    <n v="941"/>
    <m/>
  </r>
  <r>
    <x v="291"/>
    <x v="33"/>
    <x v="7"/>
    <m/>
    <n v="21812"/>
    <m/>
    <n v="21812"/>
    <m/>
  </r>
  <r>
    <x v="287"/>
    <x v="33"/>
    <x v="7"/>
    <m/>
    <n v="9202"/>
    <m/>
    <n v="9202"/>
    <m/>
  </r>
  <r>
    <x v="287"/>
    <x v="33"/>
    <x v="7"/>
    <m/>
    <n v="94299"/>
    <m/>
    <n v="94299"/>
    <m/>
  </r>
  <r>
    <x v="292"/>
    <x v="6"/>
    <x v="3"/>
    <s v="1158-1718"/>
    <n v="3009"/>
    <m/>
    <n v="3009"/>
    <m/>
  </r>
  <r>
    <x v="288"/>
    <x v="25"/>
    <x v="6"/>
    <m/>
    <n v="155864"/>
    <m/>
    <n v="155864"/>
    <m/>
  </r>
  <r>
    <x v="287"/>
    <x v="0"/>
    <x v="5"/>
    <m/>
    <n v="35900"/>
    <m/>
    <n v="35900"/>
    <m/>
  </r>
  <r>
    <x v="293"/>
    <x v="2"/>
    <x v="2"/>
    <m/>
    <n v="13318"/>
    <m/>
    <n v="13318"/>
    <m/>
  </r>
  <r>
    <x v="294"/>
    <x v="0"/>
    <x v="5"/>
    <m/>
    <n v="20000"/>
    <m/>
    <n v="20000"/>
    <m/>
  </r>
  <r>
    <x v="228"/>
    <x v="25"/>
    <x v="3"/>
    <m/>
    <n v="23830"/>
    <m/>
    <n v="23830"/>
    <m/>
  </r>
  <r>
    <x v="295"/>
    <x v="25"/>
    <x v="6"/>
    <n v="610"/>
    <n v="115400"/>
    <m/>
    <n v="115400"/>
    <m/>
  </r>
  <r>
    <x v="296"/>
    <x v="25"/>
    <x v="6"/>
    <n v="614"/>
    <n v="290940"/>
    <m/>
    <n v="290940"/>
    <m/>
  </r>
  <r>
    <x v="297"/>
    <x v="29"/>
    <x v="3"/>
    <n v="1663"/>
    <n v="3492"/>
    <m/>
    <n v="3492"/>
    <m/>
  </r>
  <r>
    <x v="298"/>
    <x v="25"/>
    <x v="6"/>
    <m/>
    <m/>
    <n v="818500"/>
    <n v="-818500"/>
    <m/>
  </r>
  <r>
    <x v="298"/>
    <x v="26"/>
    <x v="6"/>
    <m/>
    <m/>
    <n v="69000"/>
    <n v="-69000"/>
    <s v="this chq received from ZMV mob adv direct paid to danish intl.  HBL chq # 67158679"/>
  </r>
  <r>
    <x v="298"/>
    <x v="35"/>
    <x v="6"/>
    <m/>
    <m/>
    <n v="92500"/>
    <n v="-92500"/>
    <m/>
  </r>
  <r>
    <x v="299"/>
    <x v="35"/>
    <x v="2"/>
    <m/>
    <m/>
    <n v="26880"/>
    <n v="-26880"/>
    <m/>
  </r>
  <r>
    <x v="299"/>
    <x v="2"/>
    <x v="2"/>
    <m/>
    <m/>
    <n v="15636"/>
    <n v="-15636"/>
    <m/>
  </r>
  <r>
    <x v="299"/>
    <x v="39"/>
    <x v="2"/>
    <m/>
    <m/>
    <n v="90104"/>
    <n v="-90104"/>
    <s v="paid thru DIB chq # 01548605"/>
  </r>
  <r>
    <x v="299"/>
    <x v="36"/>
    <x v="2"/>
    <m/>
    <m/>
    <n v="1299"/>
    <n v="-1299"/>
    <m/>
  </r>
  <r>
    <x v="299"/>
    <x v="38"/>
    <x v="2"/>
    <m/>
    <m/>
    <n v="5468"/>
    <n v="-5468"/>
    <m/>
  </r>
  <r>
    <x v="299"/>
    <x v="21"/>
    <x v="2"/>
    <m/>
    <m/>
    <n v="60613"/>
    <n v="-60613"/>
    <m/>
  </r>
  <r>
    <x v="300"/>
    <x v="0"/>
    <x v="5"/>
    <m/>
    <n v="8900"/>
    <m/>
    <n v="8900"/>
    <m/>
  </r>
  <r>
    <x v="301"/>
    <x v="0"/>
    <x v="5"/>
    <m/>
    <n v="5100"/>
    <m/>
    <n v="5100"/>
    <m/>
  </r>
  <r>
    <x v="302"/>
    <x v="25"/>
    <x v="5"/>
    <m/>
    <n v="42000"/>
    <m/>
    <n v="42000"/>
    <m/>
  </r>
  <r>
    <x v="302"/>
    <x v="25"/>
    <x v="6"/>
    <n v="647"/>
    <n v="33100"/>
    <m/>
    <n v="33100"/>
    <m/>
  </r>
  <r>
    <x v="303"/>
    <x v="25"/>
    <x v="6"/>
    <n v="661"/>
    <n v="26300"/>
    <m/>
    <n v="26300"/>
    <m/>
  </r>
  <r>
    <x v="304"/>
    <x v="25"/>
    <x v="6"/>
    <n v="674"/>
    <n v="336272"/>
    <m/>
    <n v="336272"/>
    <m/>
  </r>
  <r>
    <x v="305"/>
    <x v="25"/>
    <x v="5"/>
    <n v="10271"/>
    <n v="42000"/>
    <m/>
    <n v="42000"/>
    <m/>
  </r>
  <r>
    <x v="304"/>
    <x v="38"/>
    <x v="2"/>
    <n v="323"/>
    <n v="6270"/>
    <m/>
    <n v="6270"/>
    <m/>
  </r>
  <r>
    <x v="306"/>
    <x v="25"/>
    <x v="6"/>
    <n v="719"/>
    <n v="52515"/>
    <m/>
    <n v="52515"/>
    <m/>
  </r>
  <r>
    <x v="307"/>
    <x v="0"/>
    <x v="2"/>
    <m/>
    <n v="12236"/>
    <m/>
    <n v="12236"/>
    <m/>
  </r>
  <r>
    <x v="308"/>
    <x v="2"/>
    <x v="2"/>
    <m/>
    <n v="13642"/>
    <m/>
    <n v="13642"/>
    <m/>
  </r>
  <r>
    <x v="309"/>
    <x v="25"/>
    <x v="3"/>
    <n v="2159"/>
    <n v="407306"/>
    <m/>
    <n v="407306"/>
    <m/>
  </r>
  <r>
    <x v="310"/>
    <x v="25"/>
    <x v="3"/>
    <n v="2233"/>
    <n v="11932"/>
    <m/>
    <n v="11932"/>
    <m/>
  </r>
  <r>
    <x v="311"/>
    <x v="25"/>
    <x v="3"/>
    <m/>
    <m/>
    <n v="300000"/>
    <n v="-300000"/>
    <s v="paid thru dib chq # 01596158"/>
  </r>
  <r>
    <x v="306"/>
    <x v="41"/>
    <x v="5"/>
    <n v="10379"/>
    <n v="61200"/>
    <m/>
    <n v="61200"/>
    <m/>
  </r>
  <r>
    <x v="312"/>
    <x v="41"/>
    <x v="5"/>
    <n v="10391"/>
    <n v="61200"/>
    <m/>
    <n v="61200"/>
    <m/>
  </r>
  <r>
    <x v="313"/>
    <x v="25"/>
    <x v="7"/>
    <m/>
    <n v="5121"/>
    <m/>
    <n v="5121"/>
    <m/>
  </r>
  <r>
    <x v="314"/>
    <x v="42"/>
    <x v="7"/>
    <m/>
    <n v="34567"/>
    <m/>
    <n v="34567"/>
    <m/>
  </r>
  <r>
    <x v="315"/>
    <x v="33"/>
    <x v="7"/>
    <m/>
    <n v="380"/>
    <m/>
    <n v="380"/>
    <m/>
  </r>
  <r>
    <x v="316"/>
    <x v="42"/>
    <x v="7"/>
    <m/>
    <n v="5374"/>
    <m/>
    <n v="5374"/>
    <m/>
  </r>
  <r>
    <x v="317"/>
    <x v="43"/>
    <x v="7"/>
    <m/>
    <n v="26797"/>
    <m/>
    <n v="26797"/>
    <m/>
  </r>
  <r>
    <x v="312"/>
    <x v="43"/>
    <x v="7"/>
    <m/>
    <n v="12976"/>
    <m/>
    <n v="12976"/>
    <m/>
  </r>
  <r>
    <x v="318"/>
    <x v="25"/>
    <x v="6"/>
    <m/>
    <m/>
    <n v="700000"/>
    <n v="-700000"/>
    <s v="paid thru dib chq # 01596185"/>
  </r>
  <r>
    <x v="318"/>
    <x v="41"/>
    <x v="8"/>
    <m/>
    <n v="38432"/>
    <m/>
    <n v="38432"/>
    <m/>
  </r>
  <r>
    <x v="319"/>
    <x v="6"/>
    <x v="3"/>
    <m/>
    <n v="845"/>
    <m/>
    <n v="845"/>
    <m/>
  </r>
  <r>
    <x v="319"/>
    <x v="6"/>
    <x v="3"/>
    <m/>
    <n v="586"/>
    <m/>
    <n v="586"/>
    <m/>
  </r>
  <r>
    <x v="320"/>
    <x v="25"/>
    <x v="7"/>
    <m/>
    <m/>
    <n v="82324"/>
    <n v="-82324"/>
    <m/>
  </r>
  <r>
    <x v="320"/>
    <x v="33"/>
    <x v="7"/>
    <m/>
    <m/>
    <n v="126634"/>
    <n v="-126634"/>
    <m/>
  </r>
  <r>
    <x v="320"/>
    <x v="42"/>
    <x v="7"/>
    <m/>
    <m/>
    <n v="39941"/>
    <n v="-39941"/>
    <s v="paid thru dib chq # 01596170"/>
  </r>
  <r>
    <x v="320"/>
    <x v="40"/>
    <x v="7"/>
    <m/>
    <m/>
    <n v="11328"/>
    <n v="-11328"/>
    <m/>
  </r>
  <r>
    <x v="320"/>
    <x v="43"/>
    <x v="7"/>
    <m/>
    <m/>
    <n v="39773"/>
    <n v="-39773"/>
    <m/>
  </r>
  <r>
    <x v="321"/>
    <x v="25"/>
    <x v="3"/>
    <m/>
    <n v="28217"/>
    <m/>
    <n v="28217"/>
    <m/>
  </r>
  <r>
    <x v="321"/>
    <x v="4"/>
    <x v="3"/>
    <m/>
    <n v="81293"/>
    <m/>
    <n v="81293"/>
    <m/>
  </r>
  <r>
    <x v="320"/>
    <x v="4"/>
    <x v="3"/>
    <m/>
    <n v="6318"/>
    <m/>
    <n v="6318"/>
    <m/>
  </r>
  <r>
    <x v="322"/>
    <x v="4"/>
    <x v="3"/>
    <m/>
    <n v="3749"/>
    <m/>
    <n v="3749"/>
    <m/>
  </r>
  <r>
    <x v="322"/>
    <x v="6"/>
    <x v="3"/>
    <m/>
    <n v="12733"/>
    <m/>
    <n v="12733"/>
    <m/>
  </r>
  <r>
    <x v="318"/>
    <x v="4"/>
    <x v="3"/>
    <m/>
    <n v="6783"/>
    <m/>
    <n v="6783"/>
    <m/>
  </r>
  <r>
    <x v="323"/>
    <x v="44"/>
    <x v="3"/>
    <m/>
    <n v="15415"/>
    <m/>
    <n v="15415"/>
    <m/>
  </r>
  <r>
    <x v="324"/>
    <x v="25"/>
    <x v="3"/>
    <m/>
    <n v="6160"/>
    <m/>
    <n v="6160"/>
    <m/>
  </r>
  <r>
    <x v="325"/>
    <x v="25"/>
    <x v="3"/>
    <m/>
    <n v="12457"/>
    <m/>
    <n v="12457"/>
    <m/>
  </r>
  <r>
    <x v="326"/>
    <x v="25"/>
    <x v="6"/>
    <m/>
    <n v="7505"/>
    <m/>
    <n v="7505"/>
    <m/>
  </r>
  <r>
    <x v="327"/>
    <x v="25"/>
    <x v="6"/>
    <m/>
    <n v="444837"/>
    <m/>
    <n v="444837"/>
    <m/>
  </r>
  <r>
    <x v="320"/>
    <x v="25"/>
    <x v="1"/>
    <m/>
    <n v="115900"/>
    <m/>
    <n v="115900"/>
    <m/>
  </r>
  <r>
    <x v="328"/>
    <x v="25"/>
    <x v="1"/>
    <m/>
    <n v="16427"/>
    <m/>
    <n v="16427"/>
    <m/>
  </r>
  <r>
    <x v="328"/>
    <x v="6"/>
    <x v="1"/>
    <m/>
    <n v="3080"/>
    <m/>
    <n v="3080"/>
    <m/>
  </r>
  <r>
    <x v="328"/>
    <x v="6"/>
    <x v="1"/>
    <m/>
    <n v="2328"/>
    <m/>
    <n v="2328"/>
    <m/>
  </r>
  <r>
    <x v="329"/>
    <x v="25"/>
    <x v="1"/>
    <m/>
    <n v="337127"/>
    <m/>
    <n v="337127"/>
    <m/>
  </r>
  <r>
    <x v="330"/>
    <x v="44"/>
    <x v="3"/>
    <m/>
    <n v="1841"/>
    <m/>
    <n v="1841"/>
    <m/>
  </r>
  <r>
    <x v="331"/>
    <x v="4"/>
    <x v="3"/>
    <m/>
    <n v="7321"/>
    <m/>
    <n v="7321"/>
    <m/>
  </r>
  <r>
    <x v="325"/>
    <x v="4"/>
    <x v="3"/>
    <m/>
    <n v="1575"/>
    <m/>
    <n v="1575"/>
    <m/>
  </r>
  <r>
    <x v="332"/>
    <x v="4"/>
    <x v="3"/>
    <m/>
    <n v="5411"/>
    <m/>
    <n v="5411"/>
    <m/>
  </r>
  <r>
    <x v="326"/>
    <x v="33"/>
    <x v="7"/>
    <m/>
    <n v="1208"/>
    <m/>
    <n v="1208"/>
    <m/>
  </r>
  <r>
    <x v="318"/>
    <x v="33"/>
    <x v="7"/>
    <m/>
    <n v="423"/>
    <m/>
    <n v="423"/>
    <m/>
  </r>
  <r>
    <x v="333"/>
    <x v="25"/>
    <x v="7"/>
    <m/>
    <n v="1064"/>
    <m/>
    <n v="1064"/>
    <m/>
  </r>
  <r>
    <x v="328"/>
    <x v="33"/>
    <x v="7"/>
    <m/>
    <n v="1689"/>
    <m/>
    <n v="1689"/>
    <m/>
  </r>
  <r>
    <x v="323"/>
    <x v="25"/>
    <x v="7"/>
    <m/>
    <n v="4800"/>
    <m/>
    <n v="4800"/>
    <m/>
  </r>
  <r>
    <x v="334"/>
    <x v="0"/>
    <x v="3"/>
    <m/>
    <m/>
    <n v="3797"/>
    <n v="-3797"/>
    <m/>
  </r>
  <r>
    <x v="334"/>
    <x v="6"/>
    <x v="3"/>
    <m/>
    <m/>
    <n v="17173"/>
    <n v="-17173"/>
    <m/>
  </r>
  <r>
    <x v="334"/>
    <x v="29"/>
    <x v="3"/>
    <m/>
    <m/>
    <n v="3492"/>
    <n v="-3492"/>
    <m/>
  </r>
  <r>
    <x v="334"/>
    <x v="44"/>
    <x v="3"/>
    <m/>
    <m/>
    <n v="17256"/>
    <n v="-17256"/>
    <s v="Paid thru DIB Chq # 01629740 amount 200,000"/>
  </r>
  <r>
    <x v="334"/>
    <x v="21"/>
    <x v="3"/>
    <m/>
    <m/>
    <n v="37302"/>
    <n v="-37302"/>
    <m/>
  </r>
  <r>
    <x v="334"/>
    <x v="4"/>
    <x v="3"/>
    <m/>
    <m/>
    <n v="112450"/>
    <n v="-112450"/>
    <m/>
  </r>
  <r>
    <x v="334"/>
    <x v="40"/>
    <x v="3"/>
    <m/>
    <m/>
    <n v="8530"/>
    <n v="-8530"/>
    <m/>
  </r>
  <r>
    <x v="335"/>
    <x v="41"/>
    <x v="5"/>
    <m/>
    <n v="61200"/>
    <m/>
    <n v="61200"/>
    <m/>
  </r>
  <r>
    <x v="336"/>
    <x v="21"/>
    <x v="0"/>
    <m/>
    <m/>
    <n v="200000"/>
    <n v="-200000"/>
    <s v="paid thru DIB chq # 01629744 "/>
  </r>
  <r>
    <x v="337"/>
    <x v="25"/>
    <x v="3"/>
    <m/>
    <n v="2902"/>
    <m/>
    <n v="2902"/>
    <m/>
  </r>
  <r>
    <x v="335"/>
    <x v="25"/>
    <x v="3"/>
    <m/>
    <n v="977"/>
    <m/>
    <n v="977"/>
    <m/>
  </r>
  <r>
    <x v="328"/>
    <x v="25"/>
    <x v="6"/>
    <m/>
    <m/>
    <n v="1000000"/>
    <n v="-1000000"/>
    <s v="paid thru two cheques received from total construction as tabba heart final adhoc payment. Rs 500,000 / each cheque"/>
  </r>
  <r>
    <x v="328"/>
    <x v="38"/>
    <x v="5"/>
    <m/>
    <m/>
    <n v="122968"/>
    <n v="-122968"/>
    <s v="this chq recived from total as tabba heart final adhoc payment direct paid to iqbal sons"/>
  </r>
  <r>
    <x v="328"/>
    <x v="41"/>
    <x v="5"/>
    <m/>
    <m/>
    <n v="183600"/>
    <n v="-183600"/>
    <m/>
  </r>
  <r>
    <x v="328"/>
    <x v="0"/>
    <x v="5"/>
    <m/>
    <m/>
    <n v="69900"/>
    <n v="-69900"/>
    <m/>
  </r>
  <r>
    <x v="328"/>
    <x v="25"/>
    <x v="5"/>
    <m/>
    <m/>
    <n v="84000"/>
    <n v="-84000"/>
    <m/>
  </r>
  <r>
    <x v="328"/>
    <x v="35"/>
    <x v="5"/>
    <m/>
    <m/>
    <n v="35709"/>
    <n v="-35709"/>
    <m/>
  </r>
  <r>
    <x v="328"/>
    <x v="21"/>
    <x v="5"/>
    <m/>
    <m/>
    <n v="3823"/>
    <n v="-3823"/>
    <m/>
  </r>
  <r>
    <x v="338"/>
    <x v="0"/>
    <x v="2"/>
    <m/>
    <m/>
    <n v="100000"/>
    <n v="-100000"/>
    <s v="this chq recived from total as tabba heart final adhoc payment direct paid to islamuddin &amp; sons"/>
  </r>
  <r>
    <x v="338"/>
    <x v="25"/>
    <x v="6"/>
    <m/>
    <n v="250690"/>
    <m/>
    <n v="250690"/>
    <m/>
  </r>
  <r>
    <x v="339"/>
    <x v="25"/>
    <x v="3"/>
    <m/>
    <n v="6207"/>
    <m/>
    <n v="6207"/>
    <m/>
  </r>
  <r>
    <x v="340"/>
    <x v="25"/>
    <x v="6"/>
    <m/>
    <n v="141187"/>
    <m/>
    <n v="141187"/>
    <m/>
  </r>
  <r>
    <x v="340"/>
    <x v="38"/>
    <x v="2"/>
    <m/>
    <m/>
    <n v="6270"/>
    <n v="-6270"/>
    <m/>
  </r>
  <r>
    <x v="340"/>
    <x v="21"/>
    <x v="2"/>
    <m/>
    <m/>
    <n v="58308"/>
    <n v="-58308"/>
    <m/>
  </r>
  <r>
    <x v="340"/>
    <x v="2"/>
    <x v="2"/>
    <m/>
    <m/>
    <n v="13642"/>
    <n v="-13642"/>
    <s v="Paid thru DIB Chq # 01629752"/>
  </r>
  <r>
    <x v="340"/>
    <x v="0"/>
    <x v="2"/>
    <m/>
    <m/>
    <n v="14780"/>
    <n v="-14780"/>
    <m/>
  </r>
  <r>
    <x v="341"/>
    <x v="25"/>
    <x v="1"/>
    <m/>
    <m/>
    <n v="300000"/>
    <n v="-300000"/>
    <s v="this chq recived from total as JPMC 2nd bill payment direct paid to kaytess(chq amount 300,000)"/>
  </r>
  <r>
    <x v="341"/>
    <x v="25"/>
    <x v="3"/>
    <m/>
    <n v="6084"/>
    <m/>
    <n v="6084"/>
    <m/>
  </r>
  <r>
    <x v="341"/>
    <x v="25"/>
    <x v="6"/>
    <m/>
    <m/>
    <n v="500000"/>
    <n v="-500000"/>
    <s v="this chq recived from total as JPMC 2nd bill payment direct paid to Danish Intl (chq amount 500,000)"/>
  </r>
  <r>
    <x v="341"/>
    <x v="21"/>
    <x v="5"/>
    <m/>
    <m/>
    <n v="56477"/>
    <n v="-56477"/>
    <s v="this chq recived from total as JPMC 2nd bill payment direct paid to iqbal sons (chq amount 500,000)"/>
  </r>
  <r>
    <x v="341"/>
    <x v="41"/>
    <x v="5"/>
    <m/>
    <m/>
    <n v="443523"/>
    <n v="-443523"/>
    <m/>
  </r>
  <r>
    <x v="341"/>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3"/>
    <x v="3"/>
    <n v="3544"/>
    <n v="1013"/>
    <m/>
    <n v="1013"/>
    <m/>
  </r>
  <r>
    <x v="343"/>
    <x v="33"/>
    <x v="3"/>
    <n v="3566"/>
    <n v="17530"/>
    <m/>
    <n v="17530"/>
    <m/>
  </r>
  <r>
    <x v="344"/>
    <x v="41"/>
    <x v="0"/>
    <m/>
    <m/>
    <n v="33000"/>
    <n v="-33000"/>
    <s v="paid against LCCD purchased from DARAZ"/>
  </r>
  <r>
    <x v="345"/>
    <x v="25"/>
    <x v="7"/>
    <m/>
    <n v="255741"/>
    <m/>
    <n v="255741"/>
    <m/>
  </r>
  <r>
    <x v="346"/>
    <x v="25"/>
    <x v="7"/>
    <m/>
    <n v="28960"/>
    <m/>
    <n v="28960"/>
    <m/>
  </r>
  <r>
    <x v="347"/>
    <x v="41"/>
    <x v="2"/>
    <m/>
    <n v="581334"/>
    <m/>
    <n v="581334"/>
    <m/>
  </r>
  <r>
    <x v="343"/>
    <x v="4"/>
    <x v="3"/>
    <m/>
    <n v="4558"/>
    <m/>
    <n v="4558"/>
    <m/>
  </r>
  <r>
    <x v="344"/>
    <x v="4"/>
    <x v="3"/>
    <m/>
    <n v="7827"/>
    <m/>
    <n v="7827"/>
    <m/>
  </r>
  <r>
    <x v="348"/>
    <x v="25"/>
    <x v="3"/>
    <m/>
    <n v="417"/>
    <m/>
    <n v="417"/>
    <m/>
  </r>
  <r>
    <x v="349"/>
    <x v="33"/>
    <x v="7"/>
    <m/>
    <n v="5931"/>
    <m/>
    <n v="5931"/>
    <m/>
  </r>
  <r>
    <x v="336"/>
    <x v="33"/>
    <x v="7"/>
    <m/>
    <n v="4612"/>
    <m/>
    <n v="4612"/>
    <m/>
  </r>
  <r>
    <x v="350"/>
    <x v="25"/>
    <x v="7"/>
    <m/>
    <n v="5199"/>
    <m/>
    <n v="5199"/>
    <m/>
  </r>
  <r>
    <x v="351"/>
    <x v="25"/>
    <x v="7"/>
    <m/>
    <n v="60700"/>
    <m/>
    <n v="60700"/>
    <m/>
  </r>
  <r>
    <x v="352"/>
    <x v="25"/>
    <x v="7"/>
    <m/>
    <n v="18807"/>
    <m/>
    <n v="18807"/>
    <m/>
  </r>
  <r>
    <x v="335"/>
    <x v="25"/>
    <x v="7"/>
    <m/>
    <n v="112039"/>
    <m/>
    <n v="112039"/>
    <m/>
  </r>
  <r>
    <x v="353"/>
    <x v="41"/>
    <x v="2"/>
    <m/>
    <m/>
    <n v="250000"/>
    <n v="-250000"/>
    <s v="paid thru DIB chq # 01629806"/>
  </r>
  <r>
    <x v="354"/>
    <x v="4"/>
    <x v="3"/>
    <m/>
    <n v="7442"/>
    <m/>
    <n v="7442"/>
    <m/>
  </r>
  <r>
    <x v="355"/>
    <x v="25"/>
    <x v="3"/>
    <m/>
    <n v="4897"/>
    <m/>
    <n v="4897"/>
    <m/>
  </r>
  <r>
    <x v="356"/>
    <x v="25"/>
    <x v="6"/>
    <m/>
    <n v="98664"/>
    <m/>
    <n v="98664"/>
    <m/>
  </r>
  <r>
    <x v="357"/>
    <x v="4"/>
    <x v="3"/>
    <m/>
    <n v="1073"/>
    <m/>
    <n v="1073"/>
    <m/>
  </r>
  <r>
    <x v="335"/>
    <x v="41"/>
    <x v="5"/>
    <m/>
    <n v="70800"/>
    <m/>
    <n v="70800"/>
    <m/>
  </r>
  <r>
    <x v="336"/>
    <x v="41"/>
    <x v="5"/>
    <m/>
    <n v="61200"/>
    <m/>
    <n v="61200"/>
    <m/>
  </r>
  <r>
    <x v="358"/>
    <x v="41"/>
    <x v="5"/>
    <m/>
    <n v="30600"/>
    <m/>
    <n v="30600"/>
    <m/>
  </r>
  <r>
    <x v="359"/>
    <x v="41"/>
    <x v="5"/>
    <m/>
    <n v="19000"/>
    <m/>
    <n v="19000"/>
    <m/>
  </r>
  <r>
    <x v="340"/>
    <x v="41"/>
    <x v="5"/>
    <m/>
    <n v="61200"/>
    <m/>
    <n v="61200"/>
    <m/>
  </r>
  <r>
    <x v="350"/>
    <x v="41"/>
    <x v="5"/>
    <m/>
    <n v="61200"/>
    <m/>
    <n v="61200"/>
    <m/>
  </r>
  <r>
    <x v="341"/>
    <x v="41"/>
    <x v="5"/>
    <m/>
    <n v="88860"/>
    <m/>
    <n v="88860"/>
    <m/>
  </r>
  <r>
    <x v="342"/>
    <x v="41"/>
    <x v="5"/>
    <m/>
    <n v="61200"/>
    <m/>
    <n v="61200"/>
    <m/>
  </r>
  <r>
    <x v="345"/>
    <x v="41"/>
    <x v="5"/>
    <m/>
    <n v="30000"/>
    <m/>
    <n v="30000"/>
    <m/>
  </r>
  <r>
    <x v="346"/>
    <x v="41"/>
    <x v="5"/>
    <m/>
    <n v="30000"/>
    <m/>
    <n v="30000"/>
    <m/>
  </r>
  <r>
    <x v="360"/>
    <x v="41"/>
    <x v="5"/>
    <m/>
    <n v="76500"/>
    <m/>
    <n v="76500"/>
    <m/>
  </r>
  <r>
    <x v="361"/>
    <x v="41"/>
    <x v="5"/>
    <m/>
    <n v="91200"/>
    <m/>
    <n v="91200"/>
    <m/>
  </r>
  <r>
    <x v="361"/>
    <x v="41"/>
    <x v="5"/>
    <m/>
    <n v="6000"/>
    <m/>
    <n v="6000"/>
    <m/>
  </r>
  <r>
    <x v="362"/>
    <x v="41"/>
    <x v="5"/>
    <m/>
    <n v="24000"/>
    <m/>
    <n v="24000"/>
    <m/>
  </r>
  <r>
    <x v="356"/>
    <x v="41"/>
    <x v="5"/>
    <m/>
    <n v="61200"/>
    <m/>
    <n v="61200"/>
    <m/>
  </r>
  <r>
    <x v="357"/>
    <x v="41"/>
    <x v="5"/>
    <m/>
    <n v="94500"/>
    <m/>
    <n v="94500"/>
    <m/>
  </r>
  <r>
    <x v="363"/>
    <x v="41"/>
    <x v="5"/>
    <m/>
    <n v="24000"/>
    <m/>
    <n v="24000"/>
    <m/>
  </r>
  <r>
    <x v="353"/>
    <x v="41"/>
    <x v="5"/>
    <m/>
    <n v="68050"/>
    <m/>
    <n v="68050"/>
    <m/>
  </r>
  <r>
    <x v="364"/>
    <x v="41"/>
    <x v="5"/>
    <m/>
    <n v="12000"/>
    <m/>
    <n v="12000"/>
    <m/>
  </r>
  <r>
    <x v="365"/>
    <x v="41"/>
    <x v="5"/>
    <m/>
    <n v="18000"/>
    <m/>
    <n v="18000"/>
    <m/>
  </r>
  <r>
    <x v="366"/>
    <x v="25"/>
    <x v="6"/>
    <m/>
    <n v="446088"/>
    <m/>
    <n v="446088"/>
    <m/>
  </r>
  <r>
    <x v="367"/>
    <x v="41"/>
    <x v="5"/>
    <m/>
    <n v="12000"/>
    <m/>
    <n v="12000"/>
    <m/>
  </r>
  <r>
    <x v="366"/>
    <x v="41"/>
    <x v="5"/>
    <n v="15525"/>
    <n v="26000"/>
    <m/>
    <n v="26000"/>
    <m/>
  </r>
  <r>
    <x v="368"/>
    <x v="41"/>
    <x v="5"/>
    <n v="15529"/>
    <n v="80700"/>
    <m/>
    <n v="80700"/>
    <m/>
  </r>
  <r>
    <x v="369"/>
    <x v="41"/>
    <x v="5"/>
    <n v="15543"/>
    <n v="80700"/>
    <m/>
    <n v="80700"/>
    <m/>
  </r>
  <r>
    <x v="370"/>
    <x v="41"/>
    <x v="5"/>
    <n v="11110"/>
    <n v="66300"/>
    <m/>
    <n v="66300"/>
    <m/>
  </r>
  <r>
    <x v="365"/>
    <x v="25"/>
    <x v="3"/>
    <m/>
    <n v="8101"/>
    <m/>
    <n v="8101"/>
    <m/>
  </r>
  <r>
    <x v="365"/>
    <x v="41"/>
    <x v="2"/>
    <m/>
    <n v="285024"/>
    <m/>
    <n v="285024"/>
    <m/>
  </r>
  <r>
    <x v="371"/>
    <x v="33"/>
    <x v="7"/>
    <m/>
    <n v="3600"/>
    <m/>
    <n v="3600"/>
    <m/>
  </r>
  <r>
    <x v="371"/>
    <x v="44"/>
    <x v="7"/>
    <m/>
    <n v="25322"/>
    <m/>
    <n v="25322"/>
    <m/>
  </r>
  <r>
    <x v="308"/>
    <x v="42"/>
    <x v="7"/>
    <m/>
    <n v="6600"/>
    <m/>
    <n v="6600"/>
    <m/>
  </r>
  <r>
    <x v="308"/>
    <x v="33"/>
    <x v="7"/>
    <m/>
    <n v="1726"/>
    <m/>
    <n v="1726"/>
    <m/>
  </r>
  <r>
    <x v="301"/>
    <x v="25"/>
    <x v="7"/>
    <m/>
    <n v="4800"/>
    <m/>
    <n v="4800"/>
    <m/>
  </r>
  <r>
    <x v="348"/>
    <x v="33"/>
    <x v="7"/>
    <m/>
    <n v="2070"/>
    <m/>
    <n v="2070"/>
    <m/>
  </r>
  <r>
    <x v="348"/>
    <x v="33"/>
    <x v="7"/>
    <m/>
    <n v="4387"/>
    <m/>
    <n v="4387"/>
    <m/>
  </r>
  <r>
    <x v="372"/>
    <x v="33"/>
    <x v="7"/>
    <m/>
    <n v="365"/>
    <m/>
    <n v="365"/>
    <m/>
  </r>
  <r>
    <x v="355"/>
    <x v="40"/>
    <x v="7"/>
    <m/>
    <n v="1538"/>
    <m/>
    <n v="1538"/>
    <m/>
  </r>
  <r>
    <x v="364"/>
    <x v="25"/>
    <x v="7"/>
    <m/>
    <n v="27507"/>
    <m/>
    <n v="27507"/>
    <m/>
  </r>
  <r>
    <x v="373"/>
    <x v="33"/>
    <x v="7"/>
    <m/>
    <n v="2196"/>
    <m/>
    <n v="2196"/>
    <m/>
  </r>
  <r>
    <x v="373"/>
    <x v="25"/>
    <x v="7"/>
    <m/>
    <n v="64290"/>
    <m/>
    <n v="64290"/>
    <m/>
  </r>
  <r>
    <x v="374"/>
    <x v="41"/>
    <x v="5"/>
    <m/>
    <n v="61200"/>
    <m/>
    <n v="61200"/>
    <m/>
  </r>
  <r>
    <x v="374"/>
    <x v="41"/>
    <x v="5"/>
    <m/>
    <n v="66800"/>
    <m/>
    <n v="66800"/>
    <m/>
  </r>
  <r>
    <x v="374"/>
    <x v="41"/>
    <x v="5"/>
    <m/>
    <n v="26000"/>
    <m/>
    <n v="26000"/>
    <m/>
  </r>
  <r>
    <x v="374"/>
    <x v="41"/>
    <x v="5"/>
    <m/>
    <n v="67700"/>
    <m/>
    <n v="67700"/>
    <m/>
  </r>
  <r>
    <x v="374"/>
    <x v="41"/>
    <x v="5"/>
    <m/>
    <n v="6500"/>
    <m/>
    <n v="6500"/>
    <m/>
  </r>
  <r>
    <x v="374"/>
    <x v="41"/>
    <x v="5"/>
    <m/>
    <n v="61200"/>
    <m/>
    <n v="61200"/>
    <m/>
  </r>
  <r>
    <x v="374"/>
    <x v="25"/>
    <x v="5"/>
    <m/>
    <n v="51000"/>
    <m/>
    <n v="51000"/>
    <m/>
  </r>
  <r>
    <x v="374"/>
    <x v="25"/>
    <x v="5"/>
    <m/>
    <n v="18000"/>
    <m/>
    <n v="18000"/>
    <m/>
  </r>
  <r>
    <x v="374"/>
    <x v="41"/>
    <x v="5"/>
    <m/>
    <n v="13000"/>
    <m/>
    <n v="13000"/>
    <m/>
  </r>
  <r>
    <x v="374"/>
    <x v="41"/>
    <x v="5"/>
    <m/>
    <n v="30400"/>
    <m/>
    <n v="30400"/>
    <m/>
  </r>
  <r>
    <x v="374"/>
    <x v="41"/>
    <x v="5"/>
    <m/>
    <n v="31400"/>
    <m/>
    <n v="31400"/>
    <m/>
  </r>
  <r>
    <x v="374"/>
    <x v="41"/>
    <x v="5"/>
    <m/>
    <n v="35800"/>
    <m/>
    <n v="35800"/>
    <m/>
  </r>
  <r>
    <x v="374"/>
    <x v="41"/>
    <x v="5"/>
    <m/>
    <n v="61200"/>
    <m/>
    <n v="61200"/>
    <m/>
  </r>
  <r>
    <x v="374"/>
    <x v="25"/>
    <x v="5"/>
    <m/>
    <n v="61200"/>
    <m/>
    <n v="61200"/>
    <m/>
  </r>
  <r>
    <x v="374"/>
    <x v="41"/>
    <x v="5"/>
    <m/>
    <n v="61200"/>
    <m/>
    <n v="61200"/>
    <m/>
  </r>
  <r>
    <x v="374"/>
    <x v="41"/>
    <x v="5"/>
    <m/>
    <n v="17690"/>
    <m/>
    <n v="17690"/>
    <m/>
  </r>
  <r>
    <x v="374"/>
    <x v="41"/>
    <x v="5"/>
    <m/>
    <m/>
    <n v="500000"/>
    <n v="-500000"/>
    <s v="DIB chq # 01670742"/>
  </r>
  <r>
    <x v="374"/>
    <x v="41"/>
    <x v="5"/>
    <m/>
    <m/>
    <n v="500000"/>
    <n v="-500000"/>
    <s v="DIB chq # 01670743"/>
  </r>
  <r>
    <x v="375"/>
    <x v="41"/>
    <x v="2"/>
    <m/>
    <n v="79878"/>
    <m/>
    <n v="79878"/>
    <m/>
  </r>
  <r>
    <x v="375"/>
    <x v="41"/>
    <x v="2"/>
    <m/>
    <n v="187041"/>
    <m/>
    <n v="187041"/>
    <m/>
  </r>
  <r>
    <x v="376"/>
    <x v="25"/>
    <x v="3"/>
    <m/>
    <n v="8641"/>
    <m/>
    <n v="8641"/>
    <m/>
  </r>
  <r>
    <x v="377"/>
    <x v="41"/>
    <x v="3"/>
    <m/>
    <n v="27172"/>
    <m/>
    <n v="27172"/>
    <m/>
  </r>
  <r>
    <x v="378"/>
    <x v="40"/>
    <x v="3"/>
    <m/>
    <m/>
    <n v="173058"/>
    <n v="-173058"/>
    <m/>
  </r>
  <r>
    <x v="378"/>
    <x v="4"/>
    <x v="3"/>
    <m/>
    <m/>
    <n v="20900"/>
    <n v="-20900"/>
    <s v="paid thru DIB chq # 01670750"/>
  </r>
  <r>
    <x v="378"/>
    <x v="33"/>
    <x v="3"/>
    <m/>
    <m/>
    <n v="6042"/>
    <n v="-6042"/>
    <m/>
  </r>
  <r>
    <x v="378"/>
    <x v="41"/>
    <x v="2"/>
    <m/>
    <m/>
    <n v="300000"/>
    <n v="-300000"/>
    <s v="paid thru DIB chq # 01670751"/>
  </r>
  <r>
    <x v="379"/>
    <x v="33"/>
    <x v="7"/>
    <m/>
    <n v="193"/>
    <m/>
    <n v="193"/>
    <m/>
  </r>
  <r>
    <x v="380"/>
    <x v="33"/>
    <x v="7"/>
    <m/>
    <n v="11425"/>
    <m/>
    <n v="11425"/>
    <m/>
  </r>
  <r>
    <x v="381"/>
    <x v="33"/>
    <x v="7"/>
    <m/>
    <n v="2880"/>
    <m/>
    <n v="2880"/>
    <m/>
  </r>
  <r>
    <x v="375"/>
    <x v="33"/>
    <x v="7"/>
    <m/>
    <n v="2221"/>
    <m/>
    <n v="2221"/>
    <m/>
  </r>
  <r>
    <x v="382"/>
    <x v="28"/>
    <x v="7"/>
    <m/>
    <n v="24159"/>
    <m/>
    <n v="24159"/>
    <m/>
  </r>
  <r>
    <x v="382"/>
    <x v="25"/>
    <x v="7"/>
    <m/>
    <n v="4800"/>
    <m/>
    <n v="4800"/>
    <m/>
  </r>
  <r>
    <x v="383"/>
    <x v="25"/>
    <x v="7"/>
    <m/>
    <n v="26730"/>
    <m/>
    <n v="26730"/>
    <m/>
  </r>
  <r>
    <x v="383"/>
    <x v="25"/>
    <x v="7"/>
    <m/>
    <n v="56820"/>
    <m/>
    <n v="56820"/>
    <m/>
  </r>
  <r>
    <x v="377"/>
    <x v="41"/>
    <x v="5"/>
    <m/>
    <n v="61200"/>
    <m/>
    <n v="61200"/>
    <m/>
  </r>
  <r>
    <x v="375"/>
    <x v="25"/>
    <x v="6"/>
    <m/>
    <n v="118995"/>
    <m/>
    <n v="118995"/>
    <m/>
  </r>
  <r>
    <x v="377"/>
    <x v="41"/>
    <x v="1"/>
    <m/>
    <n v="9950"/>
    <m/>
    <n v="9950"/>
    <m/>
  </r>
  <r>
    <x v="384"/>
    <x v="25"/>
    <x v="1"/>
    <m/>
    <n v="2630"/>
    <m/>
    <n v="2630"/>
    <m/>
  </r>
  <r>
    <x v="385"/>
    <x v="25"/>
    <x v="6"/>
    <m/>
    <m/>
    <n v="949145"/>
    <n v="-949145"/>
    <s v="this chq received from Total constr direct paid to danish intl. Meezan chq # 10874205"/>
  </r>
  <r>
    <x v="386"/>
    <x v="25"/>
    <x v="1"/>
    <m/>
    <n v="4595"/>
    <m/>
    <n v="4595"/>
    <m/>
  </r>
  <r>
    <x v="387"/>
    <x v="41"/>
    <x v="5"/>
    <m/>
    <n v="18720"/>
    <m/>
    <n v="18720"/>
    <m/>
  </r>
  <r>
    <x v="384"/>
    <x v="41"/>
    <x v="5"/>
    <m/>
    <n v="51000"/>
    <m/>
    <n v="51000"/>
    <m/>
  </r>
  <r>
    <x v="388"/>
    <x v="25"/>
    <x v="5"/>
    <m/>
    <n v="61200"/>
    <m/>
    <n v="61200"/>
    <m/>
  </r>
  <r>
    <x v="389"/>
    <x v="45"/>
    <x v="3"/>
    <m/>
    <n v="3245"/>
    <m/>
    <n v="3245"/>
    <m/>
  </r>
  <r>
    <x v="384"/>
    <x v="41"/>
    <x v="2"/>
    <m/>
    <n v="25575"/>
    <m/>
    <n v="25575"/>
    <m/>
  </r>
  <r>
    <x v="388"/>
    <x v="41"/>
    <x v="5"/>
    <m/>
    <n v="13630"/>
    <m/>
    <n v="13630"/>
    <m/>
  </r>
  <r>
    <x v="389"/>
    <x v="25"/>
    <x v="5"/>
    <m/>
    <n v="61200"/>
    <m/>
    <n v="61200"/>
    <m/>
  </r>
  <r>
    <x v="390"/>
    <x v="41"/>
    <x v="5"/>
    <m/>
    <n v="54700"/>
    <m/>
    <n v="54700"/>
    <m/>
  </r>
  <r>
    <x v="390"/>
    <x v="25"/>
    <x v="5"/>
    <m/>
    <n v="61200"/>
    <m/>
    <n v="61200"/>
    <m/>
  </r>
  <r>
    <x v="390"/>
    <x v="25"/>
    <x v="5"/>
    <m/>
    <n v="89682"/>
    <m/>
    <n v="89682"/>
    <m/>
  </r>
  <r>
    <x v="391"/>
    <x v="25"/>
    <x v="3"/>
    <m/>
    <n v="5107"/>
    <m/>
    <n v="5107"/>
    <m/>
  </r>
  <r>
    <x v="392"/>
    <x v="25"/>
    <x v="1"/>
    <m/>
    <n v="92266"/>
    <m/>
    <n v="92266"/>
    <m/>
  </r>
  <r>
    <x v="393"/>
    <x v="41"/>
    <x v="1"/>
    <m/>
    <n v="9100"/>
    <m/>
    <n v="9100"/>
    <m/>
  </r>
  <r>
    <x v="394"/>
    <x v="25"/>
    <x v="5"/>
    <m/>
    <n v="61200"/>
    <m/>
    <n v="61200"/>
    <m/>
  </r>
  <r>
    <x v="394"/>
    <x v="41"/>
    <x v="5"/>
    <m/>
    <n v="61200"/>
    <m/>
    <n v="61200"/>
    <m/>
  </r>
  <r>
    <x v="395"/>
    <x v="25"/>
    <x v="3"/>
    <m/>
    <n v="8995"/>
    <m/>
    <n v="8995"/>
    <m/>
  </r>
  <r>
    <x v="395"/>
    <x v="28"/>
    <x v="7"/>
    <m/>
    <n v="7950"/>
    <m/>
    <n v="7950"/>
    <m/>
  </r>
  <r>
    <x v="395"/>
    <x v="25"/>
    <x v="7"/>
    <m/>
    <n v="3575"/>
    <m/>
    <n v="3575"/>
    <m/>
  </r>
  <r>
    <x v="395"/>
    <x v="25"/>
    <x v="7"/>
    <m/>
    <n v="2464"/>
    <m/>
    <n v="2464"/>
    <m/>
  </r>
  <r>
    <x v="395"/>
    <x v="25"/>
    <x v="7"/>
    <m/>
    <n v="1800"/>
    <m/>
    <n v="1800"/>
    <m/>
  </r>
  <r>
    <x v="395"/>
    <x v="25"/>
    <x v="7"/>
    <m/>
    <n v="2156"/>
    <m/>
    <n v="2156"/>
    <m/>
  </r>
  <r>
    <x v="396"/>
    <x v="40"/>
    <x v="7"/>
    <m/>
    <m/>
    <n v="1538"/>
    <n v="-1538"/>
    <m/>
  </r>
  <r>
    <x v="396"/>
    <x v="28"/>
    <x v="7"/>
    <m/>
    <m/>
    <n v="32109"/>
    <n v="-32109"/>
    <m/>
  </r>
  <r>
    <x v="396"/>
    <x v="42"/>
    <x v="7"/>
    <m/>
    <m/>
    <n v="6600"/>
    <n v="-6600"/>
    <s v="paid thru DIB chq # 01729993 Rs 150,000 on 05-05-18"/>
  </r>
  <r>
    <x v="396"/>
    <x v="33"/>
    <x v="7"/>
    <m/>
    <m/>
    <n v="44926"/>
    <n v="-44926"/>
    <m/>
  </r>
  <r>
    <x v="396"/>
    <x v="44"/>
    <x v="7"/>
    <m/>
    <m/>
    <n v="25322"/>
    <n v="-25322"/>
    <m/>
  </r>
  <r>
    <x v="396"/>
    <x v="25"/>
    <x v="7"/>
    <m/>
    <m/>
    <n v="39505"/>
    <n v="-39505"/>
    <m/>
  </r>
  <r>
    <x v="396"/>
    <x v="38"/>
    <x v="1"/>
    <m/>
    <m/>
    <n v="5740"/>
    <n v="-5740"/>
    <m/>
  </r>
  <r>
    <x v="396"/>
    <x v="41"/>
    <x v="1"/>
    <m/>
    <m/>
    <n v="19050"/>
    <n v="-19050"/>
    <m/>
  </r>
  <r>
    <x v="396"/>
    <x v="0"/>
    <x v="1"/>
    <m/>
    <m/>
    <n v="13321"/>
    <n v="-13321"/>
    <s v="paid thru DIB chq # 01729991 Rs 150,000 on 05-05-18"/>
  </r>
  <r>
    <x v="396"/>
    <x v="6"/>
    <x v="1"/>
    <m/>
    <m/>
    <n v="5408"/>
    <n v="-5408"/>
    <m/>
  </r>
  <r>
    <x v="396"/>
    <x v="39"/>
    <x v="1"/>
    <m/>
    <m/>
    <n v="1155"/>
    <n v="-1155"/>
    <m/>
  </r>
  <r>
    <x v="396"/>
    <x v="25"/>
    <x v="1"/>
    <m/>
    <m/>
    <n v="105326"/>
    <n v="-105326"/>
    <m/>
  </r>
  <r>
    <x v="396"/>
    <x v="33"/>
    <x v="3"/>
    <m/>
    <m/>
    <n v="12501"/>
    <n v="-12501"/>
    <m/>
  </r>
  <r>
    <x v="396"/>
    <x v="45"/>
    <x v="3"/>
    <m/>
    <m/>
    <n v="3245"/>
    <n v="-3245"/>
    <s v="paid thru DIB chq # 01729992 Rs 150,000 on 05-05-18"/>
  </r>
  <r>
    <x v="396"/>
    <x v="41"/>
    <x v="3"/>
    <m/>
    <m/>
    <n v="27172"/>
    <n v="-27172"/>
    <m/>
  </r>
  <r>
    <x v="396"/>
    <x v="25"/>
    <x v="3"/>
    <m/>
    <m/>
    <n v="107082"/>
    <n v="-107082"/>
    <m/>
  </r>
  <r>
    <x v="396"/>
    <x v="25"/>
    <x v="1"/>
    <m/>
    <n v="83384"/>
    <m/>
    <n v="83384"/>
    <m/>
  </r>
  <r>
    <x v="397"/>
    <x v="41"/>
    <x v="1"/>
    <m/>
    <n v="51595"/>
    <m/>
    <n v="51595"/>
    <m/>
  </r>
  <r>
    <x v="397"/>
    <x v="45"/>
    <x v="3"/>
    <m/>
    <n v="900"/>
    <m/>
    <n v="900"/>
    <m/>
  </r>
  <r>
    <x v="397"/>
    <x v="41"/>
    <x v="5"/>
    <m/>
    <n v="30400"/>
    <m/>
    <n v="30400"/>
    <m/>
  </r>
  <r>
    <x v="398"/>
    <x v="41"/>
    <x v="5"/>
    <m/>
    <n v="8900"/>
    <m/>
    <n v="8900"/>
    <m/>
  </r>
  <r>
    <x v="398"/>
    <x v="41"/>
    <x v="5"/>
    <m/>
    <n v="25400"/>
    <m/>
    <n v="25400"/>
    <m/>
  </r>
  <r>
    <x v="399"/>
    <x v="41"/>
    <x v="5"/>
    <m/>
    <n v="16200"/>
    <m/>
    <n v="16200"/>
    <m/>
  </r>
  <r>
    <x v="399"/>
    <x v="41"/>
    <x v="5"/>
    <m/>
    <n v="43110"/>
    <m/>
    <n v="43110"/>
    <m/>
  </r>
  <r>
    <x v="399"/>
    <x v="41"/>
    <x v="5"/>
    <m/>
    <n v="16146"/>
    <m/>
    <n v="16146"/>
    <m/>
  </r>
  <r>
    <x v="399"/>
    <x v="41"/>
    <x v="5"/>
    <m/>
    <n v="107658"/>
    <m/>
    <n v="107658"/>
    <m/>
  </r>
  <r>
    <x v="400"/>
    <x v="41"/>
    <x v="5"/>
    <m/>
    <m/>
    <n v="500000"/>
    <n v="-500000"/>
    <s v="received against IPC 29 bill (received full payment) this chq direct paid to iqbal sons"/>
  </r>
  <r>
    <x v="400"/>
    <x v="25"/>
    <x v="6"/>
    <m/>
    <m/>
    <n v="500000"/>
    <n v="-500000"/>
    <s v="received against IPC 29 bill (received full payment) this chq direct paid to danish international"/>
  </r>
  <r>
    <x v="401"/>
    <x v="41"/>
    <x v="2"/>
    <m/>
    <n v="48233"/>
    <m/>
    <n v="48233"/>
    <m/>
  </r>
  <r>
    <x v="402"/>
    <x v="41"/>
    <x v="2"/>
    <m/>
    <n v="491814"/>
    <m/>
    <n v="491814"/>
    <m/>
  </r>
  <r>
    <x v="403"/>
    <x v="41"/>
    <x v="5"/>
    <m/>
    <n v="69780"/>
    <m/>
    <n v="69780"/>
    <m/>
  </r>
  <r>
    <x v="404"/>
    <x v="46"/>
    <x v="7"/>
    <m/>
    <n v="4157"/>
    <m/>
    <n v="4157"/>
    <m/>
  </r>
  <r>
    <x v="404"/>
    <x v="46"/>
    <x v="7"/>
    <m/>
    <n v="121725"/>
    <m/>
    <n v="121725"/>
    <m/>
  </r>
  <r>
    <x v="404"/>
    <x v="25"/>
    <x v="7"/>
    <m/>
    <n v="2400"/>
    <m/>
    <n v="2400"/>
    <m/>
  </r>
  <r>
    <x v="404"/>
    <x v="25"/>
    <x v="7"/>
    <m/>
    <n v="604"/>
    <m/>
    <n v="604"/>
    <m/>
  </r>
  <r>
    <x v="404"/>
    <x v="41"/>
    <x v="0"/>
    <m/>
    <n v="53120"/>
    <m/>
    <n v="53120"/>
    <m/>
  </r>
  <r>
    <x v="404"/>
    <x v="41"/>
    <x v="0"/>
    <m/>
    <n v="4800"/>
    <m/>
    <n v="4800"/>
    <m/>
  </r>
  <r>
    <x v="404"/>
    <x v="41"/>
    <x v="0"/>
    <m/>
    <n v="137800"/>
    <m/>
    <n v="137800"/>
    <m/>
  </r>
  <r>
    <x v="405"/>
    <x v="25"/>
    <x v="3"/>
    <m/>
    <m/>
    <n v="100000"/>
    <n v="-100000"/>
    <s v="paid this payment by bilal bhai thru his personal chq"/>
  </r>
  <r>
    <x v="374"/>
    <x v="5"/>
    <x v="4"/>
    <m/>
    <m/>
    <m/>
    <m/>
    <m/>
  </r>
  <r>
    <x v="405"/>
    <x v="25"/>
    <x v="1"/>
    <m/>
    <m/>
    <n v="150000"/>
    <n v="-150000"/>
    <s v="paid thru DIB chq # 01751959"/>
  </r>
  <r>
    <x v="405"/>
    <x v="25"/>
    <x v="7"/>
    <m/>
    <m/>
    <n v="200000"/>
    <n v="-200000"/>
    <s v="paid thru DIB chq # 01751961"/>
  </r>
  <r>
    <x v="405"/>
    <x v="41"/>
    <x v="0"/>
    <m/>
    <n v="73420"/>
    <m/>
    <n v="73420"/>
    <m/>
  </r>
  <r>
    <x v="405"/>
    <x v="47"/>
    <x v="0"/>
    <m/>
    <n v="25920"/>
    <m/>
    <n v="25920"/>
    <m/>
  </r>
  <r>
    <x v="405"/>
    <x v="41"/>
    <x v="0"/>
    <m/>
    <n v="41660"/>
    <m/>
    <n v="41660"/>
    <m/>
  </r>
  <r>
    <x v="405"/>
    <x v="41"/>
    <x v="0"/>
    <m/>
    <n v="43800"/>
    <m/>
    <n v="43800"/>
    <m/>
  </r>
  <r>
    <x v="406"/>
    <x v="41"/>
    <x v="0"/>
    <m/>
    <n v="22830"/>
    <m/>
    <n v="22830"/>
    <m/>
  </r>
  <r>
    <x v="407"/>
    <x v="25"/>
    <x v="6"/>
    <m/>
    <n v="35380"/>
    <m/>
    <n v="35380"/>
    <m/>
  </r>
  <r>
    <x v="408"/>
    <x v="0"/>
    <x v="3"/>
    <m/>
    <n v="1064"/>
    <m/>
    <n v="1064"/>
    <m/>
  </r>
  <r>
    <x v="409"/>
    <x v="41"/>
    <x v="0"/>
    <m/>
    <m/>
    <n v="250000"/>
    <n v="-250000"/>
    <s v="paid thru DIB chq # 01751977"/>
  </r>
  <r>
    <x v="410"/>
    <x v="41"/>
    <x v="1"/>
    <m/>
    <n v="1770"/>
    <m/>
    <n v="1770"/>
    <m/>
  </r>
  <r>
    <x v="410"/>
    <x v="25"/>
    <x v="6"/>
    <m/>
    <n v="321208"/>
    <m/>
    <n v="321208"/>
    <m/>
  </r>
  <r>
    <x v="410"/>
    <x v="25"/>
    <x v="6"/>
    <m/>
    <n v="6808"/>
    <m/>
    <n v="6808"/>
    <m/>
  </r>
  <r>
    <x v="410"/>
    <x v="0"/>
    <x v="3"/>
    <m/>
    <n v="679"/>
    <m/>
    <n v="679"/>
    <m/>
  </r>
  <r>
    <x v="411"/>
    <x v="41"/>
    <x v="2"/>
    <m/>
    <m/>
    <n v="300000"/>
    <n v="-300000"/>
    <s v="this chq received from hardees nueplex direct paid to islamuddin"/>
  </r>
  <r>
    <x v="412"/>
    <x v="41"/>
    <x v="5"/>
    <m/>
    <m/>
    <n v="350000"/>
    <n v="-350000"/>
    <s v="this chq received from total constrcution as jpmc Ipc 30 payment direct paid to iqbalsons chq amount 700,000"/>
  </r>
  <r>
    <x v="412"/>
    <x v="25"/>
    <x v="5"/>
    <m/>
    <m/>
    <n v="350000"/>
    <n v="-350000"/>
    <m/>
  </r>
  <r>
    <x v="413"/>
    <x v="25"/>
    <x v="6"/>
    <m/>
    <n v="395408"/>
    <m/>
    <n v="395408"/>
    <m/>
  </r>
  <r>
    <x v="413"/>
    <x v="46"/>
    <x v="7"/>
    <m/>
    <n v="71751"/>
    <m/>
    <n v="71751"/>
    <m/>
  </r>
  <r>
    <x v="413"/>
    <x v="46"/>
    <x v="7"/>
    <m/>
    <n v="33292"/>
    <m/>
    <n v="33292"/>
    <m/>
  </r>
  <r>
    <x v="413"/>
    <x v="46"/>
    <x v="7"/>
    <m/>
    <n v="592361"/>
    <m/>
    <n v="592361"/>
    <m/>
  </r>
  <r>
    <x v="413"/>
    <x v="25"/>
    <x v="7"/>
    <m/>
    <n v="8095"/>
    <m/>
    <n v="8095"/>
    <m/>
  </r>
  <r>
    <x v="413"/>
    <x v="25"/>
    <x v="7"/>
    <m/>
    <n v="3296"/>
    <m/>
    <n v="3296"/>
    <m/>
  </r>
  <r>
    <x v="413"/>
    <x v="41"/>
    <x v="5"/>
    <m/>
    <n v="8000"/>
    <m/>
    <n v="8000"/>
    <m/>
  </r>
  <r>
    <x v="413"/>
    <x v="41"/>
    <x v="5"/>
    <m/>
    <n v="9100"/>
    <m/>
    <n v="9100"/>
    <m/>
  </r>
  <r>
    <x v="413"/>
    <x v="41"/>
    <x v="5"/>
    <m/>
    <n v="9000"/>
    <m/>
    <n v="9000"/>
    <m/>
  </r>
  <r>
    <x v="413"/>
    <x v="41"/>
    <x v="5"/>
    <m/>
    <n v="4450"/>
    <m/>
    <n v="4450"/>
    <m/>
  </r>
  <r>
    <x v="413"/>
    <x v="25"/>
    <x v="5"/>
    <m/>
    <n v="110000"/>
    <m/>
    <n v="110000"/>
    <m/>
  </r>
  <r>
    <x v="414"/>
    <x v="46"/>
    <x v="7"/>
    <m/>
    <m/>
    <n v="1470000"/>
    <n v="-1470000"/>
    <s v="This chq rec from Total asJPMC IPC 31 balance payment direct paid to taherua sanitry"/>
  </r>
  <r>
    <x v="415"/>
    <x v="46"/>
    <x v="7"/>
    <m/>
    <n v="1665915"/>
    <m/>
    <n v="1665915"/>
    <m/>
  </r>
  <r>
    <x v="416"/>
    <x v="25"/>
    <x v="6"/>
    <m/>
    <n v="705608"/>
    <m/>
    <n v="705608"/>
    <m/>
  </r>
  <r>
    <x v="416"/>
    <x v="41"/>
    <x v="0"/>
    <m/>
    <n v="7400"/>
    <m/>
    <n v="7400"/>
    <m/>
  </r>
  <r>
    <x v="417"/>
    <x v="41"/>
    <x v="0"/>
    <m/>
    <n v="6000"/>
    <m/>
    <n v="6000"/>
    <m/>
  </r>
  <r>
    <x v="418"/>
    <x v="38"/>
    <x v="5"/>
    <m/>
    <n v="8600"/>
    <m/>
    <n v="8600"/>
    <m/>
  </r>
  <r>
    <x v="418"/>
    <x v="41"/>
    <x v="5"/>
    <m/>
    <n v="8600"/>
    <m/>
    <n v="8600"/>
    <m/>
  </r>
  <r>
    <x v="414"/>
    <x v="25"/>
    <x v="6"/>
    <m/>
    <n v="25550"/>
    <m/>
    <n v="25550"/>
    <m/>
  </r>
  <r>
    <x v="419"/>
    <x v="25"/>
    <x v="7"/>
    <m/>
    <n v="1800"/>
    <m/>
    <n v="1800"/>
    <m/>
  </r>
  <r>
    <x v="419"/>
    <x v="46"/>
    <x v="7"/>
    <m/>
    <n v="245053"/>
    <m/>
    <n v="245053"/>
    <m/>
  </r>
  <r>
    <x v="419"/>
    <x v="46"/>
    <x v="7"/>
    <m/>
    <n v="59832"/>
    <m/>
    <n v="59832"/>
    <m/>
  </r>
  <r>
    <x v="419"/>
    <x v="25"/>
    <x v="7"/>
    <m/>
    <n v="15245"/>
    <m/>
    <n v="15245"/>
    <m/>
  </r>
  <r>
    <x v="419"/>
    <x v="25"/>
    <x v="7"/>
    <m/>
    <n v="7042"/>
    <m/>
    <n v="7042"/>
    <m/>
  </r>
  <r>
    <x v="419"/>
    <x v="25"/>
    <x v="7"/>
    <m/>
    <n v="82600"/>
    <m/>
    <n v="82600"/>
    <m/>
  </r>
  <r>
    <x v="419"/>
    <x v="46"/>
    <x v="7"/>
    <m/>
    <n v="17826"/>
    <m/>
    <n v="17826"/>
    <m/>
  </r>
  <r>
    <x v="419"/>
    <x v="25"/>
    <x v="7"/>
    <m/>
    <n v="6680"/>
    <m/>
    <n v="6680"/>
    <m/>
  </r>
  <r>
    <x v="419"/>
    <x v="25"/>
    <x v="7"/>
    <m/>
    <n v="1600"/>
    <m/>
    <n v="1600"/>
    <m/>
  </r>
  <r>
    <x v="417"/>
    <x v="4"/>
    <x v="3"/>
    <m/>
    <n v="5815"/>
    <m/>
    <n v="5815"/>
    <m/>
  </r>
  <r>
    <x v="417"/>
    <x v="48"/>
    <x v="5"/>
    <m/>
    <n v="4300"/>
    <m/>
    <n v="4300"/>
    <m/>
  </r>
  <r>
    <x v="417"/>
    <x v="48"/>
    <x v="5"/>
    <m/>
    <n v="121656"/>
    <m/>
    <n v="121656"/>
    <m/>
  </r>
  <r>
    <x v="417"/>
    <x v="48"/>
    <x v="5"/>
    <m/>
    <n v="4300"/>
    <m/>
    <n v="4300"/>
    <m/>
  </r>
  <r>
    <x v="420"/>
    <x v="48"/>
    <x v="5"/>
    <m/>
    <n v="7660"/>
    <m/>
    <n v="7660"/>
    <m/>
  </r>
  <r>
    <x v="420"/>
    <x v="25"/>
    <x v="5"/>
    <m/>
    <n v="44000"/>
    <m/>
    <n v="44000"/>
    <m/>
  </r>
  <r>
    <x v="420"/>
    <x v="49"/>
    <x v="5"/>
    <m/>
    <n v="59200"/>
    <m/>
    <n v="59200"/>
    <m/>
  </r>
  <r>
    <x v="420"/>
    <x v="49"/>
    <x v="5"/>
    <m/>
    <n v="59200"/>
    <m/>
    <n v="59200"/>
    <m/>
  </r>
  <r>
    <x v="421"/>
    <x v="25"/>
    <x v="5"/>
    <m/>
    <m/>
    <n v="212538"/>
    <n v="-212538"/>
    <m/>
  </r>
  <r>
    <x v="421"/>
    <x v="38"/>
    <x v="5"/>
    <m/>
    <m/>
    <n v="8600"/>
    <n v="-8600"/>
    <s v="This chq rec from allied engg and direct paid to iqbal sons"/>
  </r>
  <r>
    <x v="421"/>
    <x v="41"/>
    <x v="5"/>
    <m/>
    <m/>
    <n v="118971"/>
    <n v="-118971"/>
    <m/>
  </r>
  <r>
    <x v="422"/>
    <x v="25"/>
    <x v="6"/>
    <m/>
    <n v="282988"/>
    <m/>
    <n v="282988"/>
    <m/>
  </r>
  <r>
    <x v="423"/>
    <x v="25"/>
    <x v="5"/>
    <m/>
    <n v="55000"/>
    <m/>
    <n v="55000"/>
    <m/>
  </r>
  <r>
    <x v="424"/>
    <x v="49"/>
    <x v="5"/>
    <m/>
    <n v="37000"/>
    <m/>
    <n v="37000"/>
    <m/>
  </r>
  <r>
    <x v="424"/>
    <x v="48"/>
    <x v="5"/>
    <m/>
    <n v="6900"/>
    <m/>
    <n v="6900"/>
    <m/>
  </r>
  <r>
    <x v="424"/>
    <x v="25"/>
    <x v="5"/>
    <m/>
    <n v="55000"/>
    <m/>
    <n v="55000"/>
    <m/>
  </r>
  <r>
    <x v="424"/>
    <x v="49"/>
    <x v="5"/>
    <m/>
    <n v="59200"/>
    <m/>
    <n v="59200"/>
    <m/>
  </r>
  <r>
    <x v="424"/>
    <x v="25"/>
    <x v="6"/>
    <m/>
    <n v="43293"/>
    <m/>
    <n v="43293"/>
    <m/>
  </r>
  <r>
    <x v="424"/>
    <x v="25"/>
    <x v="6"/>
    <m/>
    <n v="299085"/>
    <m/>
    <n v="299085"/>
    <m/>
  </r>
  <r>
    <x v="425"/>
    <x v="25"/>
    <x v="6"/>
    <m/>
    <m/>
    <n v="500000"/>
    <n v="-500000"/>
    <s v="This chq rec from total as unilever 2nd payment direct paid to danish internation"/>
  </r>
  <r>
    <x v="426"/>
    <x v="46"/>
    <x v="7"/>
    <m/>
    <n v="48818"/>
    <m/>
    <n v="48818"/>
    <m/>
  </r>
  <r>
    <x v="426"/>
    <x v="25"/>
    <x v="7"/>
    <m/>
    <n v="9880"/>
    <m/>
    <n v="9880"/>
    <m/>
  </r>
  <r>
    <x v="426"/>
    <x v="25"/>
    <x v="7"/>
    <m/>
    <n v="2472"/>
    <m/>
    <n v="2472"/>
    <m/>
  </r>
  <r>
    <x v="426"/>
    <x v="25"/>
    <x v="7"/>
    <m/>
    <n v="4320"/>
    <m/>
    <n v="4320"/>
    <m/>
  </r>
  <r>
    <x v="426"/>
    <x v="46"/>
    <x v="7"/>
    <m/>
    <n v="25000"/>
    <m/>
    <n v="25000"/>
    <m/>
  </r>
  <r>
    <x v="427"/>
    <x v="49"/>
    <x v="0"/>
    <m/>
    <n v="578880"/>
    <m/>
    <n v="578880"/>
    <m/>
  </r>
  <r>
    <x v="428"/>
    <x v="50"/>
    <x v="0"/>
    <m/>
    <n v="1331000"/>
    <m/>
    <n v="1331000"/>
    <m/>
  </r>
  <r>
    <x v="427"/>
    <x v="49"/>
    <x v="5"/>
    <m/>
    <n v="59200"/>
    <m/>
    <n v="59200"/>
    <m/>
  </r>
  <r>
    <x v="429"/>
    <x v="25"/>
    <x v="6"/>
    <m/>
    <n v="48186"/>
    <m/>
    <n v="48186"/>
    <m/>
  </r>
  <r>
    <x v="430"/>
    <x v="25"/>
    <x v="0"/>
    <m/>
    <m/>
    <n v="20050"/>
    <n v="-20050"/>
    <m/>
  </r>
  <r>
    <x v="430"/>
    <x v="35"/>
    <x v="0"/>
    <m/>
    <m/>
    <n v="22000"/>
    <n v="-22000"/>
    <m/>
  </r>
  <r>
    <x v="430"/>
    <x v="21"/>
    <x v="0"/>
    <m/>
    <m/>
    <n v="104351"/>
    <n v="-104351"/>
    <m/>
  </r>
  <r>
    <x v="430"/>
    <x v="47"/>
    <x v="0"/>
    <m/>
    <m/>
    <n v="25920"/>
    <n v="-25920"/>
    <s v="received against Tabba heart retention money. Rec from total construction This chq direct paid to Saeed Sons "/>
  </r>
  <r>
    <x v="430"/>
    <x v="41"/>
    <x v="0"/>
    <m/>
    <m/>
    <n v="107830"/>
    <n v="-107830"/>
    <m/>
  </r>
  <r>
    <x v="430"/>
    <x v="49"/>
    <x v="0"/>
    <m/>
    <m/>
    <n v="319659"/>
    <n v="-319659"/>
    <m/>
  </r>
  <r>
    <x v="431"/>
    <x v="25"/>
    <x v="6"/>
    <m/>
    <m/>
    <n v="1000000"/>
    <n v="-1000000"/>
    <s v="received against Unilever Fire Advance payment rec from total construction. This chq direct paid to Danish intl in the name of Build Con rec by Shayan mansoori"/>
  </r>
  <r>
    <x v="432"/>
    <x v="49"/>
    <x v="5"/>
    <m/>
    <n v="59200"/>
    <m/>
    <n v="59200"/>
    <m/>
  </r>
  <r>
    <x v="432"/>
    <x v="49"/>
    <x v="5"/>
    <m/>
    <n v="59200"/>
    <m/>
    <n v="59200"/>
    <m/>
  </r>
  <r>
    <x v="433"/>
    <x v="25"/>
    <x v="5"/>
    <m/>
    <n v="1776981"/>
    <m/>
    <n v="1776981"/>
    <m/>
  </r>
  <r>
    <x v="433"/>
    <x v="49"/>
    <x v="5"/>
    <m/>
    <n v="59200"/>
    <m/>
    <n v="59200"/>
    <m/>
  </r>
  <r>
    <x v="434"/>
    <x v="25"/>
    <x v="5"/>
    <m/>
    <m/>
    <n v="1000000"/>
    <n v="-1000000"/>
    <s v="received partial mobilization advance (this paid to iqbal sons in JPMC insulation deal)"/>
  </r>
  <r>
    <x v="432"/>
    <x v="48"/>
    <x v="0"/>
    <m/>
    <n v="121875"/>
    <m/>
    <n v="121875"/>
    <m/>
  </r>
  <r>
    <x v="435"/>
    <x v="46"/>
    <x v="7"/>
    <m/>
    <n v="271266"/>
    <m/>
    <n v="271266"/>
    <m/>
  </r>
  <r>
    <x v="436"/>
    <x v="46"/>
    <x v="7"/>
    <m/>
    <n v="1881"/>
    <m/>
    <n v="1881"/>
    <m/>
  </r>
  <r>
    <x v="437"/>
    <x v="46"/>
    <x v="7"/>
    <m/>
    <n v="66105"/>
    <m/>
    <n v="66105"/>
    <m/>
  </r>
  <r>
    <x v="437"/>
    <x v="25"/>
    <x v="7"/>
    <m/>
    <n v="11974"/>
    <m/>
    <n v="11974"/>
    <m/>
  </r>
  <r>
    <x v="432"/>
    <x v="25"/>
    <x v="7"/>
    <m/>
    <n v="1798"/>
    <m/>
    <n v="1798"/>
    <m/>
  </r>
  <r>
    <x v="438"/>
    <x v="41"/>
    <x v="1"/>
    <m/>
    <m/>
    <n v="53365"/>
    <n v="-53365"/>
    <m/>
  </r>
  <r>
    <x v="438"/>
    <x v="25"/>
    <x v="1"/>
    <m/>
    <m/>
    <n v="21635"/>
    <n v="-21635"/>
    <s v="paid thru DIB chq # 01813832 amount 75000"/>
  </r>
  <r>
    <x v="439"/>
    <x v="46"/>
    <x v="7"/>
    <m/>
    <m/>
    <n v="784000"/>
    <n v="-784000"/>
    <s v="This chq rec from total as jpmc IPC 34 payment direcr paid to taheruya rec by yousuf"/>
  </r>
  <r>
    <x v="439"/>
    <x v="46"/>
    <x v="7"/>
    <m/>
    <m/>
    <n v="500000"/>
    <n v="-500000"/>
    <s v="DIB chq # 01813842 amount 500,000"/>
  </r>
  <r>
    <x v="439"/>
    <x v="25"/>
    <x v="5"/>
    <m/>
    <m/>
    <n v="600000"/>
    <n v="-600000"/>
    <s v="This chq rec from total as jpmc IPC 34 payment direct paid to iqbal sons"/>
  </r>
  <r>
    <x v="432"/>
    <x v="49"/>
    <x v="5"/>
    <m/>
    <n v="21500"/>
    <m/>
    <n v="21500"/>
    <m/>
  </r>
  <r>
    <x v="432"/>
    <x v="48"/>
    <x v="5"/>
    <m/>
    <n v="21200"/>
    <m/>
    <n v="21200"/>
    <m/>
  </r>
  <r>
    <x v="439"/>
    <x v="49"/>
    <x v="5"/>
    <m/>
    <n v="59200"/>
    <m/>
    <n v="59200"/>
    <m/>
  </r>
  <r>
    <x v="439"/>
    <x v="49"/>
    <x v="5"/>
    <m/>
    <m/>
    <n v="472900"/>
    <n v="-472900"/>
    <m/>
  </r>
  <r>
    <x v="439"/>
    <x v="25"/>
    <x v="5"/>
    <m/>
    <m/>
    <n v="325125"/>
    <n v="-325125"/>
    <s v="This chq rec from Total as Unilever payment direct paid to iqbal sons"/>
  </r>
  <r>
    <x v="439"/>
    <x v="48"/>
    <x v="5"/>
    <m/>
    <m/>
    <n v="7975"/>
    <n v="-7975"/>
    <m/>
  </r>
  <r>
    <x v="440"/>
    <x v="25"/>
    <x v="5"/>
    <m/>
    <n v="98790"/>
    <m/>
    <n v="98790"/>
    <m/>
  </r>
  <r>
    <x v="441"/>
    <x v="48"/>
    <x v="0"/>
    <m/>
    <n v="46840"/>
    <m/>
    <n v="46840"/>
    <m/>
  </r>
  <r>
    <x v="441"/>
    <x v="50"/>
    <x v="0"/>
    <m/>
    <m/>
    <n v="500000"/>
    <n v="-500000"/>
    <s v="paid thru DIB chq # 01813853"/>
  </r>
  <r>
    <x v="441"/>
    <x v="50"/>
    <x v="0"/>
    <m/>
    <m/>
    <n v="500000"/>
    <n v="-500000"/>
    <s v="paid thru DIB chq # 01813854"/>
  </r>
  <r>
    <x v="441"/>
    <x v="46"/>
    <x v="7"/>
    <m/>
    <m/>
    <n v="207927"/>
    <n v="-207927"/>
    <s v="Sales Return"/>
  </r>
  <r>
    <x v="441"/>
    <x v="25"/>
    <x v="7"/>
    <m/>
    <m/>
    <n v="150637"/>
    <n v="-150637"/>
    <s v="Sales Return"/>
  </r>
  <r>
    <x v="442"/>
    <x v="25"/>
    <x v="6"/>
    <m/>
    <n v="128475"/>
    <m/>
    <n v="128475"/>
    <m/>
  </r>
  <r>
    <x v="442"/>
    <x v="25"/>
    <x v="6"/>
    <m/>
    <n v="103000"/>
    <m/>
    <n v="103000"/>
    <m/>
  </r>
  <r>
    <x v="438"/>
    <x v="25"/>
    <x v="3"/>
    <m/>
    <n v="4358"/>
    <m/>
    <n v="4358"/>
    <m/>
  </r>
  <r>
    <x v="438"/>
    <x v="49"/>
    <x v="5"/>
    <m/>
    <n v="59200"/>
    <m/>
    <n v="59200"/>
    <m/>
  </r>
  <r>
    <x v="438"/>
    <x v="48"/>
    <x v="5"/>
    <m/>
    <n v="8800"/>
    <m/>
    <n v="8800"/>
    <m/>
  </r>
  <r>
    <x v="443"/>
    <x v="25"/>
    <x v="6"/>
    <m/>
    <n v="27380"/>
    <m/>
    <n v="27380"/>
    <m/>
  </r>
  <r>
    <x v="443"/>
    <x v="46"/>
    <x v="7"/>
    <m/>
    <n v="7300"/>
    <m/>
    <n v="7300"/>
    <m/>
  </r>
  <r>
    <x v="443"/>
    <x v="25"/>
    <x v="7"/>
    <m/>
    <n v="1798"/>
    <m/>
    <n v="1798"/>
    <m/>
  </r>
  <r>
    <x v="443"/>
    <x v="25"/>
    <x v="7"/>
    <m/>
    <n v="4320"/>
    <m/>
    <n v="4320"/>
    <m/>
  </r>
  <r>
    <x v="443"/>
    <x v="25"/>
    <x v="7"/>
    <m/>
    <n v="680"/>
    <m/>
    <n v="680"/>
    <m/>
  </r>
  <r>
    <x v="443"/>
    <x v="46"/>
    <x v="7"/>
    <m/>
    <n v="15490"/>
    <m/>
    <n v="15490"/>
    <m/>
  </r>
  <r>
    <x v="443"/>
    <x v="25"/>
    <x v="7"/>
    <m/>
    <n v="7440"/>
    <m/>
    <n v="7440"/>
    <m/>
  </r>
  <r>
    <x v="444"/>
    <x v="25"/>
    <x v="6"/>
    <m/>
    <m/>
    <n v="500000"/>
    <n v="-500000"/>
    <s v="received against jpmc IPC 35 payment"/>
  </r>
  <r>
    <x v="444"/>
    <x v="25"/>
    <x v="7"/>
    <m/>
    <m/>
    <n v="142013"/>
    <n v="-142013"/>
    <m/>
  </r>
  <r>
    <x v="444"/>
    <x v="46"/>
    <x v="7"/>
    <m/>
    <m/>
    <n v="285845"/>
    <n v="-285845"/>
    <s v="received against jpmc IPC 35 payment"/>
  </r>
  <r>
    <x v="444"/>
    <x v="46"/>
    <x v="7"/>
    <m/>
    <m/>
    <n v="258142"/>
    <n v="-258142"/>
    <m/>
  </r>
  <r>
    <x v="444"/>
    <x v="25"/>
    <x v="5"/>
    <m/>
    <m/>
    <n v="152489"/>
    <n v="-152489"/>
    <m/>
  </r>
  <r>
    <x v="444"/>
    <x v="41"/>
    <x v="5"/>
    <m/>
    <m/>
    <n v="44094"/>
    <n v="-44094"/>
    <m/>
  </r>
  <r>
    <x v="444"/>
    <x v="48"/>
    <x v="5"/>
    <m/>
    <m/>
    <n v="194441"/>
    <n v="-194441"/>
    <m/>
  </r>
  <r>
    <x v="444"/>
    <x v="46"/>
    <x v="5"/>
    <m/>
    <m/>
    <n v="40100"/>
    <n v="-40100"/>
    <s v="received against jpmc IPC 35 payment"/>
  </r>
  <r>
    <x v="444"/>
    <x v="49"/>
    <x v="5"/>
    <m/>
    <m/>
    <n v="153600"/>
    <n v="-153600"/>
    <m/>
  </r>
  <r>
    <x v="444"/>
    <x v="25"/>
    <x v="5"/>
    <m/>
    <m/>
    <n v="25276"/>
    <n v="-25276"/>
    <m/>
  </r>
  <r>
    <x v="444"/>
    <x v="50"/>
    <x v="5"/>
    <m/>
    <m/>
    <n v="90000"/>
    <n v="-90000"/>
    <m/>
  </r>
  <r>
    <x v="445"/>
    <x v="50"/>
    <x v="0"/>
    <m/>
    <n v="2464000"/>
    <m/>
    <n v="2464000"/>
    <m/>
  </r>
  <r>
    <x v="445"/>
    <x v="48"/>
    <x v="2"/>
    <m/>
    <n v="35376"/>
    <m/>
    <n v="35376"/>
    <m/>
  </r>
  <r>
    <x v="445"/>
    <x v="41"/>
    <x v="8"/>
    <m/>
    <m/>
    <n v="38432"/>
    <n v="-38432"/>
    <m/>
  </r>
  <r>
    <x v="445"/>
    <x v="50"/>
    <x v="8"/>
    <m/>
    <m/>
    <n v="11568"/>
    <n v="-11568"/>
    <s v="padi thru DIB chq 01813888"/>
  </r>
  <r>
    <x v="446"/>
    <x v="50"/>
    <x v="0"/>
    <m/>
    <m/>
    <n v="1000000"/>
    <n v="-1000000"/>
    <s v="padi thru DIB chq 01813906"/>
  </r>
  <r>
    <x v="446"/>
    <x v="25"/>
    <x v="6"/>
    <m/>
    <n v="135880"/>
    <m/>
    <n v="135880"/>
    <m/>
  </r>
  <r>
    <x v="446"/>
    <x v="25"/>
    <x v="6"/>
    <m/>
    <n v="15332"/>
    <m/>
    <n v="15332"/>
    <m/>
  </r>
  <r>
    <x v="446"/>
    <x v="25"/>
    <x v="6"/>
    <m/>
    <n v="41120"/>
    <m/>
    <n v="41120"/>
    <m/>
  </r>
  <r>
    <x v="446"/>
    <x v="25"/>
    <x v="6"/>
    <m/>
    <n v="173696"/>
    <m/>
    <n v="173696"/>
    <m/>
  </r>
  <r>
    <x v="446"/>
    <x v="50"/>
    <x v="8"/>
    <m/>
    <n v="218805"/>
    <m/>
    <n v="218805"/>
    <m/>
  </r>
  <r>
    <x v="447"/>
    <x v="46"/>
    <x v="7"/>
    <m/>
    <n v="29089"/>
    <m/>
    <n v="29089"/>
    <m/>
  </r>
  <r>
    <x v="447"/>
    <x v="48"/>
    <x v="7"/>
    <m/>
    <n v="2039"/>
    <m/>
    <n v="2039"/>
    <m/>
  </r>
  <r>
    <x v="447"/>
    <x v="50"/>
    <x v="7"/>
    <m/>
    <n v="113159"/>
    <m/>
    <n v="113159"/>
    <m/>
  </r>
  <r>
    <x v="447"/>
    <x v="25"/>
    <x v="7"/>
    <m/>
    <n v="4179"/>
    <m/>
    <n v="4179"/>
    <m/>
  </r>
  <r>
    <x v="447"/>
    <x v="50"/>
    <x v="7"/>
    <m/>
    <n v="28884"/>
    <m/>
    <n v="28884"/>
    <m/>
  </r>
  <r>
    <x v="447"/>
    <x v="46"/>
    <x v="7"/>
    <m/>
    <n v="9985"/>
    <m/>
    <n v="9985"/>
    <m/>
  </r>
  <r>
    <x v="447"/>
    <x v="25"/>
    <x v="7"/>
    <m/>
    <n v="38080"/>
    <m/>
    <n v="38080"/>
    <m/>
  </r>
  <r>
    <x v="447"/>
    <x v="46"/>
    <x v="7"/>
    <m/>
    <n v="2376"/>
    <m/>
    <n v="2376"/>
    <m/>
  </r>
  <r>
    <x v="447"/>
    <x v="25"/>
    <x v="7"/>
    <m/>
    <n v="9053"/>
    <m/>
    <n v="9053"/>
    <m/>
  </r>
  <r>
    <x v="447"/>
    <x v="46"/>
    <x v="7"/>
    <m/>
    <n v="37796"/>
    <m/>
    <n v="37796"/>
    <m/>
  </r>
  <r>
    <x v="447"/>
    <x v="25"/>
    <x v="7"/>
    <m/>
    <n v="19052"/>
    <m/>
    <n v="19052"/>
    <m/>
  </r>
  <r>
    <x v="447"/>
    <x v="25"/>
    <x v="3"/>
    <m/>
    <n v="34736"/>
    <m/>
    <n v="34736"/>
    <m/>
  </r>
  <r>
    <x v="447"/>
    <x v="25"/>
    <x v="5"/>
    <m/>
    <n v="40000"/>
    <m/>
    <n v="40000"/>
    <s v="treated in cyberknife"/>
  </r>
  <r>
    <x v="447"/>
    <x v="25"/>
    <x v="5"/>
    <m/>
    <n v="12216"/>
    <m/>
    <n v="12216"/>
    <m/>
  </r>
  <r>
    <x v="448"/>
    <x v="49"/>
    <x v="5"/>
    <m/>
    <n v="22200"/>
    <m/>
    <n v="22200"/>
    <m/>
  </r>
  <r>
    <x v="449"/>
    <x v="50"/>
    <x v="8"/>
    <m/>
    <m/>
    <n v="207000"/>
    <n v="-207000"/>
    <s v="paid thru DIB chq # 01813922"/>
  </r>
  <r>
    <x v="449"/>
    <x v="50"/>
    <x v="8"/>
    <m/>
    <m/>
    <n v="237"/>
    <n v="-237"/>
    <m/>
  </r>
  <r>
    <x v="449"/>
    <x v="25"/>
    <x v="3"/>
    <m/>
    <n v="1221"/>
    <m/>
    <n v="1221"/>
    <m/>
  </r>
  <r>
    <x v="450"/>
    <x v="49"/>
    <x v="5"/>
    <m/>
    <n v="13000"/>
    <m/>
    <n v="13000"/>
    <m/>
  </r>
  <r>
    <x v="450"/>
    <x v="46"/>
    <x v="7"/>
    <m/>
    <n v="12145"/>
    <m/>
    <n v="12145"/>
    <m/>
  </r>
  <r>
    <x v="450"/>
    <x v="25"/>
    <x v="7"/>
    <m/>
    <n v="3300"/>
    <m/>
    <n v="3300"/>
    <m/>
  </r>
  <r>
    <x v="450"/>
    <x v="50"/>
    <x v="7"/>
    <m/>
    <n v="9450"/>
    <m/>
    <n v="9450"/>
    <m/>
  </r>
  <r>
    <x v="450"/>
    <x v="46"/>
    <x v="7"/>
    <m/>
    <n v="2988"/>
    <m/>
    <n v="2988"/>
    <m/>
  </r>
  <r>
    <x v="450"/>
    <x v="25"/>
    <x v="7"/>
    <m/>
    <n v="2250"/>
    <m/>
    <n v="2250"/>
    <m/>
  </r>
  <r>
    <x v="450"/>
    <x v="25"/>
    <x v="7"/>
    <m/>
    <n v="12526"/>
    <m/>
    <n v="12526"/>
    <m/>
  </r>
  <r>
    <x v="450"/>
    <x v="25"/>
    <x v="7"/>
    <m/>
    <n v="4560"/>
    <m/>
    <n v="4560"/>
    <m/>
  </r>
  <r>
    <x v="450"/>
    <x v="46"/>
    <x v="7"/>
    <m/>
    <n v="87188"/>
    <m/>
    <n v="87188"/>
    <m/>
  </r>
  <r>
    <x v="450"/>
    <x v="25"/>
    <x v="7"/>
    <m/>
    <n v="16560"/>
    <m/>
    <n v="16560"/>
    <m/>
  </r>
  <r>
    <x v="450"/>
    <x v="50"/>
    <x v="8"/>
    <m/>
    <n v="42500"/>
    <m/>
    <n v="42500"/>
    <m/>
  </r>
  <r>
    <x v="450"/>
    <x v="41"/>
    <x v="8"/>
    <m/>
    <n v="42500"/>
    <m/>
    <n v="42500"/>
    <m/>
  </r>
  <r>
    <x v="450"/>
    <x v="48"/>
    <x v="8"/>
    <m/>
    <n v="75000"/>
    <m/>
    <n v="75000"/>
    <m/>
  </r>
  <r>
    <x v="450"/>
    <x v="46"/>
    <x v="8"/>
    <m/>
    <n v="30000"/>
    <m/>
    <n v="30000"/>
    <m/>
  </r>
  <r>
    <x v="451"/>
    <x v="25"/>
    <x v="5"/>
    <m/>
    <n v="14308"/>
    <m/>
    <n v="14308"/>
    <m/>
  </r>
  <r>
    <x v="451"/>
    <x v="46"/>
    <x v="7"/>
    <m/>
    <n v="9381"/>
    <m/>
    <n v="9381"/>
    <m/>
  </r>
  <r>
    <x v="451"/>
    <x v="46"/>
    <x v="7"/>
    <m/>
    <n v="77473"/>
    <m/>
    <n v="77473"/>
    <m/>
  </r>
  <r>
    <x v="451"/>
    <x v="46"/>
    <x v="7"/>
    <m/>
    <n v="138695"/>
    <m/>
    <n v="138695"/>
    <m/>
  </r>
  <r>
    <x v="451"/>
    <x v="46"/>
    <x v="7"/>
    <m/>
    <n v="31694"/>
    <m/>
    <n v="31694"/>
    <m/>
  </r>
  <r>
    <x v="451"/>
    <x v="46"/>
    <x v="7"/>
    <m/>
    <n v="34809"/>
    <m/>
    <n v="34809"/>
    <m/>
  </r>
  <r>
    <x v="451"/>
    <x v="46"/>
    <x v="7"/>
    <m/>
    <n v="34809"/>
    <m/>
    <n v="34809"/>
    <m/>
  </r>
  <r>
    <x v="451"/>
    <x v="46"/>
    <x v="7"/>
    <m/>
    <n v="12792"/>
    <m/>
    <n v="12792"/>
    <m/>
  </r>
  <r>
    <x v="452"/>
    <x v="25"/>
    <x v="6"/>
    <m/>
    <n v="99008"/>
    <m/>
    <n v="99008"/>
    <m/>
  </r>
  <r>
    <x v="452"/>
    <x v="41"/>
    <x v="5"/>
    <m/>
    <n v="7878"/>
    <m/>
    <n v="7878"/>
    <m/>
  </r>
  <r>
    <x v="452"/>
    <x v="50"/>
    <x v="5"/>
    <m/>
    <n v="10000"/>
    <m/>
    <n v="10000"/>
    <m/>
  </r>
  <r>
    <x v="453"/>
    <x v="25"/>
    <x v="7"/>
    <m/>
    <n v="5840"/>
    <m/>
    <n v="5840"/>
    <m/>
  </r>
  <r>
    <x v="453"/>
    <x v="25"/>
    <x v="7"/>
    <m/>
    <n v="3148"/>
    <m/>
    <n v="3148"/>
    <m/>
  </r>
  <r>
    <x v="453"/>
    <x v="25"/>
    <x v="7"/>
    <m/>
    <n v="9792"/>
    <m/>
    <n v="9792"/>
    <m/>
  </r>
  <r>
    <x v="453"/>
    <x v="46"/>
    <x v="7"/>
    <m/>
    <n v="41724"/>
    <m/>
    <n v="41724"/>
    <m/>
  </r>
  <r>
    <x v="453"/>
    <x v="25"/>
    <x v="7"/>
    <m/>
    <n v="7814"/>
    <m/>
    <n v="7814"/>
    <m/>
  </r>
  <r>
    <x v="453"/>
    <x v="46"/>
    <x v="7"/>
    <m/>
    <n v="93325"/>
    <m/>
    <n v="93325"/>
    <m/>
  </r>
  <r>
    <x v="453"/>
    <x v="46"/>
    <x v="7"/>
    <m/>
    <n v="2505"/>
    <m/>
    <n v="2505"/>
    <m/>
  </r>
  <r>
    <x v="453"/>
    <x v="46"/>
    <x v="7"/>
    <m/>
    <n v="137108"/>
    <m/>
    <n v="137108"/>
    <m/>
  </r>
  <r>
    <x v="453"/>
    <x v="48"/>
    <x v="8"/>
    <m/>
    <m/>
    <n v="75000"/>
    <n v="-75000"/>
    <m/>
  </r>
  <r>
    <x v="453"/>
    <x v="50"/>
    <x v="8"/>
    <m/>
    <m/>
    <n v="42500"/>
    <n v="-42500"/>
    <s v="paid thru 2 dib chq # 01850984 Rs 80,000 &amp; 01850985 Rs 110,000"/>
  </r>
  <r>
    <x v="453"/>
    <x v="41"/>
    <x v="8"/>
    <m/>
    <m/>
    <n v="42500"/>
    <n v="-42500"/>
    <m/>
  </r>
  <r>
    <x v="453"/>
    <x v="46"/>
    <x v="8"/>
    <m/>
    <m/>
    <n v="30000"/>
    <n v="-30000"/>
    <m/>
  </r>
  <r>
    <x v="454"/>
    <x v="25"/>
    <x v="6"/>
    <m/>
    <m/>
    <n v="400000"/>
    <n v="-400000"/>
    <s v="this chq received from total as jpmc ipc 37 payment"/>
  </r>
  <r>
    <x v="454"/>
    <x v="25"/>
    <x v="5"/>
    <m/>
    <m/>
    <n v="300000"/>
    <n v="-300000"/>
    <s v="this chq received from total as jpmc ipc 37 payment"/>
  </r>
  <r>
    <x v="454"/>
    <x v="46"/>
    <x v="7"/>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5"/>
    <x v="3"/>
    <m/>
    <n v="28596"/>
    <m/>
    <n v="28596"/>
    <m/>
  </r>
  <r>
    <x v="456"/>
    <x v="25"/>
    <x v="3"/>
    <m/>
    <m/>
    <n v="75000"/>
    <n v="-75000"/>
    <s v="paid thru dib chq # 01873444"/>
  </r>
  <r>
    <x v="457"/>
    <x v="46"/>
    <x v="7"/>
    <m/>
    <n v="92310"/>
    <m/>
    <n v="92310"/>
    <m/>
  </r>
  <r>
    <x v="457"/>
    <x v="46"/>
    <x v="7"/>
    <m/>
    <n v="2968"/>
    <m/>
    <n v="2968"/>
    <m/>
  </r>
  <r>
    <x v="458"/>
    <x v="46"/>
    <x v="7"/>
    <m/>
    <m/>
    <n v="2505"/>
    <n v="-2505"/>
    <s v="sales return"/>
  </r>
  <r>
    <x v="455"/>
    <x v="25"/>
    <x v="5"/>
    <m/>
    <n v="80400"/>
    <m/>
    <n v="80400"/>
    <m/>
  </r>
  <r>
    <x v="455"/>
    <x v="41"/>
    <x v="5"/>
    <m/>
    <n v="4800"/>
    <m/>
    <n v="4800"/>
    <m/>
  </r>
  <r>
    <x v="455"/>
    <x v="41"/>
    <x v="5"/>
    <m/>
    <n v="4800"/>
    <m/>
    <n v="4800"/>
    <m/>
  </r>
  <r>
    <x v="455"/>
    <x v="48"/>
    <x v="5"/>
    <m/>
    <n v="27600"/>
    <m/>
    <n v="27600"/>
    <m/>
  </r>
  <r>
    <x v="455"/>
    <x v="41"/>
    <x v="5"/>
    <m/>
    <n v="3816"/>
    <m/>
    <n v="3816"/>
    <m/>
  </r>
  <r>
    <x v="455"/>
    <x v="25"/>
    <x v="5"/>
    <m/>
    <n v="60775"/>
    <m/>
    <n v="60775"/>
    <m/>
  </r>
  <r>
    <x v="455"/>
    <x v="41"/>
    <x v="5"/>
    <m/>
    <n v="22800"/>
    <m/>
    <n v="22800"/>
    <m/>
  </r>
  <r>
    <x v="455"/>
    <x v="25"/>
    <x v="5"/>
    <m/>
    <n v="40000"/>
    <m/>
    <n v="40000"/>
    <m/>
  </r>
  <r>
    <x v="455"/>
    <x v="25"/>
    <x v="5"/>
    <m/>
    <n v="10000"/>
    <m/>
    <n v="10000"/>
    <m/>
  </r>
  <r>
    <x v="459"/>
    <x v="25"/>
    <x v="6"/>
    <m/>
    <n v="218756"/>
    <m/>
    <n v="218756"/>
    <m/>
  </r>
  <r>
    <x v="460"/>
    <x v="50"/>
    <x v="0"/>
    <m/>
    <n v="160000"/>
    <m/>
    <n v="160000"/>
    <m/>
  </r>
  <r>
    <x v="460"/>
    <x v="46"/>
    <x v="8"/>
    <m/>
    <n v="90000"/>
    <m/>
    <n v="90000"/>
    <m/>
  </r>
  <r>
    <x v="460"/>
    <x v="48"/>
    <x v="8"/>
    <m/>
    <n v="135000"/>
    <m/>
    <n v="135000"/>
    <m/>
  </r>
  <r>
    <x v="460"/>
    <x v="50"/>
    <x v="8"/>
    <m/>
    <n v="85000"/>
    <m/>
    <n v="85000"/>
    <m/>
  </r>
  <r>
    <x v="460"/>
    <x v="25"/>
    <x v="3"/>
    <m/>
    <n v="5259"/>
    <m/>
    <n v="5259"/>
    <m/>
  </r>
  <r>
    <x v="460"/>
    <x v="25"/>
    <x v="3"/>
    <m/>
    <n v="74051"/>
    <m/>
    <n v="74051"/>
    <m/>
  </r>
  <r>
    <x v="460"/>
    <x v="25"/>
    <x v="3"/>
    <m/>
    <n v="19773"/>
    <m/>
    <n v="19773"/>
    <m/>
  </r>
  <r>
    <x v="460"/>
    <x v="46"/>
    <x v="8"/>
    <m/>
    <m/>
    <n v="250000"/>
    <n v="-250000"/>
    <m/>
  </r>
  <r>
    <x v="461"/>
    <x v="46"/>
    <x v="7"/>
    <m/>
    <n v="164818"/>
    <m/>
    <n v="164818"/>
    <m/>
  </r>
  <r>
    <x v="461"/>
    <x v="25"/>
    <x v="7"/>
    <m/>
    <n v="4060"/>
    <m/>
    <n v="4060"/>
    <m/>
  </r>
  <r>
    <x v="461"/>
    <x v="46"/>
    <x v="7"/>
    <m/>
    <n v="66065"/>
    <m/>
    <n v="66065"/>
    <m/>
  </r>
  <r>
    <x v="461"/>
    <x v="46"/>
    <x v="7"/>
    <m/>
    <n v="54061"/>
    <m/>
    <n v="54061"/>
    <m/>
  </r>
  <r>
    <x v="461"/>
    <x v="25"/>
    <x v="7"/>
    <m/>
    <n v="8310"/>
    <m/>
    <n v="8310"/>
    <m/>
  </r>
  <r>
    <x v="461"/>
    <x v="50"/>
    <x v="8"/>
    <m/>
    <n v="10000"/>
    <m/>
    <n v="10000"/>
    <m/>
  </r>
  <r>
    <x v="461"/>
    <x v="46"/>
    <x v="8"/>
    <m/>
    <n v="145000"/>
    <m/>
    <n v="145000"/>
    <m/>
  </r>
  <r>
    <x v="461"/>
    <x v="25"/>
    <x v="1"/>
    <m/>
    <n v="2094"/>
    <m/>
    <n v="2094"/>
    <m/>
  </r>
  <r>
    <x v="461"/>
    <x v="25"/>
    <x v="1"/>
    <m/>
    <n v="14538"/>
    <m/>
    <n v="14538"/>
    <m/>
  </r>
  <r>
    <x v="461"/>
    <x v="25"/>
    <x v="1"/>
    <m/>
    <n v="23518"/>
    <m/>
    <n v="23518"/>
    <m/>
  </r>
  <r>
    <x v="461"/>
    <x v="25"/>
    <x v="1"/>
    <m/>
    <n v="2815"/>
    <m/>
    <n v="2815"/>
    <m/>
  </r>
  <r>
    <x v="462"/>
    <x v="46"/>
    <x v="7"/>
    <m/>
    <n v="1474"/>
    <m/>
    <n v="1474"/>
    <m/>
  </r>
  <r>
    <x v="462"/>
    <x v="46"/>
    <x v="7"/>
    <m/>
    <n v="122831"/>
    <m/>
    <n v="122831"/>
    <m/>
  </r>
  <r>
    <x v="462"/>
    <x v="25"/>
    <x v="7"/>
    <m/>
    <n v="2128"/>
    <m/>
    <n v="2128"/>
    <m/>
  </r>
  <r>
    <x v="462"/>
    <x v="25"/>
    <x v="7"/>
    <m/>
    <n v="3010"/>
    <m/>
    <n v="3010"/>
    <m/>
  </r>
  <r>
    <x v="462"/>
    <x v="25"/>
    <x v="5"/>
    <m/>
    <n v="78000"/>
    <m/>
    <n v="78000"/>
    <m/>
  </r>
  <r>
    <x v="462"/>
    <x v="25"/>
    <x v="3"/>
    <m/>
    <n v="5490"/>
    <m/>
    <n v="5490"/>
    <m/>
  </r>
  <r>
    <x v="462"/>
    <x v="25"/>
    <x v="3"/>
    <m/>
    <m/>
    <n v="13520"/>
    <n v="-13520"/>
    <s v="sales return"/>
  </r>
  <r>
    <x v="463"/>
    <x v="50"/>
    <x v="8"/>
    <m/>
    <n v="24000"/>
    <m/>
    <n v="24000"/>
    <m/>
  </r>
  <r>
    <x v="463"/>
    <x v="46"/>
    <x v="8"/>
    <m/>
    <n v="121000"/>
    <m/>
    <n v="121000"/>
    <m/>
  </r>
  <r>
    <x v="463"/>
    <x v="50"/>
    <x v="8"/>
    <m/>
    <n v="15000"/>
    <m/>
    <n v="15000"/>
    <m/>
  </r>
  <r>
    <x v="463"/>
    <x v="41"/>
    <x v="2"/>
    <m/>
    <m/>
    <n v="500000"/>
    <n v="-500000"/>
    <s v="paid thru DIB chq # 01873520 chq  amount 500,000 this chq not entered it is adjusted in nueplex because rs 300,000 che given to islamuddin but it was bounced."/>
  </r>
  <r>
    <x v="463"/>
    <x v="25"/>
    <x v="3"/>
    <m/>
    <m/>
    <n v="100000"/>
    <n v="-100000"/>
    <s v="paid thru DIB chq # 01873522 chq  amount 100,000"/>
  </r>
  <r>
    <x v="463"/>
    <x v="46"/>
    <x v="8"/>
    <m/>
    <m/>
    <n v="65000"/>
    <n v="-65000"/>
    <s v="paid thru DIB chq # 01900176 chq  amount 200,000"/>
  </r>
  <r>
    <x v="463"/>
    <x v="48"/>
    <x v="8"/>
    <m/>
    <m/>
    <n v="135000"/>
    <n v="-135000"/>
    <s v="paid thru DIB chq # 01900176 chq  amount 200,000"/>
  </r>
  <r>
    <x v="464"/>
    <x v="46"/>
    <x v="7"/>
    <m/>
    <n v="51927"/>
    <m/>
    <n v="51927"/>
    <m/>
  </r>
  <r>
    <x v="464"/>
    <x v="46"/>
    <x v="7"/>
    <m/>
    <n v="44869"/>
    <m/>
    <n v="44869"/>
    <m/>
  </r>
  <r>
    <x v="464"/>
    <x v="46"/>
    <x v="7"/>
    <m/>
    <n v="707"/>
    <m/>
    <n v="707"/>
    <m/>
  </r>
  <r>
    <x v="465"/>
    <x v="50"/>
    <x v="0"/>
    <m/>
    <n v="631320"/>
    <m/>
    <n v="631320"/>
    <m/>
  </r>
  <r>
    <x v="466"/>
    <x v="50"/>
    <x v="5"/>
    <m/>
    <n v="35000"/>
    <m/>
    <n v="35000"/>
    <m/>
  </r>
  <r>
    <x v="466"/>
    <x v="46"/>
    <x v="5"/>
    <m/>
    <n v="18400"/>
    <m/>
    <n v="18400"/>
    <m/>
  </r>
  <r>
    <x v="466"/>
    <x v="46"/>
    <x v="5"/>
    <m/>
    <n v="9200"/>
    <m/>
    <n v="9200"/>
    <m/>
  </r>
  <r>
    <x v="466"/>
    <x v="51"/>
    <x v="6"/>
    <m/>
    <n v="199286"/>
    <m/>
    <n v="199286"/>
    <m/>
  </r>
  <r>
    <x v="466"/>
    <x v="50"/>
    <x v="0"/>
    <m/>
    <m/>
    <n v="500000"/>
    <n v="-500000"/>
    <s v="paid thru DIB chq # 01900189"/>
  </r>
  <r>
    <x v="467"/>
    <x v="50"/>
    <x v="5"/>
    <m/>
    <n v="45000"/>
    <m/>
    <n v="45000"/>
    <m/>
  </r>
  <r>
    <x v="467"/>
    <x v="46"/>
    <x v="5"/>
    <m/>
    <n v="12500"/>
    <m/>
    <n v="12500"/>
    <m/>
  </r>
  <r>
    <x v="467"/>
    <x v="25"/>
    <x v="3"/>
    <m/>
    <n v="84648"/>
    <m/>
    <n v="84648"/>
    <m/>
  </r>
  <r>
    <x v="468"/>
    <x v="25"/>
    <x v="1"/>
    <m/>
    <m/>
    <n v="100000"/>
    <n v="-100000"/>
    <s v="paid thru DIB chq # 01900223"/>
  </r>
  <r>
    <x v="468"/>
    <x v="25"/>
    <x v="6"/>
    <m/>
    <m/>
    <n v="300000"/>
    <n v="-300000"/>
    <s v="paid thru DIB chq # 01900224"/>
  </r>
  <r>
    <x v="468"/>
    <x v="50"/>
    <x v="0"/>
    <m/>
    <m/>
    <n v="300000"/>
    <n v="-300000"/>
    <s v="paid thru DIB chq # 01900225"/>
  </r>
  <r>
    <x v="468"/>
    <x v="0"/>
    <x v="3"/>
    <m/>
    <m/>
    <n v="1743"/>
    <n v="-1743"/>
    <m/>
  </r>
  <r>
    <x v="468"/>
    <x v="4"/>
    <x v="3"/>
    <m/>
    <m/>
    <n v="5815"/>
    <n v="-5815"/>
    <m/>
  </r>
  <r>
    <x v="468"/>
    <x v="45"/>
    <x v="3"/>
    <m/>
    <m/>
    <n v="900"/>
    <n v="-900"/>
    <s v="paid thru DIB chq # 01900227"/>
  </r>
  <r>
    <x v="468"/>
    <x v="25"/>
    <x v="3"/>
    <m/>
    <m/>
    <n v="66542"/>
    <n v="-66542"/>
    <m/>
  </r>
  <r>
    <x v="467"/>
    <x v="46"/>
    <x v="8"/>
    <m/>
    <m/>
    <n v="41000"/>
    <n v="-41000"/>
    <m/>
  </r>
  <r>
    <x v="468"/>
    <x v="50"/>
    <x v="8"/>
    <m/>
    <m/>
    <n v="134000"/>
    <n v="-134000"/>
    <m/>
  </r>
  <r>
    <x v="467"/>
    <x v="46"/>
    <x v="8"/>
    <m/>
    <m/>
    <n v="25000"/>
    <n v="-25000"/>
    <m/>
  </r>
  <r>
    <x v="467"/>
    <x v="46"/>
    <x v="8"/>
    <m/>
    <n v="122500"/>
    <m/>
    <n v="122500"/>
    <m/>
  </r>
  <r>
    <x v="469"/>
    <x v="25"/>
    <x v="7"/>
    <m/>
    <n v="3220"/>
    <m/>
    <n v="3220"/>
    <m/>
  </r>
  <r>
    <x v="469"/>
    <x v="46"/>
    <x v="7"/>
    <m/>
    <n v="29777"/>
    <m/>
    <n v="29777"/>
    <m/>
  </r>
  <r>
    <x v="469"/>
    <x v="46"/>
    <x v="7"/>
    <m/>
    <n v="218807"/>
    <m/>
    <n v="218807"/>
    <m/>
  </r>
  <r>
    <x v="469"/>
    <x v="46"/>
    <x v="7"/>
    <m/>
    <n v="35853"/>
    <m/>
    <n v="35853"/>
    <m/>
  </r>
  <r>
    <x v="469"/>
    <x v="46"/>
    <x v="7"/>
    <m/>
    <n v="16052"/>
    <m/>
    <n v="16052"/>
    <m/>
  </r>
  <r>
    <x v="469"/>
    <x v="52"/>
    <x v="7"/>
    <m/>
    <n v="1189"/>
    <m/>
    <n v="1189"/>
    <m/>
  </r>
  <r>
    <x v="469"/>
    <x v="46"/>
    <x v="7"/>
    <m/>
    <n v="18123"/>
    <m/>
    <n v="18123"/>
    <m/>
  </r>
  <r>
    <x v="469"/>
    <x v="25"/>
    <x v="7"/>
    <m/>
    <n v="43480"/>
    <m/>
    <n v="43480"/>
    <m/>
  </r>
  <r>
    <x v="470"/>
    <x v="51"/>
    <x v="5"/>
    <m/>
    <n v="50000"/>
    <m/>
    <n v="50000"/>
    <m/>
  </r>
  <r>
    <x v="470"/>
    <x v="50"/>
    <x v="8"/>
    <m/>
    <n v="157740"/>
    <m/>
    <n v="157740"/>
    <m/>
  </r>
  <r>
    <x v="470"/>
    <x v="46"/>
    <x v="8"/>
    <m/>
    <n v="6800"/>
    <m/>
    <n v="6800"/>
    <m/>
  </r>
  <r>
    <x v="471"/>
    <x v="25"/>
    <x v="7"/>
    <m/>
    <n v="8176"/>
    <m/>
    <n v="8176"/>
    <m/>
  </r>
  <r>
    <x v="471"/>
    <x v="46"/>
    <x v="7"/>
    <m/>
    <n v="24519"/>
    <m/>
    <n v="24519"/>
    <m/>
  </r>
  <r>
    <x v="471"/>
    <x v="46"/>
    <x v="7"/>
    <m/>
    <n v="128523"/>
    <m/>
    <n v="128523"/>
    <m/>
  </r>
  <r>
    <x v="471"/>
    <x v="25"/>
    <x v="7"/>
    <m/>
    <n v="4418"/>
    <m/>
    <n v="4418"/>
    <m/>
  </r>
  <r>
    <x v="471"/>
    <x v="46"/>
    <x v="7"/>
    <m/>
    <n v="11769"/>
    <m/>
    <n v="11769"/>
    <m/>
  </r>
  <r>
    <x v="471"/>
    <x v="46"/>
    <x v="7"/>
    <m/>
    <n v="59626"/>
    <m/>
    <n v="59626"/>
    <m/>
  </r>
  <r>
    <x v="471"/>
    <x v="46"/>
    <x v="7"/>
    <m/>
    <n v="42931"/>
    <m/>
    <n v="42931"/>
    <m/>
  </r>
  <r>
    <x v="471"/>
    <x v="51"/>
    <x v="5"/>
    <m/>
    <n v="53000"/>
    <m/>
    <n v="53000"/>
    <m/>
  </r>
  <r>
    <x v="471"/>
    <x v="50"/>
    <x v="5"/>
    <m/>
    <n v="35000"/>
    <m/>
    <n v="35000"/>
    <m/>
  </r>
  <r>
    <x v="471"/>
    <x v="51"/>
    <x v="5"/>
    <m/>
    <n v="63600"/>
    <m/>
    <n v="63600"/>
    <m/>
  </r>
  <r>
    <x v="471"/>
    <x v="51"/>
    <x v="5"/>
    <m/>
    <n v="31800"/>
    <m/>
    <n v="31800"/>
    <m/>
  </r>
  <r>
    <x v="471"/>
    <x v="48"/>
    <x v="7"/>
    <m/>
    <m/>
    <n v="2039"/>
    <n v="-2039"/>
    <m/>
  </r>
  <r>
    <x v="471"/>
    <x v="50"/>
    <x v="7"/>
    <m/>
    <m/>
    <n v="151493"/>
    <n v="-151493"/>
    <m/>
  </r>
  <r>
    <x v="471"/>
    <x v="52"/>
    <x v="7"/>
    <m/>
    <m/>
    <n v="1189"/>
    <n v="-1189"/>
    <s v="chq amount 500,000 this chq rec from total as unilever payment"/>
  </r>
  <r>
    <x v="471"/>
    <x v="25"/>
    <x v="7"/>
    <m/>
    <m/>
    <n v="212956"/>
    <n v="-212956"/>
    <m/>
  </r>
  <r>
    <x v="471"/>
    <x v="46"/>
    <x v="7"/>
    <m/>
    <m/>
    <n v="132323"/>
    <n v="-132323"/>
    <m/>
  </r>
  <r>
    <x v="471"/>
    <x v="46"/>
    <x v="7"/>
    <m/>
    <m/>
    <n v="477500"/>
    <n v="-477500"/>
    <s v="chq amount 500,000 this chq rec from total as unilever payment"/>
  </r>
  <r>
    <x v="472"/>
    <x v="50"/>
    <x v="5"/>
    <m/>
    <n v="23400"/>
    <m/>
    <n v="23400"/>
    <m/>
  </r>
  <r>
    <x v="472"/>
    <x v="51"/>
    <x v="6"/>
    <m/>
    <n v="9652"/>
    <m/>
    <n v="9652"/>
    <m/>
  </r>
  <r>
    <x v="472"/>
    <x v="51"/>
    <x v="6"/>
    <m/>
    <n v="74142"/>
    <m/>
    <n v="74142"/>
    <m/>
  </r>
  <r>
    <x v="472"/>
    <x v="50"/>
    <x v="8"/>
    <m/>
    <m/>
    <n v="157740"/>
    <n v="-157740"/>
    <m/>
  </r>
  <r>
    <x v="472"/>
    <x v="46"/>
    <x v="8"/>
    <m/>
    <m/>
    <n v="6800"/>
    <n v="-6800"/>
    <s v="dib chq 01727450"/>
  </r>
  <r>
    <x v="472"/>
    <x v="46"/>
    <x v="8"/>
    <m/>
    <m/>
    <n v="-540"/>
    <n v="540"/>
    <m/>
  </r>
  <r>
    <x v="473"/>
    <x v="41"/>
    <x v="2"/>
    <m/>
    <m/>
    <n v="200000"/>
    <n v="-200000"/>
    <s v="paid thru dib Chq 01927453"/>
  </r>
  <r>
    <x v="473"/>
    <x v="50"/>
    <x v="0"/>
    <m/>
    <m/>
    <n v="400000"/>
    <n v="-400000"/>
    <s v="paid thru dib Chq 01927454"/>
  </r>
  <r>
    <x v="473"/>
    <x v="25"/>
    <x v="6"/>
    <m/>
    <m/>
    <n v="300000"/>
    <n v="-300000"/>
    <s v="paid thru dib Chq 01927457"/>
  </r>
  <r>
    <x v="473"/>
    <x v="25"/>
    <x v="3"/>
    <m/>
    <m/>
    <n v="35000"/>
    <n v="-35000"/>
    <s v="paid thru mcb Chq 1722007612"/>
  </r>
  <r>
    <x v="474"/>
    <x v="25"/>
    <x v="7"/>
    <m/>
    <n v="60000"/>
    <m/>
    <n v="60000"/>
    <m/>
  </r>
  <r>
    <x v="474"/>
    <x v="46"/>
    <x v="7"/>
    <m/>
    <n v="19668"/>
    <m/>
    <n v="19668"/>
    <m/>
  </r>
  <r>
    <x v="474"/>
    <x v="46"/>
    <x v="7"/>
    <m/>
    <n v="51207"/>
    <m/>
    <n v="51207"/>
    <m/>
  </r>
  <r>
    <x v="474"/>
    <x v="46"/>
    <x v="7"/>
    <m/>
    <n v="2067"/>
    <m/>
    <n v="2067"/>
    <m/>
  </r>
  <r>
    <x v="474"/>
    <x v="25"/>
    <x v="7"/>
    <m/>
    <n v="1708"/>
    <m/>
    <n v="1708"/>
    <m/>
  </r>
  <r>
    <x v="474"/>
    <x v="46"/>
    <x v="7"/>
    <m/>
    <n v="43272"/>
    <m/>
    <n v="43272"/>
    <m/>
  </r>
  <r>
    <x v="474"/>
    <x v="46"/>
    <x v="7"/>
    <m/>
    <n v="83066"/>
    <m/>
    <n v="83066"/>
    <m/>
  </r>
  <r>
    <x v="474"/>
    <x v="25"/>
    <x v="7"/>
    <m/>
    <n v="2040"/>
    <m/>
    <n v="2040"/>
    <m/>
  </r>
  <r>
    <x v="474"/>
    <x v="46"/>
    <x v="7"/>
    <m/>
    <n v="17118"/>
    <m/>
    <n v="17118"/>
    <m/>
  </r>
  <r>
    <x v="475"/>
    <x v="50"/>
    <x v="5"/>
    <m/>
    <n v="24000"/>
    <m/>
    <n v="24000"/>
    <m/>
  </r>
  <r>
    <x v="475"/>
    <x v="50"/>
    <x v="0"/>
    <m/>
    <n v="66000"/>
    <m/>
    <n v="66000"/>
    <m/>
  </r>
  <r>
    <x v="475"/>
    <x v="25"/>
    <x v="3"/>
    <m/>
    <n v="19095"/>
    <m/>
    <n v="19095"/>
    <m/>
  </r>
  <r>
    <x v="475"/>
    <x v="46"/>
    <x v="8"/>
    <m/>
    <m/>
    <n v="15000"/>
    <n v="-15000"/>
    <s v="donate in masjid"/>
  </r>
  <r>
    <x v="475"/>
    <x v="46"/>
    <x v="8"/>
    <m/>
    <m/>
    <n v="540"/>
    <n v="-540"/>
    <s v="adjust"/>
  </r>
  <r>
    <x v="475"/>
    <x v="46"/>
    <x v="8"/>
    <m/>
    <m/>
    <n v="82500"/>
    <n v="-82500"/>
    <s v="paid thru dib Chq 01927487 "/>
  </r>
  <r>
    <x v="476"/>
    <x v="46"/>
    <x v="7"/>
    <m/>
    <n v="48168"/>
    <m/>
    <n v="48168"/>
    <m/>
  </r>
  <r>
    <x v="476"/>
    <x v="46"/>
    <x v="7"/>
    <m/>
    <n v="5264"/>
    <m/>
    <n v="5264"/>
    <m/>
  </r>
  <r>
    <x v="476"/>
    <x v="46"/>
    <x v="7"/>
    <m/>
    <n v="44503"/>
    <m/>
    <n v="44503"/>
    <m/>
  </r>
  <r>
    <x v="476"/>
    <x v="46"/>
    <x v="7"/>
    <m/>
    <n v="3198"/>
    <m/>
    <n v="3198"/>
    <m/>
  </r>
  <r>
    <x v="476"/>
    <x v="25"/>
    <x v="7"/>
    <m/>
    <n v="2592"/>
    <m/>
    <n v="2592"/>
    <m/>
  </r>
  <r>
    <x v="475"/>
    <x v="50"/>
    <x v="0"/>
    <m/>
    <m/>
    <n v="250000"/>
    <n v="-250000"/>
    <s v="paid thru dib Chq 0192785"/>
  </r>
  <r>
    <x v="477"/>
    <x v="25"/>
    <x v="5"/>
    <m/>
    <n v="50800"/>
    <m/>
    <n v="50800"/>
    <m/>
  </r>
  <r>
    <x v="478"/>
    <x v="53"/>
    <x v="3"/>
    <m/>
    <n v="262657"/>
    <m/>
    <n v="262657"/>
    <m/>
  </r>
  <r>
    <x v="478"/>
    <x v="25"/>
    <x v="3"/>
    <m/>
    <n v="63122"/>
    <m/>
    <n v="63122"/>
    <m/>
  </r>
  <r>
    <x v="478"/>
    <x v="25"/>
    <x v="3"/>
    <m/>
    <n v="23172"/>
    <m/>
    <n v="23172"/>
    <m/>
  </r>
  <r>
    <x v="479"/>
    <x v="50"/>
    <x v="8"/>
    <m/>
    <n v="80000"/>
    <m/>
    <n v="80000"/>
    <m/>
  </r>
  <r>
    <x v="479"/>
    <x v="46"/>
    <x v="8"/>
    <m/>
    <n v="85000"/>
    <m/>
    <n v="85000"/>
    <m/>
  </r>
  <r>
    <x v="480"/>
    <x v="25"/>
    <x v="6"/>
    <m/>
    <n v="97336"/>
    <m/>
    <n v="97336"/>
    <m/>
  </r>
  <r>
    <x v="481"/>
    <x v="25"/>
    <x v="3"/>
    <m/>
    <m/>
    <n v="108607"/>
    <n v="-108607"/>
    <s v="this payment paid thru JPMC adhoc payment Chq amount 300,000"/>
  </r>
  <r>
    <x v="481"/>
    <x v="53"/>
    <x v="3"/>
    <m/>
    <m/>
    <n v="191393"/>
    <n v="-191393"/>
    <s v="which received on 06-4-19"/>
  </r>
  <r>
    <x v="482"/>
    <x v="51"/>
    <x v="5"/>
    <m/>
    <m/>
    <n v="198400"/>
    <n v="-198400"/>
    <m/>
  </r>
  <r>
    <x v="482"/>
    <x v="25"/>
    <x v="5"/>
    <m/>
    <m/>
    <n v="25524"/>
    <n v="-25524"/>
    <s v="This chq received from Total against JPMC IPC 40 amount 500,000"/>
  </r>
  <r>
    <x v="482"/>
    <x v="50"/>
    <x v="5"/>
    <m/>
    <m/>
    <n v="82400"/>
    <n v="-82400"/>
    <m/>
  </r>
  <r>
    <x v="482"/>
    <x v="46"/>
    <x v="5"/>
    <m/>
    <m/>
    <n v="28500"/>
    <n v="-28500"/>
    <m/>
  </r>
  <r>
    <x v="482"/>
    <x v="25"/>
    <x v="5"/>
    <m/>
    <m/>
    <n v="165176"/>
    <n v="-165176"/>
    <m/>
  </r>
  <r>
    <x v="482"/>
    <x v="25"/>
    <x v="6"/>
    <m/>
    <m/>
    <n v="300000"/>
    <n v="-300000"/>
    <s v="This chq received from Total against JPMC IPC 40 amount 300,000"/>
  </r>
  <r>
    <x v="483"/>
    <x v="50"/>
    <x v="8"/>
    <m/>
    <n v="135000"/>
    <m/>
    <n v="135000"/>
    <m/>
  </r>
  <r>
    <x v="484"/>
    <x v="46"/>
    <x v="7"/>
    <m/>
    <n v="240"/>
    <m/>
    <n v="240"/>
    <m/>
  </r>
  <r>
    <x v="484"/>
    <x v="46"/>
    <x v="7"/>
    <m/>
    <n v="3340"/>
    <m/>
    <n v="3340"/>
    <m/>
  </r>
  <r>
    <x v="484"/>
    <x v="46"/>
    <x v="7"/>
    <m/>
    <n v="5002"/>
    <m/>
    <n v="5002"/>
    <m/>
  </r>
  <r>
    <x v="484"/>
    <x v="46"/>
    <x v="7"/>
    <m/>
    <n v="11617"/>
    <m/>
    <n v="11617"/>
    <m/>
  </r>
  <r>
    <x v="484"/>
    <x v="25"/>
    <x v="7"/>
    <m/>
    <n v="15086"/>
    <m/>
    <n v="15086"/>
    <m/>
  </r>
  <r>
    <x v="484"/>
    <x v="25"/>
    <x v="7"/>
    <m/>
    <n v="93219"/>
    <m/>
    <n v="93219"/>
    <m/>
  </r>
  <r>
    <x v="484"/>
    <x v="25"/>
    <x v="7"/>
    <m/>
    <n v="4560"/>
    <m/>
    <n v="4560"/>
    <m/>
  </r>
  <r>
    <x v="484"/>
    <x v="25"/>
    <x v="3"/>
    <m/>
    <n v="1193"/>
    <m/>
    <n v="1193"/>
    <m/>
  </r>
  <r>
    <x v="485"/>
    <x v="46"/>
    <x v="7"/>
    <m/>
    <m/>
    <n v="487500"/>
    <n v="-487500"/>
    <s v="Received against IPC -40 on 11-06-19 this chq given to Taheriya"/>
  </r>
  <r>
    <x v="484"/>
    <x v="46"/>
    <x v="1"/>
    <m/>
    <n v="55080"/>
    <m/>
    <n v="55080"/>
    <m/>
  </r>
  <r>
    <x v="485"/>
    <x v="46"/>
    <x v="1"/>
    <m/>
    <n v="55687"/>
    <m/>
    <n v="55687"/>
    <m/>
  </r>
  <r>
    <x v="485"/>
    <x v="25"/>
    <x v="3"/>
    <m/>
    <n v="34265"/>
    <m/>
    <n v="34265"/>
    <m/>
  </r>
  <r>
    <x v="485"/>
    <x v="25"/>
    <x v="5"/>
    <m/>
    <n v="14600"/>
    <m/>
    <n v="14600"/>
    <m/>
  </r>
  <r>
    <x v="485"/>
    <x v="25"/>
    <x v="5"/>
    <m/>
    <n v="6665"/>
    <m/>
    <n v="6665"/>
    <m/>
  </r>
  <r>
    <x v="485"/>
    <x v="25"/>
    <x v="5"/>
    <m/>
    <n v="52800"/>
    <m/>
    <n v="52800"/>
    <m/>
  </r>
  <r>
    <x v="486"/>
    <x v="48"/>
    <x v="5"/>
    <m/>
    <n v="4300"/>
    <m/>
    <n v="4300"/>
    <m/>
  </r>
  <r>
    <x v="486"/>
    <x v="25"/>
    <x v="5"/>
    <m/>
    <n v="80000"/>
    <m/>
    <n v="80000"/>
    <m/>
  </r>
  <r>
    <x v="486"/>
    <x v="46"/>
    <x v="7"/>
    <m/>
    <m/>
    <n v="50000"/>
    <n v="-50000"/>
    <m/>
  </r>
  <r>
    <x v="487"/>
    <x v="46"/>
    <x v="7"/>
    <m/>
    <n v="3154"/>
    <m/>
    <n v="3154"/>
    <m/>
  </r>
  <r>
    <x v="487"/>
    <x v="46"/>
    <x v="7"/>
    <m/>
    <n v="4846"/>
    <m/>
    <n v="4846"/>
    <m/>
  </r>
  <r>
    <x v="487"/>
    <x v="25"/>
    <x v="7"/>
    <m/>
    <n v="9090"/>
    <m/>
    <n v="9090"/>
    <m/>
  </r>
  <r>
    <x v="487"/>
    <x v="46"/>
    <x v="7"/>
    <m/>
    <n v="11775"/>
    <m/>
    <n v="11775"/>
    <m/>
  </r>
  <r>
    <x v="487"/>
    <x v="25"/>
    <x v="7"/>
    <m/>
    <n v="13142"/>
    <m/>
    <n v="13142"/>
    <m/>
  </r>
  <r>
    <x v="487"/>
    <x v="54"/>
    <x v="5"/>
    <m/>
    <n v="9600"/>
    <m/>
    <n v="9600"/>
    <m/>
  </r>
  <r>
    <x v="487"/>
    <x v="25"/>
    <x v="6"/>
    <m/>
    <n v="2549"/>
    <m/>
    <n v="2549"/>
    <m/>
  </r>
  <r>
    <x v="487"/>
    <x v="25"/>
    <x v="6"/>
    <m/>
    <n v="103104"/>
    <m/>
    <n v="103104"/>
    <m/>
  </r>
  <r>
    <x v="487"/>
    <x v="50"/>
    <x v="8"/>
    <m/>
    <n v="15000"/>
    <m/>
    <n v="15000"/>
    <m/>
  </r>
  <r>
    <x v="487"/>
    <x v="54"/>
    <x v="1"/>
    <m/>
    <n v="32000"/>
    <m/>
    <n v="32000"/>
    <m/>
  </r>
  <r>
    <x v="488"/>
    <x v="54"/>
    <x v="1"/>
    <m/>
    <n v="32000"/>
    <m/>
    <n v="32000"/>
    <m/>
  </r>
  <r>
    <x v="488"/>
    <x v="54"/>
    <x v="1"/>
    <m/>
    <n v="20544"/>
    <m/>
    <n v="20544"/>
    <m/>
  </r>
  <r>
    <x v="489"/>
    <x v="54"/>
    <x v="5"/>
    <m/>
    <n v="26700"/>
    <m/>
    <n v="26700"/>
    <m/>
  </r>
  <r>
    <x v="489"/>
    <x v="53"/>
    <x v="3"/>
    <m/>
    <m/>
    <n v="50000"/>
    <n v="-50000"/>
    <s v="Two cheques amounting rs 25000 each given to Tube traders this payment , rec from total adeel as hyundai advance rec dte 16-7-19"/>
  </r>
  <r>
    <x v="489"/>
    <x v="54"/>
    <x v="1"/>
    <m/>
    <n v="81000"/>
    <m/>
    <n v="81000"/>
    <m/>
  </r>
  <r>
    <x v="489"/>
    <x v="25"/>
    <x v="6"/>
    <m/>
    <n v="113298"/>
    <m/>
    <n v="113298"/>
    <m/>
  </r>
  <r>
    <x v="489"/>
    <x v="54"/>
    <x v="1"/>
    <m/>
    <m/>
    <n v="170644"/>
    <n v="-170644"/>
    <s v="This payment received form total adeel "/>
  </r>
  <r>
    <x v="489"/>
    <x v="25"/>
    <x v="1"/>
    <m/>
    <m/>
    <n v="18333"/>
    <n v="-18333"/>
    <m/>
  </r>
  <r>
    <x v="489"/>
    <x v="46"/>
    <x v="1"/>
    <m/>
    <m/>
    <n v="111023"/>
    <n v="-111023"/>
    <s v="as hyundai advance chq amount 300000"/>
  </r>
  <r>
    <x v="490"/>
    <x v="55"/>
    <x v="2"/>
    <m/>
    <n v="15712"/>
    <m/>
    <n v="15712"/>
    <m/>
  </r>
  <r>
    <x v="491"/>
    <x v="41"/>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6"/>
    <x v="7"/>
    <m/>
    <m/>
    <n v="816250"/>
    <n v="-816250"/>
    <s v="This payment received from total as IPC 5 food court chq received total amount rs 1350,000 "/>
  </r>
  <r>
    <x v="493"/>
    <x v="25"/>
    <x v="5"/>
    <m/>
    <n v="25600"/>
    <m/>
    <n v="25600"/>
    <m/>
  </r>
  <r>
    <x v="493"/>
    <x v="46"/>
    <x v="5"/>
    <m/>
    <n v="28500"/>
    <m/>
    <n v="28500"/>
    <m/>
  </r>
  <r>
    <x v="493"/>
    <x v="54"/>
    <x v="1"/>
    <m/>
    <n v="5100"/>
    <m/>
    <n v="5100"/>
    <m/>
  </r>
  <r>
    <x v="494"/>
    <x v="46"/>
    <x v="8"/>
    <m/>
    <n v="137898"/>
    <m/>
    <n v="137898"/>
    <m/>
  </r>
  <r>
    <x v="495"/>
    <x v="25"/>
    <x v="6"/>
    <m/>
    <n v="198234"/>
    <m/>
    <n v="198234"/>
    <m/>
  </r>
  <r>
    <x v="495"/>
    <x v="25"/>
    <x v="7"/>
    <m/>
    <n v="1344"/>
    <m/>
    <n v="1344"/>
    <m/>
  </r>
  <r>
    <x v="495"/>
    <x v="25"/>
    <x v="7"/>
    <m/>
    <n v="3395"/>
    <m/>
    <n v="3395"/>
    <s v="smc office"/>
  </r>
  <r>
    <x v="495"/>
    <x v="52"/>
    <x v="7"/>
    <m/>
    <n v="755"/>
    <m/>
    <n v="755"/>
    <m/>
  </r>
  <r>
    <x v="495"/>
    <x v="25"/>
    <x v="7"/>
    <m/>
    <n v="1614"/>
    <m/>
    <n v="1614"/>
    <m/>
  </r>
  <r>
    <x v="495"/>
    <x v="40"/>
    <x v="7"/>
    <m/>
    <n v="8402"/>
    <m/>
    <n v="8402"/>
    <m/>
  </r>
  <r>
    <x v="495"/>
    <x v="25"/>
    <x v="7"/>
    <m/>
    <n v="2706"/>
    <m/>
    <n v="2706"/>
    <m/>
  </r>
  <r>
    <x v="495"/>
    <x v="25"/>
    <x v="7"/>
    <m/>
    <n v="4059"/>
    <m/>
    <n v="4059"/>
    <m/>
  </r>
  <r>
    <x v="495"/>
    <x v="46"/>
    <x v="7"/>
    <m/>
    <n v="103903"/>
    <m/>
    <n v="103903"/>
    <m/>
  </r>
  <r>
    <x v="495"/>
    <x v="25"/>
    <x v="7"/>
    <m/>
    <n v="6048"/>
    <m/>
    <n v="6048"/>
    <m/>
  </r>
  <r>
    <x v="495"/>
    <x v="25"/>
    <x v="7"/>
    <m/>
    <n v="204327"/>
    <m/>
    <n v="204327"/>
    <m/>
  </r>
  <r>
    <x v="495"/>
    <x v="25"/>
    <x v="7"/>
    <m/>
    <n v="2707"/>
    <m/>
    <n v="2707"/>
    <m/>
  </r>
  <r>
    <x v="495"/>
    <x v="50"/>
    <x v="8"/>
    <m/>
    <m/>
    <n v="230000"/>
    <n v="-230000"/>
    <m/>
  </r>
  <r>
    <x v="495"/>
    <x v="46"/>
    <x v="8"/>
    <m/>
    <m/>
    <n v="85000"/>
    <n v="-85000"/>
    <s v="dib chq 02009154 rs 315,000 6-8-19"/>
  </r>
  <r>
    <x v="496"/>
    <x v="25"/>
    <x v="6"/>
    <m/>
    <n v="86214"/>
    <m/>
    <n v="86214"/>
    <m/>
  </r>
  <r>
    <x v="497"/>
    <x v="46"/>
    <x v="1"/>
    <m/>
    <n v="58875"/>
    <m/>
    <n v="58875"/>
    <m/>
  </r>
  <r>
    <x v="498"/>
    <x v="25"/>
    <x v="5"/>
    <m/>
    <n v="38400"/>
    <m/>
    <n v="38400"/>
    <m/>
  </r>
  <r>
    <x v="499"/>
    <x v="25"/>
    <x v="6"/>
    <m/>
    <m/>
    <n v="403500"/>
    <n v="-403500"/>
    <s v="This chq received from adeel total as unilever full and final payment chq amount 403500"/>
  </r>
  <r>
    <x v="499"/>
    <x v="46"/>
    <x v="1"/>
    <m/>
    <m/>
    <n v="59345"/>
    <n v="-59345"/>
    <s v="This chq received from adeel total as unilever full and final payment chq amount 59345"/>
  </r>
  <r>
    <x v="499"/>
    <x v="50"/>
    <x v="5"/>
    <m/>
    <n v="18960"/>
    <m/>
    <n v="18960"/>
    <m/>
  </r>
  <r>
    <x v="499"/>
    <x v="48"/>
    <x v="5"/>
    <m/>
    <m/>
    <n v="4300"/>
    <n v="-4300"/>
    <m/>
  </r>
  <r>
    <x v="499"/>
    <x v="25"/>
    <x v="5"/>
    <m/>
    <m/>
    <n v="52889"/>
    <n v="-52889"/>
    <m/>
  </r>
  <r>
    <x v="499"/>
    <x v="54"/>
    <x v="5"/>
    <m/>
    <m/>
    <n v="36300"/>
    <n v="-36300"/>
    <s v="This chq received from adeel total as unilever full and final payment chq amount 100,000"/>
  </r>
  <r>
    <x v="499"/>
    <x v="50"/>
    <x v="5"/>
    <m/>
    <m/>
    <n v="6511"/>
    <n v="-6511"/>
    <m/>
  </r>
  <r>
    <x v="499"/>
    <x v="50"/>
    <x v="5"/>
    <m/>
    <n v="13000"/>
    <m/>
    <n v="13000"/>
    <m/>
  </r>
  <r>
    <x v="499"/>
    <x v="25"/>
    <x v="5"/>
    <m/>
    <n v="3200"/>
    <m/>
    <n v="3200"/>
    <m/>
  </r>
  <r>
    <x v="500"/>
    <x v="56"/>
    <x v="1"/>
    <m/>
    <n v="162425"/>
    <m/>
    <n v="162425"/>
    <m/>
  </r>
  <r>
    <x v="500"/>
    <x v="50"/>
    <x v="8"/>
    <m/>
    <n v="103497"/>
    <m/>
    <n v="103497"/>
    <m/>
  </r>
  <r>
    <x v="500"/>
    <x v="46"/>
    <x v="8"/>
    <m/>
    <n v="7052"/>
    <m/>
    <n v="7052"/>
    <m/>
  </r>
  <r>
    <x v="501"/>
    <x v="56"/>
    <x v="1"/>
    <m/>
    <n v="129340"/>
    <m/>
    <n v="129340"/>
    <m/>
  </r>
  <r>
    <x v="501"/>
    <x v="25"/>
    <x v="7"/>
    <m/>
    <n v="20115"/>
    <m/>
    <n v="20115"/>
    <m/>
  </r>
  <r>
    <x v="501"/>
    <x v="46"/>
    <x v="7"/>
    <m/>
    <n v="1789"/>
    <m/>
    <n v="1789"/>
    <m/>
  </r>
  <r>
    <x v="501"/>
    <x v="46"/>
    <x v="7"/>
    <m/>
    <n v="2174"/>
    <m/>
    <n v="2174"/>
    <m/>
  </r>
  <r>
    <x v="501"/>
    <x v="46"/>
    <x v="7"/>
    <m/>
    <n v="3559"/>
    <m/>
    <n v="3559"/>
    <m/>
  </r>
  <r>
    <x v="501"/>
    <x v="46"/>
    <x v="7"/>
    <m/>
    <n v="19080"/>
    <m/>
    <n v="19080"/>
    <m/>
  </r>
  <r>
    <x v="501"/>
    <x v="25"/>
    <x v="7"/>
    <m/>
    <n v="3408"/>
    <m/>
    <n v="3408"/>
    <m/>
  </r>
  <r>
    <x v="502"/>
    <x v="56"/>
    <x v="1"/>
    <m/>
    <n v="258180"/>
    <m/>
    <n v="258180"/>
    <m/>
  </r>
  <r>
    <x v="502"/>
    <x v="56"/>
    <x v="1"/>
    <m/>
    <n v="65170"/>
    <m/>
    <n v="65170"/>
    <m/>
  </r>
  <r>
    <x v="502"/>
    <x v="56"/>
    <x v="1"/>
    <m/>
    <n v="45027"/>
    <m/>
    <n v="45027"/>
    <m/>
  </r>
  <r>
    <x v="502"/>
    <x v="56"/>
    <x v="1"/>
    <m/>
    <n v="13100"/>
    <m/>
    <n v="13100"/>
    <m/>
  </r>
  <r>
    <x v="502"/>
    <x v="25"/>
    <x v="5"/>
    <m/>
    <n v="27320"/>
    <m/>
    <n v="27320"/>
    <m/>
  </r>
  <r>
    <x v="502"/>
    <x v="46"/>
    <x v="5"/>
    <m/>
    <n v="9600"/>
    <m/>
    <n v="9600"/>
    <m/>
  </r>
  <r>
    <x v="502"/>
    <x v="56"/>
    <x v="8"/>
    <m/>
    <n v="42936"/>
    <m/>
    <n v="42936"/>
    <m/>
  </r>
  <r>
    <x v="502"/>
    <x v="46"/>
    <x v="8"/>
    <m/>
    <n v="54712"/>
    <m/>
    <n v="54712"/>
    <m/>
  </r>
  <r>
    <x v="503"/>
    <x v="46"/>
    <x v="8"/>
    <m/>
    <m/>
    <n v="200000"/>
    <n v="-200000"/>
    <s v="This chq received from my interior shakeel as Khaadi DMTR advane"/>
  </r>
  <r>
    <x v="503"/>
    <x v="50"/>
    <x v="8"/>
    <m/>
    <m/>
    <n v="50000"/>
    <n v="-50000"/>
    <m/>
  </r>
  <r>
    <x v="503"/>
    <x v="50"/>
    <x v="8"/>
    <m/>
    <m/>
    <n v="16000"/>
    <n v="-16000"/>
    <s v="this cash extra paid after SS sheet purchased"/>
  </r>
  <r>
    <x v="504"/>
    <x v="56"/>
    <x v="1"/>
    <m/>
    <n v="10850"/>
    <m/>
    <n v="10850"/>
    <m/>
  </r>
  <r>
    <x v="505"/>
    <x v="56"/>
    <x v="1"/>
    <m/>
    <n v="65170"/>
    <m/>
    <n v="65170"/>
    <m/>
  </r>
  <r>
    <x v="504"/>
    <x v="56"/>
    <x v="1"/>
    <m/>
    <n v="17844"/>
    <m/>
    <n v="17844"/>
    <m/>
  </r>
  <r>
    <x v="500"/>
    <x v="56"/>
    <x v="5"/>
    <m/>
    <n v="6400"/>
    <m/>
    <n v="6400"/>
    <m/>
  </r>
  <r>
    <x v="506"/>
    <x v="25"/>
    <x v="6"/>
    <m/>
    <n v="64879"/>
    <m/>
    <n v="64879"/>
    <m/>
  </r>
  <r>
    <x v="507"/>
    <x v="46"/>
    <x v="7"/>
    <m/>
    <n v="5699"/>
    <m/>
    <n v="5699"/>
    <m/>
  </r>
  <r>
    <x v="507"/>
    <x v="50"/>
    <x v="7"/>
    <m/>
    <n v="22119"/>
    <m/>
    <n v="22119"/>
    <m/>
  </r>
  <r>
    <x v="507"/>
    <x v="25"/>
    <x v="7"/>
    <m/>
    <n v="2259"/>
    <m/>
    <n v="2259"/>
    <m/>
  </r>
  <r>
    <x v="507"/>
    <x v="46"/>
    <x v="7"/>
    <m/>
    <n v="3802"/>
    <m/>
    <n v="3802"/>
    <m/>
  </r>
  <r>
    <x v="507"/>
    <x v="25"/>
    <x v="7"/>
    <m/>
    <n v="7250"/>
    <m/>
    <n v="7250"/>
    <m/>
  </r>
  <r>
    <x v="507"/>
    <x v="57"/>
    <x v="7"/>
    <m/>
    <n v="42521"/>
    <m/>
    <n v="42521"/>
    <m/>
  </r>
  <r>
    <x v="507"/>
    <x v="46"/>
    <x v="7"/>
    <m/>
    <n v="1510"/>
    <m/>
    <n v="1510"/>
    <m/>
  </r>
  <r>
    <x v="507"/>
    <x v="25"/>
    <x v="7"/>
    <m/>
    <n v="1790"/>
    <m/>
    <n v="1790"/>
    <m/>
  </r>
  <r>
    <x v="507"/>
    <x v="25"/>
    <x v="7"/>
    <m/>
    <n v="18596"/>
    <m/>
    <n v="18596"/>
    <m/>
  </r>
  <r>
    <x v="507"/>
    <x v="46"/>
    <x v="7"/>
    <m/>
    <n v="14805"/>
    <m/>
    <n v="14805"/>
    <m/>
  </r>
  <r>
    <x v="507"/>
    <x v="57"/>
    <x v="7"/>
    <m/>
    <n v="10158"/>
    <m/>
    <n v="10158"/>
    <m/>
  </r>
  <r>
    <x v="507"/>
    <x v="52"/>
    <x v="7"/>
    <m/>
    <n v="998"/>
    <m/>
    <n v="998"/>
    <m/>
  </r>
  <r>
    <x v="508"/>
    <x v="56"/>
    <x v="1"/>
    <m/>
    <n v="46332"/>
    <m/>
    <n v="46332"/>
    <m/>
  </r>
  <r>
    <x v="508"/>
    <x v="50"/>
    <x v="1"/>
    <m/>
    <n v="1190"/>
    <m/>
    <n v="1190"/>
    <m/>
  </r>
  <r>
    <x v="508"/>
    <x v="46"/>
    <x v="8"/>
    <m/>
    <n v="7080"/>
    <m/>
    <n v="7080"/>
    <m/>
  </r>
  <r>
    <x v="508"/>
    <x v="50"/>
    <x v="8"/>
    <m/>
    <n v="63900"/>
    <m/>
    <n v="63900"/>
    <m/>
  </r>
  <r>
    <x v="508"/>
    <x v="50"/>
    <x v="8"/>
    <m/>
    <m/>
    <n v="75"/>
    <n v="-75"/>
    <s v="adjust"/>
  </r>
  <r>
    <x v="509"/>
    <x v="46"/>
    <x v="8"/>
    <m/>
    <m/>
    <n v="6742"/>
    <n v="-6742"/>
    <m/>
  </r>
  <r>
    <x v="509"/>
    <x v="50"/>
    <x v="8"/>
    <m/>
    <m/>
    <n v="101322"/>
    <n v="-101322"/>
    <s v="paid thru dib chq 02040734 rs 150,000"/>
  </r>
  <r>
    <x v="509"/>
    <x v="56"/>
    <x v="8"/>
    <m/>
    <m/>
    <n v="42936"/>
    <n v="-42936"/>
    <s v="."/>
  </r>
  <r>
    <x v="510"/>
    <x v="46"/>
    <x v="8"/>
    <m/>
    <n v="16272"/>
    <m/>
    <n v="16272"/>
    <m/>
  </r>
  <r>
    <x v="511"/>
    <x v="25"/>
    <x v="6"/>
    <m/>
    <n v="386932"/>
    <m/>
    <n v="386932"/>
    <m/>
  </r>
  <r>
    <x v="512"/>
    <x v="50"/>
    <x v="5"/>
    <m/>
    <n v="13000"/>
    <m/>
    <n v="13000"/>
    <m/>
  </r>
  <r>
    <x v="512"/>
    <x v="25"/>
    <x v="5"/>
    <m/>
    <n v="10700"/>
    <m/>
    <n v="10700"/>
    <m/>
  </r>
  <r>
    <x v="512"/>
    <x v="25"/>
    <x v="5"/>
    <m/>
    <n v="65221"/>
    <m/>
    <n v="65221"/>
    <m/>
  </r>
  <r>
    <x v="512"/>
    <x v="25"/>
    <x v="5"/>
    <m/>
    <n v="92400"/>
    <m/>
    <n v="92400"/>
    <m/>
  </r>
  <r>
    <x v="512"/>
    <x v="25"/>
    <x v="5"/>
    <m/>
    <n v="61600"/>
    <m/>
    <n v="61600"/>
    <m/>
  </r>
  <r>
    <x v="513"/>
    <x v="46"/>
    <x v="7"/>
    <m/>
    <n v="49612"/>
    <m/>
    <n v="49612"/>
    <s v="This bill is not scrutized"/>
  </r>
  <r>
    <x v="513"/>
    <x v="25"/>
    <x v="7"/>
    <m/>
    <n v="7099"/>
    <m/>
    <n v="7099"/>
    <m/>
  </r>
  <r>
    <x v="513"/>
    <x v="25"/>
    <x v="7"/>
    <m/>
    <n v="17180"/>
    <m/>
    <n v="17180"/>
    <m/>
  </r>
  <r>
    <x v="513"/>
    <x v="46"/>
    <x v="7"/>
    <m/>
    <n v="150448"/>
    <m/>
    <n v="150448"/>
    <m/>
  </r>
  <r>
    <x v="513"/>
    <x v="46"/>
    <x v="7"/>
    <m/>
    <n v="7570"/>
    <m/>
    <n v="7570"/>
    <m/>
  </r>
  <r>
    <x v="513"/>
    <x v="25"/>
    <x v="7"/>
    <m/>
    <n v="7422"/>
    <m/>
    <n v="7422"/>
    <m/>
  </r>
  <r>
    <x v="513"/>
    <x v="46"/>
    <x v="7"/>
    <m/>
    <n v="25000"/>
    <m/>
    <n v="25000"/>
    <m/>
  </r>
  <r>
    <x v="514"/>
    <x v="56"/>
    <x v="1"/>
    <m/>
    <m/>
    <n v="500000"/>
    <n v="-500000"/>
    <s v="received against Eye ward jpmc bill (This chq given to kaytess in khaadi dmtr insulation deal)"/>
  </r>
  <r>
    <x v="514"/>
    <x v="50"/>
    <x v="5"/>
    <m/>
    <m/>
    <n v="38449"/>
    <n v="-38449"/>
    <m/>
  </r>
  <r>
    <x v="514"/>
    <x v="25"/>
    <x v="5"/>
    <m/>
    <m/>
    <n v="245551"/>
    <n v="-245551"/>
    <m/>
  </r>
  <r>
    <x v="514"/>
    <x v="46"/>
    <x v="5"/>
    <m/>
    <m/>
    <n v="9600"/>
    <n v="-9600"/>
    <s v="received against Eye ward jpmc bill (This chq given to iqbal sons)"/>
  </r>
  <r>
    <x v="514"/>
    <x v="56"/>
    <x v="5"/>
    <m/>
    <m/>
    <n v="6400"/>
    <n v="-6400"/>
    <m/>
  </r>
  <r>
    <x v="514"/>
    <x v="50"/>
    <x v="2"/>
    <m/>
    <n v="158880"/>
    <m/>
    <n v="158880"/>
    <m/>
  </r>
  <r>
    <x v="514"/>
    <x v="50"/>
    <x v="2"/>
    <m/>
    <m/>
    <n v="443"/>
    <n v="-443"/>
    <s v="adjust"/>
  </r>
  <r>
    <x v="515"/>
    <x v="58"/>
    <x v="1"/>
    <m/>
    <n v="2500"/>
    <m/>
    <n v="2500"/>
    <m/>
  </r>
  <r>
    <x v="515"/>
    <x v="58"/>
    <x v="1"/>
    <m/>
    <n v="3450"/>
    <m/>
    <n v="3450"/>
    <m/>
  </r>
  <r>
    <x v="515"/>
    <x v="25"/>
    <x v="6"/>
    <m/>
    <n v="154606"/>
    <m/>
    <n v="154606"/>
    <m/>
  </r>
  <r>
    <x v="515"/>
    <x v="25"/>
    <x v="6"/>
    <m/>
    <n v="43839"/>
    <m/>
    <n v="43839"/>
    <m/>
  </r>
  <r>
    <x v="515"/>
    <x v="50"/>
    <x v="8"/>
    <m/>
    <n v="22656"/>
    <m/>
    <n v="22656"/>
    <m/>
  </r>
  <r>
    <x v="515"/>
    <x v="46"/>
    <x v="8"/>
    <m/>
    <n v="71887"/>
    <m/>
    <n v="71887"/>
    <m/>
  </r>
  <r>
    <x v="515"/>
    <x v="46"/>
    <x v="8"/>
    <m/>
    <n v="114000"/>
    <m/>
    <n v="114000"/>
    <m/>
  </r>
  <r>
    <x v="515"/>
    <x v="48"/>
    <x v="8"/>
    <m/>
    <n v="10278"/>
    <m/>
    <n v="10278"/>
    <m/>
  </r>
  <r>
    <x v="515"/>
    <x v="25"/>
    <x v="8"/>
    <m/>
    <n v="14000"/>
    <m/>
    <n v="14000"/>
    <m/>
  </r>
  <r>
    <x v="515"/>
    <x v="46"/>
    <x v="8"/>
    <m/>
    <m/>
    <n v="100000"/>
    <n v="-100000"/>
    <m/>
  </r>
  <r>
    <x v="515"/>
    <x v="50"/>
    <x v="2"/>
    <m/>
    <m/>
    <n v="158880"/>
    <n v="-158880"/>
    <s v="received final payment against ipc 43 chq given to islamuddin"/>
  </r>
  <r>
    <x v="516"/>
    <x v="46"/>
    <x v="7"/>
    <m/>
    <n v="23543"/>
    <m/>
    <n v="23543"/>
    <m/>
  </r>
  <r>
    <x v="517"/>
    <x v="58"/>
    <x v="7"/>
    <m/>
    <n v="41183"/>
    <m/>
    <n v="41183"/>
    <m/>
  </r>
  <r>
    <x v="517"/>
    <x v="58"/>
    <x v="7"/>
    <m/>
    <n v="58230"/>
    <m/>
    <n v="58230"/>
    <m/>
  </r>
  <r>
    <x v="517"/>
    <x v="58"/>
    <x v="7"/>
    <m/>
    <n v="2926"/>
    <m/>
    <n v="2926"/>
    <m/>
  </r>
  <r>
    <x v="517"/>
    <x v="25"/>
    <x v="7"/>
    <m/>
    <n v="17270"/>
    <m/>
    <n v="17270"/>
    <m/>
  </r>
  <r>
    <x v="517"/>
    <x v="46"/>
    <x v="7"/>
    <m/>
    <n v="15882"/>
    <m/>
    <n v="15882"/>
    <m/>
  </r>
  <r>
    <x v="517"/>
    <x v="46"/>
    <x v="7"/>
    <m/>
    <n v="21770"/>
    <m/>
    <n v="21770"/>
    <m/>
  </r>
  <r>
    <x v="517"/>
    <x v="46"/>
    <x v="7"/>
    <m/>
    <n v="3427"/>
    <m/>
    <n v="3427"/>
    <m/>
  </r>
  <r>
    <x v="517"/>
    <x v="25"/>
    <x v="7"/>
    <m/>
    <n v="3296"/>
    <m/>
    <n v="3296"/>
    <m/>
  </r>
  <r>
    <x v="517"/>
    <x v="25"/>
    <x v="7"/>
    <m/>
    <n v="20063"/>
    <m/>
    <n v="20063"/>
    <m/>
  </r>
  <r>
    <x v="517"/>
    <x v="46"/>
    <x v="7"/>
    <m/>
    <n v="60884"/>
    <m/>
    <n v="60884"/>
    <m/>
  </r>
  <r>
    <x v="517"/>
    <x v="25"/>
    <x v="5"/>
    <m/>
    <n v="92400"/>
    <m/>
    <n v="92400"/>
    <m/>
  </r>
  <r>
    <x v="517"/>
    <x v="50"/>
    <x v="1"/>
    <m/>
    <n v="3498"/>
    <m/>
    <n v="3498"/>
    <m/>
  </r>
  <r>
    <x v="517"/>
    <x v="25"/>
    <x v="3"/>
    <m/>
    <n v="31827"/>
    <m/>
    <n v="31827"/>
    <m/>
  </r>
  <r>
    <x v="518"/>
    <x v="46"/>
    <x v="7"/>
    <m/>
    <n v="1900"/>
    <m/>
    <n v="1900"/>
    <m/>
  </r>
  <r>
    <x v="518"/>
    <x v="46"/>
    <x v="7"/>
    <m/>
    <n v="1560"/>
    <m/>
    <n v="1560"/>
    <m/>
  </r>
  <r>
    <x v="518"/>
    <x v="58"/>
    <x v="7"/>
    <m/>
    <n v="8354"/>
    <m/>
    <n v="8354"/>
    <m/>
  </r>
  <r>
    <x v="518"/>
    <x v="46"/>
    <x v="7"/>
    <m/>
    <n v="16142"/>
    <m/>
    <n v="16142"/>
    <m/>
  </r>
  <r>
    <x v="518"/>
    <x v="58"/>
    <x v="7"/>
    <m/>
    <n v="12115"/>
    <m/>
    <n v="12115"/>
    <m/>
  </r>
  <r>
    <x v="518"/>
    <x v="58"/>
    <x v="7"/>
    <m/>
    <n v="18371"/>
    <m/>
    <n v="18371"/>
    <m/>
  </r>
  <r>
    <x v="518"/>
    <x v="58"/>
    <x v="7"/>
    <m/>
    <n v="2706"/>
    <m/>
    <n v="2706"/>
    <m/>
  </r>
  <r>
    <x v="518"/>
    <x v="58"/>
    <x v="7"/>
    <m/>
    <n v="6442"/>
    <m/>
    <n v="6442"/>
    <m/>
  </r>
  <r>
    <x v="519"/>
    <x v="25"/>
    <x v="5"/>
    <m/>
    <m/>
    <n v="230890"/>
    <n v="-230890"/>
    <s v="received from total adeel against Ideas Atrium mall deal rec date 23-12-19"/>
  </r>
  <r>
    <x v="519"/>
    <x v="25"/>
    <x v="5"/>
    <m/>
    <m/>
    <n v="19110"/>
    <n v="-19110"/>
    <s v="received from total adeel against Ideas Atrium mall deal rec date 23-12-19"/>
  </r>
  <r>
    <x v="519"/>
    <x v="25"/>
    <x v="6"/>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8"/>
    <m/>
    <m/>
    <n v="10278"/>
    <n v="-10278"/>
    <s v="adjust"/>
  </r>
  <r>
    <x v="519"/>
    <x v="50"/>
    <x v="8"/>
    <m/>
    <m/>
    <n v="22656"/>
    <n v="-22656"/>
    <s v="adjust"/>
  </r>
  <r>
    <x v="519"/>
    <x v="25"/>
    <x v="8"/>
    <m/>
    <m/>
    <n v="14000"/>
    <n v="-14000"/>
    <s v="adjust"/>
  </r>
  <r>
    <x v="519"/>
    <x v="46"/>
    <x v="8"/>
    <m/>
    <m/>
    <n v="102159"/>
    <n v="-102159"/>
    <s v="adjust"/>
  </r>
  <r>
    <x v="520"/>
    <x v="25"/>
    <x v="7"/>
    <m/>
    <n v="21120"/>
    <m/>
    <n v="21120"/>
    <m/>
  </r>
  <r>
    <x v="521"/>
    <x v="25"/>
    <x v="5"/>
    <m/>
    <n v="31200"/>
    <m/>
    <n v="31200"/>
    <m/>
  </r>
  <r>
    <x v="521"/>
    <x v="25"/>
    <x v="5"/>
    <m/>
    <n v="92400"/>
    <m/>
    <n v="92400"/>
    <m/>
  </r>
  <r>
    <x v="522"/>
    <x v="56"/>
    <x v="1"/>
    <m/>
    <m/>
    <n v="200000"/>
    <n v="-200000"/>
    <s v="received against total construction JPMC ipc 6 and ipc 44 "/>
  </r>
  <r>
    <x v="523"/>
    <x v="25"/>
    <x v="5"/>
    <m/>
    <n v="26000"/>
    <m/>
    <n v="26000"/>
    <m/>
  </r>
  <r>
    <x v="524"/>
    <x v="58"/>
    <x v="7"/>
    <m/>
    <n v="3960"/>
    <m/>
    <n v="3960"/>
    <m/>
  </r>
  <r>
    <x v="524"/>
    <x v="46"/>
    <x v="7"/>
    <m/>
    <n v="11472"/>
    <m/>
    <n v="11472"/>
    <m/>
  </r>
  <r>
    <x v="524"/>
    <x v="46"/>
    <x v="7"/>
    <m/>
    <n v="7192"/>
    <m/>
    <n v="7192"/>
    <m/>
  </r>
  <r>
    <x v="524"/>
    <x v="52"/>
    <x v="7"/>
    <m/>
    <n v="6222"/>
    <m/>
    <n v="6222"/>
    <m/>
  </r>
  <r>
    <x v="524"/>
    <x v="25"/>
    <x v="7"/>
    <m/>
    <n v="501"/>
    <m/>
    <n v="501"/>
    <m/>
  </r>
  <r>
    <x v="524"/>
    <x v="46"/>
    <x v="7"/>
    <m/>
    <n v="10893"/>
    <m/>
    <n v="10893"/>
    <m/>
  </r>
  <r>
    <x v="524"/>
    <x v="58"/>
    <x v="7"/>
    <m/>
    <n v="2510"/>
    <m/>
    <n v="2510"/>
    <m/>
  </r>
  <r>
    <x v="524"/>
    <x v="58"/>
    <x v="7"/>
    <m/>
    <n v="2244"/>
    <m/>
    <n v="2244"/>
    <m/>
  </r>
  <r>
    <x v="524"/>
    <x v="46"/>
    <x v="7"/>
    <m/>
    <n v="57342"/>
    <m/>
    <n v="57342"/>
    <m/>
  </r>
  <r>
    <x v="524"/>
    <x v="25"/>
    <x v="7"/>
    <m/>
    <n v="96824"/>
    <m/>
    <n v="96824"/>
    <m/>
  </r>
  <r>
    <x v="524"/>
    <x v="46"/>
    <x v="7"/>
    <m/>
    <n v="10548"/>
    <m/>
    <n v="10548"/>
    <m/>
  </r>
  <r>
    <x v="524"/>
    <x v="46"/>
    <x v="7"/>
    <m/>
    <n v="106146"/>
    <m/>
    <n v="106146"/>
    <m/>
  </r>
  <r>
    <x v="524"/>
    <x v="25"/>
    <x v="7"/>
    <m/>
    <n v="7356"/>
    <m/>
    <n v="7356"/>
    <m/>
  </r>
  <r>
    <x v="524"/>
    <x v="25"/>
    <x v="7"/>
    <m/>
    <n v="3422"/>
    <m/>
    <n v="3422"/>
    <m/>
  </r>
  <r>
    <x v="525"/>
    <x v="59"/>
    <x v="1"/>
    <m/>
    <n v="2980"/>
    <m/>
    <n v="2980"/>
    <m/>
  </r>
  <r>
    <x v="525"/>
    <x v="25"/>
    <x v="5"/>
    <m/>
    <n v="98175"/>
    <m/>
    <n v="98175"/>
    <m/>
  </r>
  <r>
    <x v="525"/>
    <x v="60"/>
    <x v="1"/>
    <m/>
    <n v="5831"/>
    <m/>
    <n v="5831"/>
    <m/>
  </r>
  <r>
    <x v="525"/>
    <x v="59"/>
    <x v="1"/>
    <m/>
    <n v="1546"/>
    <m/>
    <n v="1546"/>
    <m/>
  </r>
  <r>
    <x v="526"/>
    <x v="46"/>
    <x v="7"/>
    <m/>
    <m/>
    <n v="289763"/>
    <n v="-289763"/>
    <s v="sales return"/>
  </r>
  <r>
    <x v="526"/>
    <x v="60"/>
    <x v="5"/>
    <m/>
    <n v="3200"/>
    <m/>
    <n v="3200"/>
    <m/>
  </r>
  <r>
    <x v="527"/>
    <x v="59"/>
    <x v="5"/>
    <m/>
    <n v="28565"/>
    <m/>
    <n v="28565"/>
    <s v="total bill amount 57130"/>
  </r>
  <r>
    <x v="527"/>
    <x v="60"/>
    <x v="5"/>
    <m/>
    <n v="28565"/>
    <m/>
    <n v="28565"/>
    <s v="total bill amount 57130"/>
  </r>
  <r>
    <x v="528"/>
    <x v="60"/>
    <x v="8"/>
    <m/>
    <n v="79080"/>
    <m/>
    <n v="79080"/>
    <m/>
  </r>
  <r>
    <x v="529"/>
    <x v="59"/>
    <x v="5"/>
    <m/>
    <m/>
    <n v="28565"/>
    <n v="-28565"/>
    <m/>
  </r>
  <r>
    <x v="529"/>
    <x v="60"/>
    <x v="5"/>
    <m/>
    <m/>
    <n v="31765"/>
    <n v="-31765"/>
    <m/>
  </r>
  <r>
    <x v="529"/>
    <x v="25"/>
    <x v="5"/>
    <m/>
    <m/>
    <n v="198070"/>
    <n v="-198070"/>
    <m/>
  </r>
  <r>
    <x v="529"/>
    <x v="59"/>
    <x v="5"/>
    <m/>
    <m/>
    <n v="20800"/>
    <n v="-20800"/>
    <s v="Chq paid to Iqbal sons  this cheuq received from Total jpmc ipc 44 payment received on 11-2-20  chq amount 300,000"/>
  </r>
  <r>
    <x v="529"/>
    <x v="61"/>
    <x v="5"/>
    <m/>
    <m/>
    <n v="20800"/>
    <n v="-20800"/>
    <m/>
  </r>
  <r>
    <x v="530"/>
    <x v="59"/>
    <x v="5"/>
    <m/>
    <n v="20800"/>
    <m/>
    <n v="20800"/>
    <m/>
  </r>
  <r>
    <x v="530"/>
    <x v="61"/>
    <x v="5"/>
    <m/>
    <n v="20800"/>
    <m/>
    <n v="20800"/>
    <m/>
  </r>
  <r>
    <x v="530"/>
    <x v="60"/>
    <x v="8"/>
    <m/>
    <m/>
    <n v="80000"/>
    <n v="-80000"/>
    <s v="cash paid"/>
  </r>
  <r>
    <x v="530"/>
    <x v="25"/>
    <x v="5"/>
    <m/>
    <n v="44000"/>
    <m/>
    <n v="44000"/>
    <m/>
  </r>
  <r>
    <x v="530"/>
    <x v="25"/>
    <x v="5"/>
    <m/>
    <n v="88000"/>
    <m/>
    <n v="88000"/>
    <m/>
  </r>
  <r>
    <x v="530"/>
    <x v="25"/>
    <x v="5"/>
    <m/>
    <n v="74980"/>
    <m/>
    <n v="74980"/>
    <m/>
  </r>
  <r>
    <x v="530"/>
    <x v="25"/>
    <x v="5"/>
    <m/>
    <n v="8640"/>
    <m/>
    <n v="8640"/>
    <m/>
  </r>
  <r>
    <x v="531"/>
    <x v="46"/>
    <x v="7"/>
    <m/>
    <n v="7008"/>
    <m/>
    <n v="7008"/>
    <m/>
  </r>
  <r>
    <x v="531"/>
    <x v="60"/>
    <x v="7"/>
    <m/>
    <n v="16116"/>
    <m/>
    <n v="16116"/>
    <m/>
  </r>
  <r>
    <x v="531"/>
    <x v="46"/>
    <x v="7"/>
    <m/>
    <n v="18171"/>
    <m/>
    <n v="18171"/>
    <m/>
  </r>
  <r>
    <x v="531"/>
    <x v="46"/>
    <x v="7"/>
    <m/>
    <n v="12395"/>
    <m/>
    <n v="12395"/>
    <m/>
  </r>
  <r>
    <x v="531"/>
    <x v="25"/>
    <x v="7"/>
    <m/>
    <n v="1465"/>
    <m/>
    <n v="1465"/>
    <m/>
  </r>
  <r>
    <x v="531"/>
    <x v="46"/>
    <x v="7"/>
    <m/>
    <n v="6605"/>
    <m/>
    <n v="6605"/>
    <m/>
  </r>
  <r>
    <x v="531"/>
    <x v="25"/>
    <x v="7"/>
    <m/>
    <n v="26412"/>
    <m/>
    <n v="26412"/>
    <m/>
  </r>
  <r>
    <x v="531"/>
    <x v="60"/>
    <x v="7"/>
    <m/>
    <n v="7845"/>
    <m/>
    <n v="7845"/>
    <m/>
  </r>
  <r>
    <x v="531"/>
    <x v="46"/>
    <x v="7"/>
    <m/>
    <n v="15733"/>
    <m/>
    <n v="15733"/>
    <m/>
  </r>
  <r>
    <x v="531"/>
    <x v="60"/>
    <x v="7"/>
    <m/>
    <n v="40261"/>
    <m/>
    <n v="40261"/>
    <m/>
  </r>
  <r>
    <x v="531"/>
    <x v="25"/>
    <x v="7"/>
    <m/>
    <n v="3718"/>
    <m/>
    <n v="3718"/>
    <m/>
  </r>
  <r>
    <x v="532"/>
    <x v="25"/>
    <x v="6"/>
    <m/>
    <m/>
    <n v="300000"/>
    <n v="-300000"/>
    <s v="Chq paid to Danish intl  this cheuq received from Total jpmc ipc 44 payment received on 11-2-20   chq amount 300,000"/>
  </r>
  <r>
    <x v="532"/>
    <x v="60"/>
    <x v="8"/>
    <m/>
    <n v="920"/>
    <m/>
    <n v="920"/>
    <s v="adjust"/>
  </r>
  <r>
    <x v="532"/>
    <x v="59"/>
    <x v="8"/>
    <m/>
    <n v="115300"/>
    <m/>
    <n v="115300"/>
    <m/>
  </r>
  <r>
    <x v="532"/>
    <x v="62"/>
    <x v="1"/>
    <m/>
    <n v="103471"/>
    <m/>
    <n v="103471"/>
    <m/>
  </r>
  <r>
    <x v="533"/>
    <x v="62"/>
    <x v="3"/>
    <m/>
    <n v="28689"/>
    <m/>
    <n v="28689"/>
    <m/>
  </r>
  <r>
    <x v="533"/>
    <x v="25"/>
    <x v="7"/>
    <m/>
    <n v="45312"/>
    <m/>
    <n v="45312"/>
    <m/>
  </r>
  <r>
    <x v="533"/>
    <x v="58"/>
    <x v="7"/>
    <m/>
    <n v="10590"/>
    <m/>
    <n v="10590"/>
    <m/>
  </r>
  <r>
    <x v="533"/>
    <x v="58"/>
    <x v="7"/>
    <m/>
    <n v="16657"/>
    <m/>
    <n v="16657"/>
    <m/>
  </r>
  <r>
    <x v="533"/>
    <x v="46"/>
    <x v="7"/>
    <m/>
    <n v="4316"/>
    <m/>
    <n v="4316"/>
    <m/>
  </r>
  <r>
    <x v="533"/>
    <x v="25"/>
    <x v="7"/>
    <m/>
    <n v="16407"/>
    <m/>
    <n v="16407"/>
    <m/>
  </r>
  <r>
    <x v="533"/>
    <x v="46"/>
    <x v="7"/>
    <m/>
    <n v="27472"/>
    <m/>
    <n v="27472"/>
    <m/>
  </r>
  <r>
    <x v="533"/>
    <x v="25"/>
    <x v="7"/>
    <m/>
    <n v="7255"/>
    <m/>
    <n v="7255"/>
    <m/>
  </r>
  <r>
    <x v="533"/>
    <x v="46"/>
    <x v="7"/>
    <m/>
    <n v="52622"/>
    <m/>
    <n v="52622"/>
    <m/>
  </r>
  <r>
    <x v="533"/>
    <x v="46"/>
    <x v="7"/>
    <m/>
    <n v="18053"/>
    <m/>
    <n v="18053"/>
    <m/>
  </r>
  <r>
    <x v="533"/>
    <x v="25"/>
    <x v="7"/>
    <m/>
    <n v="4147"/>
    <m/>
    <n v="4147"/>
    <m/>
  </r>
  <r>
    <x v="533"/>
    <x v="46"/>
    <x v="7"/>
    <m/>
    <n v="137612"/>
    <m/>
    <n v="137612"/>
    <m/>
  </r>
  <r>
    <x v="533"/>
    <x v="25"/>
    <x v="7"/>
    <m/>
    <n v="6912"/>
    <m/>
    <n v="6912"/>
    <m/>
  </r>
  <r>
    <x v="533"/>
    <x v="25"/>
    <x v="7"/>
    <m/>
    <n v="13712"/>
    <m/>
    <n v="13712"/>
    <m/>
  </r>
  <r>
    <x v="533"/>
    <x v="58"/>
    <x v="7"/>
    <m/>
    <n v="1150"/>
    <m/>
    <n v="1150"/>
    <m/>
  </r>
  <r>
    <x v="533"/>
    <x v="46"/>
    <x v="7"/>
    <m/>
    <n v="67832"/>
    <m/>
    <n v="67832"/>
    <m/>
  </r>
  <r>
    <x v="533"/>
    <x v="25"/>
    <x v="5"/>
    <m/>
    <n v="49600"/>
    <m/>
    <n v="49600"/>
    <m/>
  </r>
  <r>
    <x v="534"/>
    <x v="25"/>
    <x v="5"/>
    <m/>
    <n v="102000"/>
    <m/>
    <n v="102000"/>
    <m/>
  </r>
  <r>
    <x v="534"/>
    <x v="25"/>
    <x v="5"/>
    <m/>
    <n v="31200"/>
    <m/>
    <n v="31200"/>
    <m/>
  </r>
  <r>
    <x v="535"/>
    <x v="50"/>
    <x v="0"/>
    <m/>
    <m/>
    <n v="71000"/>
    <n v="-71000"/>
    <s v="cash paid"/>
  </r>
  <r>
    <x v="536"/>
    <x v="60"/>
    <x v="8"/>
    <m/>
    <n v="32240"/>
    <m/>
    <n v="32240"/>
    <m/>
  </r>
  <r>
    <x v="536"/>
    <x v="59"/>
    <x v="8"/>
    <m/>
    <n v="5640"/>
    <m/>
    <n v="5640"/>
    <m/>
  </r>
  <r>
    <x v="536"/>
    <x v="59"/>
    <x v="8"/>
    <m/>
    <m/>
    <n v="50000"/>
    <n v="-50000"/>
    <s v="cash paid"/>
  </r>
  <r>
    <x v="537"/>
    <x v="62"/>
    <x v="1"/>
    <m/>
    <n v="16081"/>
    <m/>
    <n v="16081"/>
    <m/>
  </r>
  <r>
    <x v="538"/>
    <x v="50"/>
    <x v="7"/>
    <m/>
    <m/>
    <n v="22119"/>
    <n v="-22119"/>
    <m/>
  </r>
  <r>
    <x v="538"/>
    <x v="57"/>
    <x v="7"/>
    <m/>
    <m/>
    <n v="52679"/>
    <n v="-52679"/>
    <m/>
  </r>
  <r>
    <x v="538"/>
    <x v="60"/>
    <x v="7"/>
    <m/>
    <m/>
    <n v="64222"/>
    <n v="-64222"/>
    <s v="paid thru MCB chq 1765307165 amount rs 300,000"/>
  </r>
  <r>
    <x v="538"/>
    <x v="52"/>
    <x v="7"/>
    <m/>
    <m/>
    <n v="10000"/>
    <n v="-10000"/>
    <m/>
  </r>
  <r>
    <x v="538"/>
    <x v="46"/>
    <x v="7"/>
    <m/>
    <m/>
    <n v="150980"/>
    <n v="-150980"/>
    <m/>
  </r>
  <r>
    <x v="538"/>
    <x v="58"/>
    <x v="7"/>
    <m/>
    <m/>
    <n v="187438"/>
    <n v="-187438"/>
    <m/>
  </r>
  <r>
    <x v="538"/>
    <x v="40"/>
    <x v="7"/>
    <m/>
    <m/>
    <n v="8402"/>
    <n v="-8402"/>
    <s v="paid thru MCB chq 1765307166 amount 200,000"/>
  </r>
  <r>
    <x v="538"/>
    <x v="25"/>
    <x v="7"/>
    <m/>
    <m/>
    <n v="4160"/>
    <n v="-4160"/>
    <m/>
  </r>
  <r>
    <x v="539"/>
    <x v="25"/>
    <x v="5"/>
    <m/>
    <n v="21000"/>
    <m/>
    <n v="21000"/>
    <m/>
  </r>
  <r>
    <x v="540"/>
    <x v="25"/>
    <x v="5"/>
    <m/>
    <n v="104200"/>
    <m/>
    <n v="104200"/>
    <m/>
  </r>
  <r>
    <x v="541"/>
    <x v="25"/>
    <x v="5"/>
    <m/>
    <n v="58700"/>
    <m/>
    <n v="58700"/>
    <m/>
  </r>
  <r>
    <x v="542"/>
    <x v="25"/>
    <x v="5"/>
    <m/>
    <n v="61600"/>
    <m/>
    <n v="61600"/>
    <m/>
  </r>
  <r>
    <x v="543"/>
    <x v="62"/>
    <x v="5"/>
    <m/>
    <n v="19350"/>
    <m/>
    <n v="19350"/>
    <m/>
  </r>
  <r>
    <x v="543"/>
    <x v="62"/>
    <x v="1"/>
    <m/>
    <n v="4500"/>
    <m/>
    <n v="4500"/>
    <m/>
  </r>
  <r>
    <x v="543"/>
    <x v="25"/>
    <x v="6"/>
    <m/>
    <n v="91193"/>
    <m/>
    <n v="91193"/>
    <m/>
  </r>
  <r>
    <x v="544"/>
    <x v="62"/>
    <x v="1"/>
    <m/>
    <m/>
    <n v="100000"/>
    <n v="-100000"/>
    <m/>
  </r>
  <r>
    <x v="543"/>
    <x v="58"/>
    <x v="1"/>
    <m/>
    <m/>
    <n v="5950"/>
    <n v="-5950"/>
    <s v="This payment received from JPMC food court"/>
  </r>
  <r>
    <x v="543"/>
    <x v="56"/>
    <x v="1"/>
    <m/>
    <m/>
    <n v="44050"/>
    <n v="-44050"/>
    <m/>
  </r>
  <r>
    <x v="543"/>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5"/>
    <x v="5"/>
    <m/>
    <m/>
    <n v="100000"/>
    <n v="-100000"/>
    <s v="This payment received from JPMC food court"/>
  </r>
  <r>
    <x v="544"/>
    <x v="25"/>
    <x v="5"/>
    <m/>
    <n v="55000"/>
    <m/>
    <n v="55000"/>
    <m/>
  </r>
  <r>
    <x v="544"/>
    <x v="25"/>
    <x v="5"/>
    <m/>
    <n v="1100"/>
    <m/>
    <n v="1100"/>
    <m/>
  </r>
  <r>
    <x v="544"/>
    <x v="25"/>
    <x v="5"/>
    <m/>
    <m/>
    <n v="12500"/>
    <n v="-12500"/>
    <s v="sales return"/>
  </r>
  <r>
    <x v="544"/>
    <x v="25"/>
    <x v="8"/>
    <m/>
    <n v="14000"/>
    <m/>
    <n v="14000"/>
    <m/>
  </r>
  <r>
    <x v="544"/>
    <x v="60"/>
    <x v="8"/>
    <m/>
    <n v="13200"/>
    <m/>
    <n v="13200"/>
    <m/>
  </r>
  <r>
    <x v="545"/>
    <x v="25"/>
    <x v="5"/>
    <m/>
    <n v="85200"/>
    <m/>
    <n v="85200"/>
    <m/>
  </r>
  <r>
    <x v="545"/>
    <x v="60"/>
    <x v="9"/>
    <m/>
    <n v="44500"/>
    <m/>
    <n v="44500"/>
    <m/>
  </r>
  <r>
    <x v="545"/>
    <x v="25"/>
    <x v="9"/>
    <m/>
    <n v="144000"/>
    <m/>
    <n v="144000"/>
    <m/>
  </r>
  <r>
    <x v="545"/>
    <x v="46"/>
    <x v="9"/>
    <m/>
    <n v="45000"/>
    <m/>
    <n v="45000"/>
    <m/>
  </r>
  <r>
    <x v="546"/>
    <x v="25"/>
    <x v="9"/>
    <m/>
    <m/>
    <n v="100000"/>
    <n v="-100000"/>
    <s v="cash paid"/>
  </r>
  <r>
    <x v="546"/>
    <x v="62"/>
    <x v="5"/>
    <m/>
    <n v="28500"/>
    <m/>
    <n v="28500"/>
    <m/>
  </r>
  <r>
    <x v="547"/>
    <x v="25"/>
    <x v="3"/>
    <m/>
    <m/>
    <n v="1000"/>
    <n v="-1000"/>
    <s v="Return"/>
  </r>
  <r>
    <x v="548"/>
    <x v="25"/>
    <x v="5"/>
    <m/>
    <m/>
    <n v="400000"/>
    <n v="-400000"/>
    <s v="(this chq received from total - jpmc IPC 46  rec date 18-6-20)"/>
  </r>
  <r>
    <x v="548"/>
    <x v="25"/>
    <x v="6"/>
    <m/>
    <m/>
    <n v="300000"/>
    <n v="-300000"/>
    <s v="(this chq received from total - jpmc IPC 46  rec date 18-6-20)"/>
  </r>
  <r>
    <x v="549"/>
    <x v="62"/>
    <x v="1"/>
    <m/>
    <n v="8500"/>
    <m/>
    <n v="8500"/>
    <m/>
  </r>
  <r>
    <x v="548"/>
    <x v="46"/>
    <x v="1"/>
    <m/>
    <n v="14270"/>
    <m/>
    <n v="14270"/>
    <m/>
  </r>
  <r>
    <x v="548"/>
    <x v="59"/>
    <x v="2"/>
    <m/>
    <n v="14629"/>
    <m/>
    <n v="14629"/>
    <m/>
  </r>
  <r>
    <x v="548"/>
    <x v="50"/>
    <x v="2"/>
    <m/>
    <n v="60480"/>
    <m/>
    <n v="60480"/>
    <m/>
  </r>
  <r>
    <x v="548"/>
    <x v="50"/>
    <x v="2"/>
    <m/>
    <n v="13964"/>
    <m/>
    <n v="13964"/>
    <m/>
  </r>
  <r>
    <x v="550"/>
    <x v="46"/>
    <x v="9"/>
    <m/>
    <n v="77700"/>
    <m/>
    <n v="77700"/>
    <m/>
  </r>
  <r>
    <x v="551"/>
    <x v="25"/>
    <x v="5"/>
    <m/>
    <n v="70400"/>
    <m/>
    <n v="70400"/>
    <m/>
  </r>
  <r>
    <x v="552"/>
    <x v="25"/>
    <x v="9"/>
    <m/>
    <n v="148600"/>
    <m/>
    <n v="148600"/>
    <m/>
  </r>
  <r>
    <x v="553"/>
    <x v="60"/>
    <x v="8"/>
    <m/>
    <m/>
    <n v="45440"/>
    <n v="-45440"/>
    <s v="paid thru dib chq 02086951 one chq amount 100,000"/>
  </r>
  <r>
    <x v="553"/>
    <x v="59"/>
    <x v="8"/>
    <m/>
    <m/>
    <n v="54560"/>
    <n v="-54560"/>
    <m/>
  </r>
  <r>
    <x v="553"/>
    <x v="46"/>
    <x v="9"/>
    <m/>
    <m/>
    <n v="77000"/>
    <n v="-77000"/>
    <s v="paid thru dib chq 02086949"/>
  </r>
  <r>
    <x v="553"/>
    <x v="25"/>
    <x v="9"/>
    <m/>
    <m/>
    <n v="148600"/>
    <n v="-148600"/>
    <s v="paid thru dib chq 02086950"/>
  </r>
  <r>
    <x v="554"/>
    <x v="25"/>
    <x v="3"/>
    <m/>
    <n v="5208"/>
    <m/>
    <n v="5208"/>
    <m/>
  </r>
  <r>
    <x v="554"/>
    <x v="25"/>
    <x v="3"/>
    <m/>
    <n v="3418"/>
    <m/>
    <n v="3418"/>
    <m/>
  </r>
  <r>
    <x v="554"/>
    <x v="25"/>
    <x v="1"/>
    <m/>
    <n v="8500"/>
    <m/>
    <n v="8500"/>
    <m/>
  </r>
  <r>
    <x v="555"/>
    <x v="25"/>
    <x v="5"/>
    <m/>
    <m/>
    <n v="200000"/>
    <n v="-200000"/>
    <s v="Received from jpmc ipc 46"/>
  </r>
  <r>
    <x v="555"/>
    <x v="50"/>
    <x v="2"/>
    <m/>
    <m/>
    <n v="74001"/>
    <n v="-74001"/>
    <m/>
  </r>
  <r>
    <x v="555"/>
    <x v="59"/>
    <x v="2"/>
    <m/>
    <m/>
    <n v="14629"/>
    <n v="-14629"/>
    <s v="Received from jpmc ipc 46"/>
  </r>
  <r>
    <x v="555"/>
    <x v="0"/>
    <x v="2"/>
    <m/>
    <m/>
    <n v="443"/>
    <n v="-443"/>
    <m/>
  </r>
  <r>
    <x v="556"/>
    <x v="25"/>
    <x v="7"/>
    <m/>
    <n v="31234"/>
    <m/>
    <n v="31234"/>
    <m/>
  </r>
  <r>
    <x v="556"/>
    <x v="25"/>
    <x v="7"/>
    <m/>
    <n v="101485"/>
    <m/>
    <n v="101485"/>
    <m/>
  </r>
  <r>
    <x v="556"/>
    <x v="25"/>
    <x v="7"/>
    <m/>
    <n v="13024"/>
    <m/>
    <n v="13024"/>
    <m/>
  </r>
  <r>
    <x v="556"/>
    <x v="25"/>
    <x v="7"/>
    <m/>
    <n v="53697"/>
    <m/>
    <n v="53697"/>
    <m/>
  </r>
  <r>
    <x v="556"/>
    <x v="25"/>
    <x v="7"/>
    <m/>
    <n v="20192"/>
    <m/>
    <n v="20192"/>
    <m/>
  </r>
  <r>
    <x v="556"/>
    <x v="25"/>
    <x v="7"/>
    <m/>
    <n v="30732"/>
    <m/>
    <n v="30732"/>
    <m/>
  </r>
  <r>
    <x v="556"/>
    <x v="25"/>
    <x v="7"/>
    <m/>
    <n v="18233"/>
    <m/>
    <n v="18233"/>
    <m/>
  </r>
  <r>
    <x v="556"/>
    <x v="25"/>
    <x v="7"/>
    <m/>
    <n v="5414"/>
    <m/>
    <n v="5414"/>
    <m/>
  </r>
  <r>
    <x v="556"/>
    <x v="25"/>
    <x v="7"/>
    <m/>
    <n v="69763"/>
    <m/>
    <n v="69763"/>
    <m/>
  </r>
  <r>
    <x v="556"/>
    <x v="25"/>
    <x v="7"/>
    <m/>
    <n v="7107"/>
    <m/>
    <n v="7107"/>
    <m/>
  </r>
  <r>
    <x v="556"/>
    <x v="25"/>
    <x v="7"/>
    <m/>
    <m/>
    <n v="15205"/>
    <n v="-15205"/>
    <s v="Sales return"/>
  </r>
  <r>
    <x v="556"/>
    <x v="46"/>
    <x v="7"/>
    <m/>
    <n v="33160"/>
    <m/>
    <n v="33160"/>
    <m/>
  </r>
  <r>
    <x v="556"/>
    <x v="46"/>
    <x v="7"/>
    <m/>
    <n v="3431"/>
    <m/>
    <n v="3431"/>
    <m/>
  </r>
  <r>
    <x v="556"/>
    <x v="46"/>
    <x v="7"/>
    <m/>
    <n v="15621"/>
    <m/>
    <n v="15621"/>
    <m/>
  </r>
  <r>
    <x v="556"/>
    <x v="46"/>
    <x v="7"/>
    <m/>
    <n v="6790"/>
    <m/>
    <n v="6790"/>
    <m/>
  </r>
  <r>
    <x v="556"/>
    <x v="46"/>
    <x v="7"/>
    <m/>
    <n v="3380"/>
    <m/>
    <n v="3380"/>
    <m/>
  </r>
  <r>
    <x v="556"/>
    <x v="46"/>
    <x v="7"/>
    <m/>
    <n v="490"/>
    <m/>
    <n v="490"/>
    <m/>
  </r>
  <r>
    <x v="556"/>
    <x v="46"/>
    <x v="7"/>
    <m/>
    <n v="1418"/>
    <m/>
    <n v="1418"/>
    <m/>
  </r>
  <r>
    <x v="556"/>
    <x v="46"/>
    <x v="7"/>
    <m/>
    <n v="19641"/>
    <m/>
    <n v="19641"/>
    <m/>
  </r>
  <r>
    <x v="556"/>
    <x v="46"/>
    <x v="7"/>
    <m/>
    <n v="14297"/>
    <m/>
    <n v="14297"/>
    <m/>
  </r>
  <r>
    <x v="556"/>
    <x v="46"/>
    <x v="7"/>
    <m/>
    <n v="24978"/>
    <m/>
    <n v="24978"/>
    <m/>
  </r>
  <r>
    <x v="556"/>
    <x v="46"/>
    <x v="7"/>
    <m/>
    <n v="4540"/>
    <m/>
    <n v="4540"/>
    <m/>
  </r>
  <r>
    <x v="556"/>
    <x v="46"/>
    <x v="7"/>
    <m/>
    <n v="14211"/>
    <m/>
    <n v="14211"/>
    <m/>
  </r>
  <r>
    <x v="556"/>
    <x v="58"/>
    <x v="7"/>
    <m/>
    <n v="2620"/>
    <m/>
    <n v="2620"/>
    <m/>
  </r>
  <r>
    <x v="556"/>
    <x v="58"/>
    <x v="7"/>
    <m/>
    <n v="3890"/>
    <m/>
    <n v="3890"/>
    <m/>
  </r>
  <r>
    <x v="556"/>
    <x v="58"/>
    <x v="7"/>
    <m/>
    <n v="2500"/>
    <m/>
    <n v="2500"/>
    <m/>
  </r>
  <r>
    <x v="556"/>
    <x v="52"/>
    <x v="7"/>
    <m/>
    <n v="57195"/>
    <m/>
    <n v="57195"/>
    <m/>
  </r>
  <r>
    <x v="556"/>
    <x v="52"/>
    <x v="7"/>
    <m/>
    <n v="1717"/>
    <m/>
    <n v="1717"/>
    <m/>
  </r>
  <r>
    <x v="556"/>
    <x v="52"/>
    <x v="7"/>
    <m/>
    <n v="1215"/>
    <m/>
    <n v="1215"/>
    <m/>
  </r>
  <r>
    <x v="556"/>
    <x v="52"/>
    <x v="7"/>
    <m/>
    <n v="710"/>
    <m/>
    <n v="710"/>
    <m/>
  </r>
  <r>
    <x v="556"/>
    <x v="52"/>
    <x v="7"/>
    <m/>
    <n v="650"/>
    <m/>
    <n v="650"/>
    <m/>
  </r>
  <r>
    <x v="556"/>
    <x v="52"/>
    <x v="7"/>
    <m/>
    <n v="1340"/>
    <m/>
    <n v="1340"/>
    <m/>
  </r>
  <r>
    <x v="556"/>
    <x v="46"/>
    <x v="7"/>
    <m/>
    <n v="5455"/>
    <m/>
    <n v="5455"/>
    <s v="Sign issue"/>
  </r>
  <r>
    <x v="556"/>
    <x v="46"/>
    <x v="7"/>
    <m/>
    <n v="4056"/>
    <m/>
    <n v="4056"/>
    <s v="Sign issue"/>
  </r>
  <r>
    <x v="556"/>
    <x v="46"/>
    <x v="7"/>
    <m/>
    <n v="23421"/>
    <m/>
    <n v="23421"/>
    <s v="Sign issue"/>
  </r>
  <r>
    <x v="556"/>
    <x v="46"/>
    <x v="7"/>
    <m/>
    <n v="1887"/>
    <m/>
    <n v="1887"/>
    <s v="Sign issue"/>
  </r>
  <r>
    <x v="556"/>
    <x v="46"/>
    <x v="7"/>
    <m/>
    <n v="10816"/>
    <m/>
    <n v="10816"/>
    <s v="Sign issue"/>
  </r>
  <r>
    <x v="556"/>
    <x v="46"/>
    <x v="7"/>
    <m/>
    <n v="1025"/>
    <m/>
    <n v="1025"/>
    <s v="Without reeiving"/>
  </r>
  <r>
    <x v="556"/>
    <x v="46"/>
    <x v="7"/>
    <m/>
    <n v="1200"/>
    <m/>
    <n v="1200"/>
    <s v="Without reeiving"/>
  </r>
  <r>
    <x v="556"/>
    <x v="46"/>
    <x v="7"/>
    <m/>
    <n v="5960"/>
    <m/>
    <n v="5960"/>
    <s v="Without reeiving"/>
  </r>
  <r>
    <x v="556"/>
    <x v="46"/>
    <x v="7"/>
    <m/>
    <n v="8921"/>
    <m/>
    <n v="8921"/>
    <s v="Without reeiving"/>
  </r>
  <r>
    <x v="556"/>
    <x v="46"/>
    <x v="7"/>
    <m/>
    <n v="3148"/>
    <m/>
    <n v="3148"/>
    <s v="Without reeiving"/>
  </r>
  <r>
    <x v="556"/>
    <x v="46"/>
    <x v="7"/>
    <m/>
    <n v="36277"/>
    <m/>
    <n v="36277"/>
    <s v="Without reeiving"/>
  </r>
  <r>
    <x v="556"/>
    <x v="46"/>
    <x v="7"/>
    <m/>
    <n v="247"/>
    <m/>
    <n v="247"/>
    <s v="Without reeiving"/>
  </r>
  <r>
    <x v="557"/>
    <x v="46"/>
    <x v="5"/>
    <m/>
    <n v="13200"/>
    <m/>
    <n v="13200"/>
    <m/>
  </r>
  <r>
    <x v="557"/>
    <x v="62"/>
    <x v="5"/>
    <m/>
    <n v="8660"/>
    <m/>
    <n v="8660"/>
    <m/>
  </r>
  <r>
    <x v="557"/>
    <x v="25"/>
    <x v="5"/>
    <m/>
    <n v="77000"/>
    <m/>
    <n v="77000"/>
    <m/>
  </r>
  <r>
    <x v="557"/>
    <x v="46"/>
    <x v="1"/>
    <m/>
    <n v="6885"/>
    <m/>
    <n v="6885"/>
    <m/>
  </r>
  <r>
    <x v="558"/>
    <x v="25"/>
    <x v="5"/>
    <m/>
    <m/>
    <n v="127115"/>
    <n v="-127115"/>
    <m/>
  </r>
  <r>
    <x v="558"/>
    <x v="46"/>
    <x v="5"/>
    <m/>
    <m/>
    <n v="13200"/>
    <n v="-13200"/>
    <s v="This payment received from JPMC Food Court IPC 08 for the amount Rs 200,000"/>
  </r>
  <r>
    <x v="558"/>
    <x v="62"/>
    <x v="5"/>
    <m/>
    <m/>
    <n v="56510"/>
    <n v="-56510"/>
    <m/>
  </r>
  <r>
    <x v="558"/>
    <x v="25"/>
    <x v="5"/>
    <m/>
    <m/>
    <n v="3175"/>
    <n v="-3175"/>
    <m/>
  </r>
  <r>
    <x v="558"/>
    <x v="52"/>
    <x v="7"/>
    <m/>
    <m/>
    <n v="60802"/>
    <n v="-60802"/>
    <m/>
  </r>
  <r>
    <x v="558"/>
    <x v="58"/>
    <x v="7"/>
    <m/>
    <m/>
    <n v="9010"/>
    <n v="-9010"/>
    <s v="This payment received from JPMC Food Court IPC 08 for the amount Rs 200,000"/>
  </r>
  <r>
    <x v="558"/>
    <x v="46"/>
    <x v="7"/>
    <m/>
    <m/>
    <n v="130188"/>
    <n v="-130188"/>
    <m/>
  </r>
  <r>
    <x v="558"/>
    <x v="46"/>
    <x v="7"/>
    <m/>
    <m/>
    <n v="300000"/>
    <n v="-300000"/>
    <s v="This payment received from JPMC Food Court IPC 08 for the amount Rs 200,000"/>
  </r>
  <r>
    <x v="559"/>
    <x v="25"/>
    <x v="7"/>
    <m/>
    <n v="76358"/>
    <m/>
    <n v="76358"/>
    <m/>
  </r>
  <r>
    <x v="559"/>
    <x v="25"/>
    <x v="7"/>
    <m/>
    <n v="48926"/>
    <m/>
    <n v="48926"/>
    <m/>
  </r>
  <r>
    <x v="559"/>
    <x v="63"/>
    <x v="7"/>
    <m/>
    <n v="33935"/>
    <m/>
    <n v="33935"/>
    <m/>
  </r>
  <r>
    <x v="559"/>
    <x v="63"/>
    <x v="7"/>
    <m/>
    <n v="92463"/>
    <m/>
    <n v="92463"/>
    <m/>
  </r>
  <r>
    <x v="559"/>
    <x v="46"/>
    <x v="7"/>
    <m/>
    <n v="11804"/>
    <m/>
    <n v="11804"/>
    <m/>
  </r>
  <r>
    <x v="560"/>
    <x v="46"/>
    <x v="9"/>
    <s v="13"/>
    <n v="72400"/>
    <m/>
    <n v="72400"/>
    <m/>
  </r>
  <r>
    <x v="560"/>
    <x v="46"/>
    <x v="1"/>
    <m/>
    <n v="25350"/>
    <m/>
    <n v="25350"/>
    <m/>
  </r>
  <r>
    <x v="560"/>
    <x v="25"/>
    <x v="3"/>
    <m/>
    <m/>
    <n v="50000"/>
    <n v="-50000"/>
    <s v="cash paid"/>
  </r>
  <r>
    <x v="561"/>
    <x v="46"/>
    <x v="1"/>
    <m/>
    <n v="8000"/>
    <m/>
    <n v="8000"/>
    <m/>
  </r>
  <r>
    <x v="562"/>
    <x v="62"/>
    <x v="3"/>
    <m/>
    <n v="7621"/>
    <m/>
    <n v="7621"/>
    <m/>
  </r>
  <r>
    <x v="562"/>
    <x v="46"/>
    <x v="1"/>
    <m/>
    <n v="24251"/>
    <m/>
    <n v="24251"/>
    <m/>
  </r>
  <r>
    <x v="562"/>
    <x v="46"/>
    <x v="9"/>
    <s v="14"/>
    <n v="5800"/>
    <m/>
    <n v="5800"/>
    <m/>
  </r>
  <r>
    <x v="563"/>
    <x v="25"/>
    <x v="3"/>
    <m/>
    <n v="62012"/>
    <m/>
    <n v="62012"/>
    <m/>
  </r>
  <r>
    <x v="564"/>
    <x v="46"/>
    <x v="9"/>
    <m/>
    <m/>
    <n v="55500"/>
    <n v="-55500"/>
    <s v="padi thru dic chq 02086968"/>
  </r>
  <r>
    <x v="564"/>
    <x v="60"/>
    <x v="9"/>
    <m/>
    <m/>
    <n v="44500"/>
    <n v="-44500"/>
    <m/>
  </r>
  <r>
    <x v="564"/>
    <x v="62"/>
    <x v="3"/>
    <m/>
    <n v="22589"/>
    <m/>
    <n v="22589"/>
    <s v="material given by zeehsan ac from tube"/>
  </r>
  <r>
    <x v="564"/>
    <x v="52"/>
    <x v="7"/>
    <m/>
    <n v="26870"/>
    <m/>
    <n v="26870"/>
    <m/>
  </r>
  <r>
    <x v="564"/>
    <x v="25"/>
    <x v="7"/>
    <m/>
    <n v="20391"/>
    <m/>
    <n v="20391"/>
    <m/>
  </r>
  <r>
    <x v="564"/>
    <x v="52"/>
    <x v="7"/>
    <m/>
    <n v="37980"/>
    <m/>
    <n v="37980"/>
    <m/>
  </r>
  <r>
    <x v="564"/>
    <x v="25"/>
    <x v="7"/>
    <m/>
    <n v="27725"/>
    <m/>
    <n v="27725"/>
    <m/>
  </r>
  <r>
    <x v="564"/>
    <x v="52"/>
    <x v="7"/>
    <m/>
    <n v="1580"/>
    <m/>
    <n v="1580"/>
    <m/>
  </r>
  <r>
    <x v="564"/>
    <x v="46"/>
    <x v="7"/>
    <m/>
    <n v="13174"/>
    <m/>
    <n v="13174"/>
    <m/>
  </r>
  <r>
    <x v="564"/>
    <x v="52"/>
    <x v="7"/>
    <m/>
    <n v="4150"/>
    <m/>
    <n v="4150"/>
    <m/>
  </r>
  <r>
    <x v="565"/>
    <x v="25"/>
    <x v="5"/>
    <m/>
    <n v="498936"/>
    <m/>
    <n v="498936"/>
    <m/>
  </r>
  <r>
    <x v="565"/>
    <x v="46"/>
    <x v="9"/>
    <m/>
    <n v="6000"/>
    <m/>
    <n v="6000"/>
    <m/>
  </r>
  <r>
    <x v="566"/>
    <x v="46"/>
    <x v="1"/>
    <m/>
    <n v="181857"/>
    <m/>
    <n v="181857"/>
    <m/>
  </r>
  <r>
    <x v="567"/>
    <x v="46"/>
    <x v="1"/>
    <m/>
    <n v="21013"/>
    <m/>
    <n v="21013"/>
    <m/>
  </r>
  <r>
    <x v="568"/>
    <x v="46"/>
    <x v="1"/>
    <m/>
    <n v="81419"/>
    <m/>
    <n v="81419"/>
    <m/>
  </r>
  <r>
    <x v="569"/>
    <x v="25"/>
    <x v="9"/>
    <s v="17"/>
    <n v="39000"/>
    <m/>
    <n v="39000"/>
    <m/>
  </r>
  <r>
    <x v="570"/>
    <x v="25"/>
    <x v="0"/>
    <m/>
    <n v="206380"/>
    <m/>
    <n v="206380"/>
    <m/>
  </r>
  <r>
    <x v="570"/>
    <x v="25"/>
    <x v="0"/>
    <m/>
    <n v="46360"/>
    <m/>
    <n v="46360"/>
    <m/>
  </r>
  <r>
    <x v="570"/>
    <x v="53"/>
    <x v="3"/>
    <m/>
    <m/>
    <n v="21264"/>
    <n v="-21264"/>
    <m/>
  </r>
  <r>
    <x v="570"/>
    <x v="25"/>
    <x v="3"/>
    <m/>
    <m/>
    <n v="78736"/>
    <n v="-78736"/>
    <s v="paid (this chq received from total as JPMC Food Court IPC 09 (rec date 12-2-10-20)"/>
  </r>
  <r>
    <x v="571"/>
    <x v="25"/>
    <x v="5"/>
    <m/>
    <m/>
    <n v="300000"/>
    <n v="-300000"/>
    <s v="paid (this chq received from total as JPMC IPC 48 adhoc payment 75%  (rec date 14-10-20)"/>
  </r>
  <r>
    <x v="571"/>
    <x v="50"/>
    <x v="1"/>
    <m/>
    <m/>
    <n v="4688"/>
    <n v="-4688"/>
    <m/>
  </r>
  <r>
    <x v="571"/>
    <x v="25"/>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6"/>
    <x v="1"/>
    <m/>
    <m/>
    <n v="24515"/>
    <n v="-24515"/>
    <m/>
  </r>
  <r>
    <x v="571"/>
    <x v="51"/>
    <x v="6"/>
    <m/>
    <m/>
    <n v="150000"/>
    <n v="-150000"/>
    <s v="paid (this chq received from total as JPMC IPC 48 adhoc payment 75%  (rec date 14-10-20)"/>
  </r>
  <r>
    <x v="572"/>
    <x v="25"/>
    <x v="9"/>
    <s v="18"/>
    <n v="3000"/>
    <m/>
    <n v="3000"/>
    <m/>
  </r>
  <r>
    <x v="573"/>
    <x v="25"/>
    <x v="5"/>
    <m/>
    <n v="29610"/>
    <m/>
    <n v="29610"/>
    <m/>
  </r>
  <r>
    <x v="573"/>
    <x v="25"/>
    <x v="5"/>
    <m/>
    <n v="3000"/>
    <m/>
    <n v="3000"/>
    <m/>
  </r>
  <r>
    <x v="573"/>
    <x v="25"/>
    <x v="5"/>
    <m/>
    <n v="2125"/>
    <m/>
    <n v="2125"/>
    <m/>
  </r>
  <r>
    <x v="573"/>
    <x v="50"/>
    <x v="5"/>
    <m/>
    <n v="10320"/>
    <m/>
    <n v="10320"/>
    <m/>
  </r>
  <r>
    <x v="574"/>
    <x v="25"/>
    <x v="5"/>
    <m/>
    <n v="18510"/>
    <m/>
    <n v="18510"/>
    <m/>
  </r>
  <r>
    <x v="574"/>
    <x v="25"/>
    <x v="5"/>
    <m/>
    <n v="107880"/>
    <m/>
    <n v="107880"/>
    <m/>
  </r>
  <r>
    <x v="568"/>
    <x v="25"/>
    <x v="3"/>
    <m/>
    <n v="18478"/>
    <m/>
    <n v="18478"/>
    <m/>
  </r>
  <r>
    <x v="575"/>
    <x v="62"/>
    <x v="3"/>
    <m/>
    <n v="6758"/>
    <m/>
    <n v="6758"/>
    <m/>
  </r>
  <r>
    <x v="576"/>
    <x v="25"/>
    <x v="3"/>
    <m/>
    <n v="2449"/>
    <m/>
    <n v="2449"/>
    <m/>
  </r>
  <r>
    <x v="577"/>
    <x v="52"/>
    <x v="7"/>
    <m/>
    <n v="6189"/>
    <m/>
    <n v="6189"/>
    <m/>
  </r>
  <r>
    <x v="567"/>
    <x v="52"/>
    <x v="7"/>
    <m/>
    <n v="1830"/>
    <m/>
    <n v="1830"/>
    <m/>
  </r>
  <r>
    <x v="578"/>
    <x v="25"/>
    <x v="5"/>
    <m/>
    <n v="21105"/>
    <m/>
    <n v="21105"/>
    <m/>
  </r>
  <r>
    <x v="579"/>
    <x v="64"/>
    <x v="9"/>
    <m/>
    <n v="58000"/>
    <m/>
    <n v="58000"/>
    <m/>
  </r>
  <r>
    <x v="580"/>
    <x v="25"/>
    <x v="9"/>
    <m/>
    <m/>
    <n v="33000"/>
    <n v="-33000"/>
    <m/>
  </r>
  <r>
    <x v="580"/>
    <x v="25"/>
    <x v="9"/>
    <m/>
    <m/>
    <n v="3000"/>
    <n v="-3000"/>
    <s v="This chq returned from Fateh in 19-10-20 deal Rs 100,000"/>
  </r>
  <r>
    <x v="580"/>
    <x v="46"/>
    <x v="9"/>
    <m/>
    <m/>
    <n v="6000"/>
    <n v="-6000"/>
    <m/>
  </r>
  <r>
    <x v="580"/>
    <x v="64"/>
    <x v="9"/>
    <m/>
    <m/>
    <n v="58000"/>
    <n v="-58000"/>
    <m/>
  </r>
  <r>
    <x v="581"/>
    <x v="25"/>
    <x v="3"/>
    <m/>
    <n v="21108"/>
    <m/>
    <n v="21108"/>
    <m/>
  </r>
  <r>
    <x v="581"/>
    <x v="64"/>
    <x v="9"/>
    <s v="20"/>
    <n v="6600"/>
    <m/>
    <n v="6600"/>
    <m/>
  </r>
  <r>
    <x v="582"/>
    <x v="25"/>
    <x v="5"/>
    <m/>
    <n v="13500"/>
    <m/>
    <n v="13500"/>
    <m/>
  </r>
  <r>
    <x v="582"/>
    <x v="25"/>
    <x v="5"/>
    <m/>
    <n v="23215"/>
    <m/>
    <n v="23215"/>
    <m/>
  </r>
  <r>
    <x v="582"/>
    <x v="46"/>
    <x v="5"/>
    <m/>
    <n v="2700"/>
    <m/>
    <n v="2700"/>
    <m/>
  </r>
  <r>
    <x v="583"/>
    <x v="46"/>
    <x v="1"/>
    <m/>
    <n v="178729"/>
    <m/>
    <n v="178729"/>
    <m/>
  </r>
  <r>
    <x v="583"/>
    <x v="46"/>
    <x v="1"/>
    <m/>
    <n v="53406"/>
    <m/>
    <n v="53406"/>
    <m/>
  </r>
  <r>
    <x v="583"/>
    <x v="25"/>
    <x v="3"/>
    <m/>
    <n v="5338"/>
    <m/>
    <n v="5338"/>
    <m/>
  </r>
  <r>
    <x v="583"/>
    <x v="25"/>
    <x v="5"/>
    <m/>
    <n v="6018"/>
    <m/>
    <n v="6018"/>
    <m/>
  </r>
  <r>
    <x v="583"/>
    <x v="25"/>
    <x v="5"/>
    <m/>
    <n v="61600"/>
    <m/>
    <n v="61600"/>
    <m/>
  </r>
  <r>
    <x v="583"/>
    <x v="46"/>
    <x v="1"/>
    <m/>
    <n v="63500"/>
    <m/>
    <n v="63500"/>
    <m/>
  </r>
  <r>
    <x v="584"/>
    <x v="46"/>
    <x v="1"/>
    <m/>
    <n v="128159"/>
    <m/>
    <n v="128159"/>
    <m/>
  </r>
  <r>
    <x v="585"/>
    <x v="46"/>
    <x v="1"/>
    <m/>
    <n v="24467"/>
    <m/>
    <n v="24467"/>
    <m/>
  </r>
  <r>
    <x v="586"/>
    <x v="46"/>
    <x v="1"/>
    <m/>
    <n v="15066"/>
    <m/>
    <n v="15066"/>
    <m/>
  </r>
  <r>
    <x v="587"/>
    <x v="46"/>
    <x v="1"/>
    <m/>
    <n v="73222"/>
    <m/>
    <n v="73222"/>
    <m/>
  </r>
  <r>
    <x v="586"/>
    <x v="46"/>
    <x v="1"/>
    <m/>
    <n v="28525"/>
    <m/>
    <n v="28525"/>
    <m/>
  </r>
  <r>
    <x v="588"/>
    <x v="46"/>
    <x v="1"/>
    <m/>
    <n v="72525"/>
    <m/>
    <n v="72525"/>
    <m/>
  </r>
  <r>
    <x v="589"/>
    <x v="25"/>
    <x v="7"/>
    <m/>
    <m/>
    <n v="130635"/>
    <n v="-130635"/>
    <s v="This chq returned from Fateh in 19-10-20 deal Rs 130,635"/>
  </r>
  <r>
    <x v="589"/>
    <x v="46"/>
    <x v="5"/>
    <m/>
    <n v="4800"/>
    <m/>
    <n v="4800"/>
    <m/>
  </r>
  <r>
    <x v="589"/>
    <x v="46"/>
    <x v="5"/>
    <m/>
    <n v="4800"/>
    <m/>
    <n v="4800"/>
    <m/>
  </r>
  <r>
    <x v="589"/>
    <x v="50"/>
    <x v="5"/>
    <m/>
    <n v="10600"/>
    <m/>
    <n v="10600"/>
    <m/>
  </r>
  <r>
    <x v="589"/>
    <x v="25"/>
    <x v="5"/>
    <m/>
    <m/>
    <n v="210450"/>
    <n v="-210450"/>
    <s v="Purchased Returned"/>
  </r>
  <r>
    <x v="589"/>
    <x v="25"/>
    <x v="0"/>
    <m/>
    <m/>
    <n v="252500"/>
    <n v="-252500"/>
    <s v="Paid thri DIB chq 02086983"/>
  </r>
  <r>
    <x v="589"/>
    <x v="25"/>
    <x v="0"/>
    <m/>
    <m/>
    <n v="240"/>
    <n v="-240"/>
    <s v="adjust"/>
  </r>
  <r>
    <x v="583"/>
    <x v="25"/>
    <x v="3"/>
    <m/>
    <n v="6680"/>
    <m/>
    <n v="6680"/>
    <m/>
  </r>
  <r>
    <x v="590"/>
    <x v="25"/>
    <x v="7"/>
    <m/>
    <m/>
    <n v="100000"/>
    <n v="-100000"/>
    <m/>
  </r>
  <r>
    <x v="590"/>
    <x v="46"/>
    <x v="7"/>
    <m/>
    <m/>
    <n v="100000"/>
    <n v="-100000"/>
    <s v="Paid thri DIB chq 02086984 chq amount rs 300,000"/>
  </r>
  <r>
    <x v="590"/>
    <x v="63"/>
    <x v="7"/>
    <m/>
    <m/>
    <n v="100000"/>
    <n v="-100000"/>
    <m/>
  </r>
  <r>
    <x v="572"/>
    <x v="25"/>
    <x v="7"/>
    <m/>
    <n v="7937"/>
    <m/>
    <n v="7937"/>
    <m/>
  </r>
  <r>
    <x v="582"/>
    <x v="25"/>
    <x v="7"/>
    <m/>
    <n v="11574"/>
    <m/>
    <n v="11574"/>
    <m/>
  </r>
  <r>
    <x v="586"/>
    <x v="25"/>
    <x v="7"/>
    <m/>
    <n v="7257"/>
    <m/>
    <n v="7257"/>
    <m/>
  </r>
  <r>
    <x v="591"/>
    <x v="25"/>
    <x v="7"/>
    <m/>
    <n v="41196"/>
    <m/>
    <n v="41196"/>
    <m/>
  </r>
  <r>
    <x v="591"/>
    <x v="62"/>
    <x v="3"/>
    <m/>
    <m/>
    <n v="65657"/>
    <n v="-65657"/>
    <m/>
  </r>
  <r>
    <x v="591"/>
    <x v="25"/>
    <x v="3"/>
    <m/>
    <m/>
    <n v="4343"/>
    <n v="-4343"/>
    <s v="This chq returned from Fateh rec date 14-10-20"/>
  </r>
  <r>
    <x v="592"/>
    <x v="46"/>
    <x v="1"/>
    <m/>
    <n v="16939"/>
    <m/>
    <n v="16939"/>
    <m/>
  </r>
  <r>
    <x v="592"/>
    <x v="46"/>
    <x v="3"/>
    <m/>
    <n v="813"/>
    <m/>
    <n v="813"/>
    <m/>
  </r>
  <r>
    <x v="593"/>
    <x v="50"/>
    <x v="9"/>
    <s v="21"/>
    <n v="25500"/>
    <m/>
    <n v="25500"/>
    <m/>
  </r>
  <r>
    <x v="594"/>
    <x v="50"/>
    <x v="2"/>
    <m/>
    <n v="21337"/>
    <m/>
    <n v="21337"/>
    <m/>
  </r>
  <r>
    <x v="595"/>
    <x v="25"/>
    <x v="5"/>
    <m/>
    <m/>
    <n v="178692"/>
    <n v="-178692"/>
    <s v="This chq received from total as Ideas atrium final payment rec date 11-12-20"/>
  </r>
  <r>
    <x v="595"/>
    <x v="46"/>
    <x v="0"/>
    <m/>
    <n v="92250"/>
    <m/>
    <n v="92250"/>
    <m/>
  </r>
  <r>
    <x v="595"/>
    <x v="46"/>
    <x v="0"/>
    <m/>
    <n v="36360"/>
    <m/>
    <n v="36360"/>
    <m/>
  </r>
  <r>
    <x v="596"/>
    <x v="46"/>
    <x v="1"/>
    <m/>
    <m/>
    <n v="100000"/>
    <n v="-100000"/>
    <s v="This chq returned from Fateh rec date 19-10-20"/>
  </r>
  <r>
    <x v="595"/>
    <x v="25"/>
    <x v="9"/>
    <s v="22"/>
    <n v="19200"/>
    <m/>
    <n v="19200"/>
    <m/>
  </r>
  <r>
    <x v="597"/>
    <x v="46"/>
    <x v="1"/>
    <m/>
    <n v="36067"/>
    <m/>
    <n v="36067"/>
    <m/>
  </r>
  <r>
    <x v="598"/>
    <x v="50"/>
    <x v="3"/>
    <m/>
    <n v="3932"/>
    <m/>
    <n v="3932"/>
    <m/>
  </r>
  <r>
    <x v="599"/>
    <x v="25"/>
    <x v="3"/>
    <m/>
    <n v="12568"/>
    <m/>
    <n v="12568"/>
    <m/>
  </r>
  <r>
    <x v="600"/>
    <x v="25"/>
    <x v="3"/>
    <m/>
    <n v="3920"/>
    <m/>
    <n v="3920"/>
    <m/>
  </r>
  <r>
    <x v="585"/>
    <x v="25"/>
    <x v="6"/>
    <m/>
    <n v="42435"/>
    <m/>
    <n v="42435"/>
    <m/>
  </r>
  <r>
    <x v="601"/>
    <x v="25"/>
    <x v="6"/>
    <m/>
    <n v="7671"/>
    <m/>
    <n v="7671"/>
    <m/>
  </r>
  <r>
    <x v="601"/>
    <x v="25"/>
    <x v="5"/>
    <m/>
    <n v="3800"/>
    <m/>
    <n v="3800"/>
    <m/>
  </r>
  <r>
    <x v="602"/>
    <x v="65"/>
    <x v="5"/>
    <m/>
    <n v="2190"/>
    <m/>
    <n v="2190"/>
    <m/>
  </r>
  <r>
    <x v="602"/>
    <x v="25"/>
    <x v="5"/>
    <m/>
    <n v="26680"/>
    <m/>
    <n v="26680"/>
    <m/>
  </r>
  <r>
    <x v="603"/>
    <x v="65"/>
    <x v="5"/>
    <m/>
    <n v="16750"/>
    <m/>
    <n v="16750"/>
    <m/>
  </r>
  <r>
    <x v="604"/>
    <x v="65"/>
    <x v="5"/>
    <m/>
    <n v="53000"/>
    <m/>
    <n v="53000"/>
    <m/>
  </r>
  <r>
    <x v="605"/>
    <x v="25"/>
    <x v="5"/>
    <m/>
    <m/>
    <n v="43940"/>
    <n v="-43940"/>
    <m/>
  </r>
  <r>
    <x v="605"/>
    <x v="50"/>
    <x v="5"/>
    <m/>
    <m/>
    <n v="20920"/>
    <n v="-20920"/>
    <m/>
  </r>
  <r>
    <x v="605"/>
    <x v="65"/>
    <x v="5"/>
    <m/>
    <m/>
    <n v="71940"/>
    <n v="-71940"/>
    <s v="paid (this chq received from total as JPMC IPC 48 adhoc payment 75%  (rec date 14-10-20)"/>
  </r>
  <r>
    <x v="605"/>
    <x v="46"/>
    <x v="5"/>
    <m/>
    <m/>
    <n v="13200"/>
    <n v="-13200"/>
    <m/>
  </r>
  <r>
    <x v="606"/>
    <x v="25"/>
    <x v="6"/>
    <m/>
    <m/>
    <n v="147784"/>
    <n v="-147784"/>
    <s v="Material returned"/>
  </r>
  <r>
    <x v="607"/>
    <x v="25"/>
    <x v="7"/>
    <m/>
    <n v="1218"/>
    <m/>
    <n v="1218"/>
    <m/>
  </r>
  <r>
    <x v="607"/>
    <x v="25"/>
    <x v="7"/>
    <m/>
    <n v="33070"/>
    <m/>
    <n v="33070"/>
    <m/>
  </r>
  <r>
    <x v="608"/>
    <x v="25"/>
    <x v="5"/>
    <m/>
    <m/>
    <n v="68424"/>
    <n v="-68424"/>
    <s v="Returned Material from JPMC"/>
  </r>
  <r>
    <x v="608"/>
    <x v="65"/>
    <x v="5"/>
    <m/>
    <n v="26500"/>
    <m/>
    <n v="26500"/>
    <m/>
  </r>
  <r>
    <x v="608"/>
    <x v="66"/>
    <x v="5"/>
    <m/>
    <n v="4575"/>
    <m/>
    <n v="4575"/>
    <m/>
  </r>
  <r>
    <x v="609"/>
    <x v="25"/>
    <x v="7"/>
    <m/>
    <n v="13014"/>
    <m/>
    <n v="13014"/>
    <m/>
  </r>
  <r>
    <x v="610"/>
    <x v="25"/>
    <x v="7"/>
    <m/>
    <n v="78990"/>
    <m/>
    <n v="78990"/>
    <m/>
  </r>
  <r>
    <x v="600"/>
    <x v="25"/>
    <x v="7"/>
    <m/>
    <n v="136670"/>
    <m/>
    <n v="136670"/>
    <m/>
  </r>
  <r>
    <x v="611"/>
    <x v="25"/>
    <x v="7"/>
    <m/>
    <n v="101072"/>
    <m/>
    <n v="101072"/>
    <m/>
  </r>
  <r>
    <x v="612"/>
    <x v="25"/>
    <x v="7"/>
    <m/>
    <n v="23601"/>
    <m/>
    <n v="23601"/>
    <m/>
  </r>
  <r>
    <x v="613"/>
    <x v="25"/>
    <x v="7"/>
    <m/>
    <n v="24170"/>
    <m/>
    <n v="24170"/>
    <m/>
  </r>
  <r>
    <x v="607"/>
    <x v="25"/>
    <x v="7"/>
    <m/>
    <n v="18044"/>
    <m/>
    <n v="18044"/>
    <m/>
  </r>
  <r>
    <x v="608"/>
    <x v="25"/>
    <x v="7"/>
    <m/>
    <n v="14770"/>
    <m/>
    <n v="14770"/>
    <m/>
  </r>
  <r>
    <x v="614"/>
    <x v="25"/>
    <x v="3"/>
    <m/>
    <m/>
    <n v="50000"/>
    <n v="-50000"/>
    <s v="paid thdu dib chq 02234977 "/>
  </r>
  <r>
    <x v="615"/>
    <x v="4"/>
    <x v="3"/>
    <m/>
    <n v="3293"/>
    <m/>
    <n v="3293"/>
    <m/>
  </r>
  <r>
    <x v="615"/>
    <x v="66"/>
    <x v="0"/>
    <m/>
    <n v="21600"/>
    <m/>
    <n v="21600"/>
    <m/>
  </r>
  <r>
    <x v="614"/>
    <x v="25"/>
    <x v="7"/>
    <m/>
    <n v="28239"/>
    <m/>
    <n v="28239"/>
    <m/>
  </r>
  <r>
    <x v="616"/>
    <x v="25"/>
    <x v="7"/>
    <m/>
    <m/>
    <n v="250000"/>
    <n v="-250000"/>
    <s v="paid thdu dib chq 02234994 "/>
  </r>
  <r>
    <x v="616"/>
    <x v="25"/>
    <x v="7"/>
    <m/>
    <m/>
    <n v="250000"/>
    <n v="-250000"/>
    <s v="paid thdu dib chq 02234995"/>
  </r>
  <r>
    <x v="617"/>
    <x v="25"/>
    <x v="9"/>
    <s v="23"/>
    <n v="36600"/>
    <m/>
    <n v="36600"/>
    <m/>
  </r>
  <r>
    <x v="618"/>
    <x v="25"/>
    <x v="5"/>
    <n v="1713"/>
    <n v="5250"/>
    <m/>
    <n v="5250"/>
    <m/>
  </r>
  <r>
    <x v="619"/>
    <x v="65"/>
    <x v="5"/>
    <n v="1731"/>
    <n v="13150"/>
    <m/>
    <n v="13150"/>
    <m/>
  </r>
  <r>
    <x v="620"/>
    <x v="25"/>
    <x v="3"/>
    <m/>
    <n v="41579"/>
    <m/>
    <n v="41579"/>
    <m/>
  </r>
  <r>
    <x v="621"/>
    <x v="67"/>
    <x v="8"/>
    <m/>
    <n v="14000"/>
    <m/>
    <n v="14000"/>
    <m/>
  </r>
  <r>
    <x v="622"/>
    <x v="25"/>
    <x v="3"/>
    <m/>
    <n v="2245"/>
    <m/>
    <n v="2245"/>
    <m/>
  </r>
  <r>
    <x v="622"/>
    <x v="25"/>
    <x v="9"/>
    <s v="24"/>
    <n v="17000"/>
    <m/>
    <n v="17000"/>
    <m/>
  </r>
  <r>
    <x v="622"/>
    <x v="65"/>
    <x v="5"/>
    <m/>
    <m/>
    <n v="150000"/>
    <n v="-150000"/>
    <s v="This chq received from Total as Al Hamd Academy as Mob adv 20% (chq given to Iqbal Sons against sales tax invoice)"/>
  </r>
  <r>
    <x v="622"/>
    <x v="25"/>
    <x v="5"/>
    <m/>
    <m/>
    <n v="50000"/>
    <n v="-50000"/>
    <m/>
  </r>
  <r>
    <x v="623"/>
    <x v="46"/>
    <x v="9"/>
    <m/>
    <m/>
    <n v="5800"/>
    <n v="-5800"/>
    <m/>
  </r>
  <r>
    <x v="623"/>
    <x v="64"/>
    <x v="9"/>
    <m/>
    <m/>
    <n v="6500"/>
    <n v="-6500"/>
    <s v="paid thdu dib chq 02235023 chq amount rs 140,000"/>
  </r>
  <r>
    <x v="623"/>
    <x v="50"/>
    <x v="9"/>
    <m/>
    <m/>
    <n v="25500"/>
    <n v="-25500"/>
    <m/>
  </r>
  <r>
    <x v="623"/>
    <x v="25"/>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7"/>
    <m/>
    <m/>
    <n v="26398"/>
    <n v="-26398"/>
    <m/>
  </r>
  <r>
    <x v="626"/>
    <x v="52"/>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6"/>
    <x v="7"/>
    <m/>
    <m/>
    <n v="116065"/>
    <n v="-116065"/>
    <m/>
  </r>
  <r>
    <x v="626"/>
    <x v="25"/>
    <x v="7"/>
    <m/>
    <m/>
    <n v="266438"/>
    <n v="-266438"/>
    <m/>
  </r>
  <r>
    <x v="626"/>
    <x v="25"/>
    <x v="7"/>
    <m/>
    <n v="25566"/>
    <m/>
    <n v="25566"/>
    <m/>
  </r>
  <r>
    <x v="626"/>
    <x v="67"/>
    <x v="7"/>
    <m/>
    <n v="6410"/>
    <m/>
    <n v="6410"/>
    <m/>
  </r>
  <r>
    <x v="626"/>
    <x v="25"/>
    <x v="7"/>
    <m/>
    <n v="14042"/>
    <m/>
    <n v="14042"/>
    <m/>
  </r>
  <r>
    <x v="626"/>
    <x v="69"/>
    <x v="7"/>
    <m/>
    <n v="58990"/>
    <m/>
    <n v="58990"/>
    <m/>
  </r>
  <r>
    <x v="626"/>
    <x v="68"/>
    <x v="7"/>
    <m/>
    <n v="82220"/>
    <m/>
    <n v="82220"/>
    <m/>
  </r>
  <r>
    <x v="626"/>
    <x v="65"/>
    <x v="7"/>
    <m/>
    <n v="67370"/>
    <m/>
    <n v="67370"/>
    <m/>
  </r>
  <r>
    <x v="626"/>
    <x v="69"/>
    <x v="7"/>
    <m/>
    <n v="84612"/>
    <m/>
    <n v="84612"/>
    <m/>
  </r>
  <r>
    <x v="626"/>
    <x v="65"/>
    <x v="7"/>
    <m/>
    <n v="14517"/>
    <m/>
    <n v="14517"/>
    <m/>
  </r>
  <r>
    <x v="623"/>
    <x v="67"/>
    <x v="10"/>
    <m/>
    <n v="73360"/>
    <m/>
    <n v="73360"/>
    <m/>
  </r>
  <r>
    <x v="623"/>
    <x v="65"/>
    <x v="10"/>
    <m/>
    <n v="7970"/>
    <m/>
    <n v="7970"/>
    <m/>
  </r>
  <r>
    <x v="623"/>
    <x v="25"/>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5"/>
    <x v="4"/>
    <m/>
    <m/>
    <m/>
    <n v="0"/>
    <m/>
  </r>
  <r>
    <x v="629"/>
    <x v="65"/>
    <x v="5"/>
    <m/>
    <n v="13975"/>
    <m/>
    <n v="13975"/>
    <m/>
  </r>
  <r>
    <x v="629"/>
    <x v="65"/>
    <x v="5"/>
    <m/>
    <n v="4675"/>
    <m/>
    <n v="4675"/>
    <m/>
  </r>
  <r>
    <x v="629"/>
    <x v="65"/>
    <x v="5"/>
    <m/>
    <n v="18400"/>
    <m/>
    <n v="18400"/>
    <m/>
  </r>
  <r>
    <x v="629"/>
    <x v="25"/>
    <x v="5"/>
    <m/>
    <n v="2120"/>
    <m/>
    <n v="2120"/>
    <m/>
  </r>
  <r>
    <x v="629"/>
    <x v="67"/>
    <x v="5"/>
    <m/>
    <n v="15875"/>
    <m/>
    <n v="15875"/>
    <m/>
  </r>
  <r>
    <x v="629"/>
    <x v="67"/>
    <x v="5"/>
    <m/>
    <n v="2320"/>
    <m/>
    <n v="2320"/>
    <m/>
  </r>
  <r>
    <x v="629"/>
    <x v="65"/>
    <x v="5"/>
    <m/>
    <n v="7800"/>
    <m/>
    <n v="7800"/>
    <m/>
  </r>
  <r>
    <x v="629"/>
    <x v="65"/>
    <x v="5"/>
    <m/>
    <n v="6000"/>
    <m/>
    <n v="6000"/>
    <m/>
  </r>
  <r>
    <x v="629"/>
    <x v="65"/>
    <x v="5"/>
    <m/>
    <n v="2515"/>
    <m/>
    <n v="2515"/>
    <m/>
  </r>
  <r>
    <x v="629"/>
    <x v="65"/>
    <x v="5"/>
    <m/>
    <n v="5300"/>
    <m/>
    <n v="5300"/>
    <m/>
  </r>
  <r>
    <x v="629"/>
    <x v="65"/>
    <x v="5"/>
    <m/>
    <n v="15600"/>
    <m/>
    <n v="15600"/>
    <m/>
  </r>
  <r>
    <x v="629"/>
    <x v="65"/>
    <x v="5"/>
    <m/>
    <n v="5000"/>
    <m/>
    <n v="5000"/>
    <m/>
  </r>
  <r>
    <x v="629"/>
    <x v="65"/>
    <x v="5"/>
    <m/>
    <n v="23400"/>
    <m/>
    <n v="23400"/>
    <m/>
  </r>
  <r>
    <x v="629"/>
    <x v="65"/>
    <x v="5"/>
    <m/>
    <n v="4940"/>
    <m/>
    <n v="4940"/>
    <m/>
  </r>
  <r>
    <x v="630"/>
    <x v="67"/>
    <x v="5"/>
    <m/>
    <n v="9000"/>
    <m/>
    <n v="9000"/>
    <m/>
  </r>
  <r>
    <x v="630"/>
    <x v="25"/>
    <x v="5"/>
    <m/>
    <n v="46200"/>
    <m/>
    <n v="46200"/>
    <m/>
  </r>
  <r>
    <x v="631"/>
    <x v="25"/>
    <x v="9"/>
    <s v="25"/>
    <n v="18600"/>
    <m/>
    <n v="18600"/>
    <m/>
  </r>
  <r>
    <x v="631"/>
    <x v="25"/>
    <x v="9"/>
    <s v="26"/>
    <n v="63200"/>
    <m/>
    <n v="63200"/>
    <m/>
  </r>
  <r>
    <x v="623"/>
    <x v="70"/>
    <x v="7"/>
    <n v="223"/>
    <n v="149055"/>
    <m/>
    <n v="149055"/>
    <m/>
  </r>
  <r>
    <x v="632"/>
    <x v="69"/>
    <x v="7"/>
    <n v="261"/>
    <n v="68784"/>
    <m/>
    <n v="68784"/>
    <m/>
  </r>
  <r>
    <x v="626"/>
    <x v="67"/>
    <x v="7"/>
    <n v="336"/>
    <n v="9691"/>
    <m/>
    <n v="9691"/>
    <m/>
  </r>
  <r>
    <x v="626"/>
    <x v="69"/>
    <x v="7"/>
    <n v="337"/>
    <n v="15953"/>
    <m/>
    <n v="15953"/>
    <m/>
  </r>
  <r>
    <x v="630"/>
    <x v="70"/>
    <x v="7"/>
    <n v="403"/>
    <n v="8000"/>
    <m/>
    <n v="8000"/>
    <m/>
  </r>
  <r>
    <x v="630"/>
    <x v="65"/>
    <x v="7"/>
    <s v="0409"/>
    <n v="21517"/>
    <m/>
    <n v="21517"/>
    <m/>
  </r>
  <r>
    <x v="630"/>
    <x v="69"/>
    <x v="7"/>
    <s v="0408"/>
    <n v="2281"/>
    <m/>
    <n v="2281"/>
    <m/>
  </r>
  <r>
    <x v="633"/>
    <x v="70"/>
    <x v="7"/>
    <n v="451"/>
    <n v="2858"/>
    <m/>
    <n v="2858"/>
    <m/>
  </r>
  <r>
    <x v="631"/>
    <x v="70"/>
    <x v="7"/>
    <n v="495"/>
    <n v="71428"/>
    <m/>
    <n v="71428"/>
    <m/>
  </r>
  <r>
    <x v="631"/>
    <x v="25"/>
    <x v="7"/>
    <n v="494"/>
    <n v="53174"/>
    <m/>
    <n v="53174"/>
    <m/>
  </r>
  <r>
    <x v="631"/>
    <x v="70"/>
    <x v="7"/>
    <n v="43"/>
    <m/>
    <n v="55691"/>
    <n v="-55691"/>
    <s v="Material returned"/>
  </r>
  <r>
    <x v="634"/>
    <x v="25"/>
    <x v="7"/>
    <n v="44"/>
    <m/>
    <n v="20120"/>
    <n v="-20120"/>
    <s v="Material returned"/>
  </r>
  <r>
    <x v="635"/>
    <x v="65"/>
    <x v="8"/>
    <n v="2"/>
    <n v="51450"/>
    <m/>
    <n v="51450"/>
    <m/>
  </r>
  <r>
    <x v="634"/>
    <x v="50"/>
    <x v="11"/>
    <n v="2103"/>
    <n v="61200"/>
    <m/>
    <n v="61200"/>
    <m/>
  </r>
  <r>
    <x v="636"/>
    <x v="65"/>
    <x v="8"/>
    <m/>
    <m/>
    <n v="50000"/>
    <n v="-50000"/>
    <s v="This payment received feom Total as JPMC IPC 49 payment (Direct tranfered in his account)"/>
  </r>
  <r>
    <x v="636"/>
    <x v="25"/>
    <x v="9"/>
    <m/>
    <m/>
    <n v="50000"/>
    <n v="-50000"/>
    <s v="This payment received feom Total as JPMC IPC 49 payment (Direct tranfered in his account)"/>
  </r>
  <r>
    <x v="636"/>
    <x v="25"/>
    <x v="3"/>
    <m/>
    <n v="121998"/>
    <m/>
    <n v="121998"/>
    <m/>
  </r>
  <r>
    <x v="636"/>
    <x v="25"/>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6"/>
    <x v="0"/>
    <m/>
    <m/>
    <n v="98400"/>
    <n v="-98400"/>
    <m/>
  </r>
  <r>
    <x v="637"/>
    <x v="65"/>
    <x v="8"/>
    <m/>
    <n v="29000"/>
    <m/>
    <n v="29000"/>
    <m/>
  </r>
  <r>
    <x v="637"/>
    <x v="67"/>
    <x v="8"/>
    <m/>
    <m/>
    <n v="14000"/>
    <n v="-14000"/>
    <m/>
  </r>
  <r>
    <x v="637"/>
    <x v="65"/>
    <x v="8"/>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5"/>
    <x v="10"/>
    <m/>
    <m/>
    <n v="21500"/>
    <n v="-21500"/>
    <m/>
  </r>
  <r>
    <x v="638"/>
    <x v="65"/>
    <x v="10"/>
    <m/>
    <m/>
    <n v="2900"/>
    <n v="-2900"/>
    <m/>
  </r>
  <r>
    <x v="627"/>
    <x v="25"/>
    <x v="10"/>
    <m/>
    <m/>
    <n v="24225"/>
    <n v="-24225"/>
    <m/>
  </r>
  <r>
    <x v="639"/>
    <x v="65"/>
    <x v="10"/>
    <m/>
    <m/>
    <n v="54720"/>
    <n v="-54720"/>
    <m/>
  </r>
  <r>
    <x v="640"/>
    <x v="67"/>
    <x v="10"/>
    <m/>
    <m/>
    <n v="22415"/>
    <n v="-22415"/>
    <m/>
  </r>
  <r>
    <x v="641"/>
    <x v="25"/>
    <x v="3"/>
    <m/>
    <n v="4494"/>
    <m/>
    <n v="4494"/>
    <m/>
  </r>
  <r>
    <x v="638"/>
    <x v="25"/>
    <x v="3"/>
    <m/>
    <n v="743"/>
    <m/>
    <n v="743"/>
    <m/>
  </r>
  <r>
    <x v="642"/>
    <x v="70"/>
    <x v="7"/>
    <m/>
    <m/>
    <n v="158559"/>
    <n v="-158559"/>
    <s v="This payment received from Total as JPMC IPC 49 payment against GST invoice in the name of Syedna trading)_x000a_chq 500,000_x000a_less   17,500_x000a_total 482,500  chq amount 500,000"/>
  </r>
  <r>
    <x v="642"/>
    <x v="68"/>
    <x v="7"/>
    <m/>
    <m/>
    <n v="82220"/>
    <n v="-82220"/>
    <m/>
  </r>
  <r>
    <x v="642"/>
    <x v="67"/>
    <x v="7"/>
    <m/>
    <m/>
    <n v="41721"/>
    <n v="-41721"/>
    <m/>
  </r>
  <r>
    <x v="642"/>
    <x v="69"/>
    <x v="7"/>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5"/>
    <m/>
    <n v="17100"/>
    <m/>
    <n v="17100"/>
    <m/>
  </r>
  <r>
    <x v="646"/>
    <x v="70"/>
    <x v="0"/>
    <m/>
    <n v="31875"/>
    <m/>
    <n v="31875"/>
    <m/>
  </r>
  <r>
    <x v="647"/>
    <x v="65"/>
    <x v="9"/>
    <s v="28"/>
    <n v="36700"/>
    <m/>
    <n v="36700"/>
    <m/>
  </r>
  <r>
    <x v="647"/>
    <x v="25"/>
    <x v="9"/>
    <s v="29"/>
    <n v="6000"/>
    <m/>
    <n v="6000"/>
    <m/>
  </r>
  <r>
    <x v="648"/>
    <x v="65"/>
    <x v="9"/>
    <m/>
    <m/>
    <n v="100000"/>
    <n v="-100000"/>
    <s v="paid thru dib chq 02235061"/>
  </r>
  <r>
    <x v="634"/>
    <x v="70"/>
    <x v="7"/>
    <m/>
    <n v="4381"/>
    <m/>
    <n v="4381"/>
    <m/>
  </r>
  <r>
    <x v="634"/>
    <x v="25"/>
    <x v="7"/>
    <m/>
    <n v="18880"/>
    <m/>
    <n v="18880"/>
    <m/>
  </r>
  <r>
    <x v="634"/>
    <x v="25"/>
    <x v="7"/>
    <m/>
    <m/>
    <n v="20120"/>
    <n v="-20120"/>
    <s v="sales retrun"/>
  </r>
  <r>
    <x v="635"/>
    <x v="65"/>
    <x v="7"/>
    <m/>
    <n v="18012"/>
    <m/>
    <n v="18012"/>
    <m/>
  </r>
  <r>
    <x v="649"/>
    <x v="65"/>
    <x v="7"/>
    <m/>
    <m/>
    <n v="11028"/>
    <n v="-11028"/>
    <s v="sales retrun"/>
  </r>
  <r>
    <x v="649"/>
    <x v="25"/>
    <x v="7"/>
    <m/>
    <n v="8592"/>
    <m/>
    <n v="8592"/>
    <m/>
  </r>
  <r>
    <x v="649"/>
    <x v="70"/>
    <x v="7"/>
    <m/>
    <n v="3334"/>
    <m/>
    <n v="3334"/>
    <m/>
  </r>
  <r>
    <x v="636"/>
    <x v="65"/>
    <x v="7"/>
    <m/>
    <m/>
    <n v="2656"/>
    <n v="-2656"/>
    <m/>
  </r>
  <r>
    <x v="636"/>
    <x v="65"/>
    <x v="7"/>
    <m/>
    <n v="10724"/>
    <m/>
    <n v="10724"/>
    <m/>
  </r>
  <r>
    <x v="636"/>
    <x v="69"/>
    <x v="7"/>
    <m/>
    <n v="33917"/>
    <m/>
    <n v="33917"/>
    <m/>
  </r>
  <r>
    <x v="642"/>
    <x v="67"/>
    <x v="7"/>
    <m/>
    <n v="13895"/>
    <m/>
    <n v="13895"/>
    <m/>
  </r>
  <r>
    <x v="642"/>
    <x v="69"/>
    <x v="7"/>
    <m/>
    <n v="5105"/>
    <m/>
    <n v="5105"/>
    <m/>
  </r>
  <r>
    <x v="644"/>
    <x v="67"/>
    <x v="7"/>
    <m/>
    <n v="220774"/>
    <m/>
    <n v="220774"/>
    <m/>
  </r>
  <r>
    <x v="644"/>
    <x v="25"/>
    <x v="7"/>
    <m/>
    <n v="68510"/>
    <m/>
    <n v="68510"/>
    <m/>
  </r>
  <r>
    <x v="644"/>
    <x v="69"/>
    <x v="7"/>
    <m/>
    <n v="758"/>
    <m/>
    <n v="758"/>
    <m/>
  </r>
  <r>
    <x v="650"/>
    <x v="67"/>
    <x v="7"/>
    <m/>
    <n v="5675"/>
    <m/>
    <n v="5675"/>
    <m/>
  </r>
  <r>
    <x v="651"/>
    <x v="70"/>
    <x v="7"/>
    <m/>
    <n v="24564"/>
    <m/>
    <n v="24564"/>
    <m/>
  </r>
  <r>
    <x v="641"/>
    <x v="70"/>
    <x v="7"/>
    <m/>
    <n v="860"/>
    <m/>
    <n v="860"/>
    <m/>
  </r>
  <r>
    <x v="652"/>
    <x v="67"/>
    <x v="7"/>
    <m/>
    <n v="2821"/>
    <m/>
    <n v="2821"/>
    <m/>
  </r>
  <r>
    <x v="653"/>
    <x v="65"/>
    <x v="7"/>
    <m/>
    <n v="14409"/>
    <m/>
    <n v="14409"/>
    <m/>
  </r>
  <r>
    <x v="654"/>
    <x v="25"/>
    <x v="9"/>
    <s v="30"/>
    <n v="17200"/>
    <m/>
    <n v="17200"/>
    <m/>
  </r>
  <r>
    <x v="655"/>
    <x v="50"/>
    <x v="3"/>
    <n v="4445"/>
    <n v="6168"/>
    <m/>
    <n v="6168"/>
    <m/>
  </r>
  <r>
    <x v="655"/>
    <x v="25"/>
    <x v="3"/>
    <n v="4453"/>
    <n v="16796"/>
    <m/>
    <n v="16796"/>
    <m/>
  </r>
  <r>
    <x v="656"/>
    <x v="67"/>
    <x v="5"/>
    <m/>
    <n v="97145"/>
    <m/>
    <n v="97145"/>
    <m/>
  </r>
  <r>
    <x v="656"/>
    <x v="71"/>
    <x v="5"/>
    <m/>
    <n v="55800"/>
    <m/>
    <n v="55800"/>
    <m/>
  </r>
  <r>
    <x v="656"/>
    <x v="65"/>
    <x v="5"/>
    <m/>
    <n v="4970"/>
    <m/>
    <n v="4970"/>
    <m/>
  </r>
  <r>
    <x v="657"/>
    <x v="67"/>
    <x v="7"/>
    <m/>
    <n v="5367"/>
    <m/>
    <n v="5367"/>
    <m/>
  </r>
  <r>
    <x v="658"/>
    <x v="70"/>
    <x v="7"/>
    <m/>
    <n v="12568"/>
    <m/>
    <n v="12568"/>
    <m/>
  </r>
  <r>
    <x v="654"/>
    <x v="67"/>
    <x v="7"/>
    <m/>
    <n v="121139"/>
    <m/>
    <n v="121139"/>
    <m/>
  </r>
  <r>
    <x v="659"/>
    <x v="67"/>
    <x v="7"/>
    <m/>
    <n v="13264"/>
    <m/>
    <n v="13264"/>
    <m/>
  </r>
  <r>
    <x v="660"/>
    <x v="67"/>
    <x v="7"/>
    <m/>
    <n v="5670"/>
    <m/>
    <n v="5670"/>
    <m/>
  </r>
  <r>
    <x v="640"/>
    <x v="65"/>
    <x v="5"/>
    <m/>
    <n v="4395"/>
    <m/>
    <n v="4395"/>
    <m/>
  </r>
  <r>
    <x v="659"/>
    <x v="50"/>
    <x v="11"/>
    <m/>
    <m/>
    <n v="25000"/>
    <n v="-25000"/>
    <s v="cash paid"/>
  </r>
  <r>
    <x v="640"/>
    <x v="25"/>
    <x v="3"/>
    <m/>
    <m/>
    <n v="100000"/>
    <n v="-100000"/>
    <s v="paid thru dib # 02235069"/>
  </r>
  <r>
    <x v="640"/>
    <x v="67"/>
    <x v="7"/>
    <m/>
    <m/>
    <n v="300000"/>
    <n v="-300000"/>
    <s v="paid thru dib # 02235072"/>
  </r>
  <r>
    <x v="661"/>
    <x v="25"/>
    <x v="5"/>
    <m/>
    <n v="35600"/>
    <m/>
    <n v="35600"/>
    <m/>
  </r>
  <r>
    <x v="662"/>
    <x v="25"/>
    <x v="5"/>
    <m/>
    <n v="41800"/>
    <m/>
    <n v="41800"/>
    <m/>
  </r>
  <r>
    <x v="640"/>
    <x v="71"/>
    <x v="5"/>
    <m/>
    <n v="55800"/>
    <m/>
    <n v="55800"/>
    <m/>
  </r>
  <r>
    <x v="663"/>
    <x v="67"/>
    <x v="5"/>
    <m/>
    <n v="8330"/>
    <m/>
    <n v="8330"/>
    <m/>
  </r>
  <r>
    <x v="664"/>
    <x v="67"/>
    <x v="5"/>
    <m/>
    <n v="14190"/>
    <m/>
    <n v="14190"/>
    <m/>
  </r>
  <r>
    <x v="661"/>
    <x v="46"/>
    <x v="5"/>
    <m/>
    <n v="900"/>
    <m/>
    <n v="900"/>
    <s v="adjust"/>
  </r>
  <r>
    <x v="663"/>
    <x v="25"/>
    <x v="5"/>
    <m/>
    <m/>
    <n v="92268"/>
    <n v="-92268"/>
    <m/>
  </r>
  <r>
    <x v="663"/>
    <x v="65"/>
    <x v="5"/>
    <m/>
    <m/>
    <n v="23720"/>
    <n v="-23720"/>
    <m/>
  </r>
  <r>
    <x v="663"/>
    <x v="66"/>
    <x v="5"/>
    <m/>
    <m/>
    <n v="4575"/>
    <n v="-4575"/>
    <s v="received from total against Hyundai showroom retention rec date 29-5-21 against GS invoive amount 365090"/>
  </r>
  <r>
    <x v="663"/>
    <x v="67"/>
    <x v="5"/>
    <m/>
    <m/>
    <n v="124340"/>
    <n v="-124340"/>
    <m/>
  </r>
  <r>
    <x v="663"/>
    <x v="71"/>
    <x v="5"/>
    <m/>
    <m/>
    <n v="111600"/>
    <n v="-111600"/>
    <m/>
  </r>
  <r>
    <x v="663"/>
    <x v="67"/>
    <x v="5"/>
    <m/>
    <m/>
    <n v="8587"/>
    <n v="-8587"/>
    <m/>
  </r>
  <r>
    <x v="627"/>
    <x v="25"/>
    <x v="10"/>
    <m/>
    <n v="24225"/>
    <m/>
    <n v="24225"/>
    <m/>
  </r>
  <r>
    <x v="665"/>
    <x v="65"/>
    <x v="10"/>
    <m/>
    <n v="54726"/>
    <m/>
    <n v="54726"/>
    <m/>
  </r>
  <r>
    <x v="666"/>
    <x v="67"/>
    <x v="10"/>
    <m/>
    <n v="153496"/>
    <m/>
    <n v="153496"/>
    <m/>
  </r>
  <r>
    <x v="664"/>
    <x v="67"/>
    <x v="10"/>
    <m/>
    <n v="79600"/>
    <m/>
    <n v="79600"/>
    <m/>
  </r>
  <r>
    <x v="667"/>
    <x v="25"/>
    <x v="5"/>
    <m/>
    <n v="30000"/>
    <m/>
    <n v="30000"/>
    <m/>
  </r>
  <r>
    <x v="667"/>
    <x v="69"/>
    <x v="7"/>
    <m/>
    <m/>
    <n v="60288"/>
    <n v="-60288"/>
    <s v="sales return"/>
  </r>
  <r>
    <x v="668"/>
    <x v="65"/>
    <x v="8"/>
    <m/>
    <n v="28567"/>
    <m/>
    <n v="28567"/>
    <m/>
  </r>
  <r>
    <x v="669"/>
    <x v="25"/>
    <x v="9"/>
    <s v="31"/>
    <n v="4800"/>
    <m/>
    <n v="4800"/>
    <m/>
  </r>
  <r>
    <x v="668"/>
    <x v="67"/>
    <x v="5"/>
    <m/>
    <n v="45420"/>
    <m/>
    <n v="45420"/>
    <m/>
  </r>
  <r>
    <x v="670"/>
    <x v="25"/>
    <x v="10"/>
    <m/>
    <n v="19000"/>
    <m/>
    <n v="19000"/>
    <m/>
  </r>
  <r>
    <x v="671"/>
    <x v="25"/>
    <x v="10"/>
    <m/>
    <n v="22000"/>
    <m/>
    <n v="22000"/>
    <m/>
  </r>
  <r>
    <x v="672"/>
    <x v="25"/>
    <x v="10"/>
    <m/>
    <n v="38000"/>
    <m/>
    <n v="38000"/>
    <m/>
  </r>
  <r>
    <x v="672"/>
    <x v="65"/>
    <x v="10"/>
    <m/>
    <n v="76000"/>
    <m/>
    <n v="76000"/>
    <m/>
  </r>
  <r>
    <x v="672"/>
    <x v="67"/>
    <x v="10"/>
    <m/>
    <n v="36600"/>
    <m/>
    <n v="36600"/>
    <m/>
  </r>
  <r>
    <x v="673"/>
    <x v="71"/>
    <x v="5"/>
    <m/>
    <n v="21600"/>
    <m/>
    <n v="21600"/>
    <m/>
  </r>
  <r>
    <x v="673"/>
    <x v="25"/>
    <x v="5"/>
    <m/>
    <n v="19200"/>
    <m/>
    <n v="19200"/>
    <m/>
  </r>
  <r>
    <x v="674"/>
    <x v="67"/>
    <x v="5"/>
    <m/>
    <n v="2775"/>
    <m/>
    <n v="2775"/>
    <m/>
  </r>
  <r>
    <x v="675"/>
    <x v="67"/>
    <x v="5"/>
    <m/>
    <n v="9130"/>
    <m/>
    <n v="9130"/>
    <m/>
  </r>
  <r>
    <x v="640"/>
    <x v="25"/>
    <x v="7"/>
    <m/>
    <n v="20332"/>
    <m/>
    <n v="20332"/>
    <m/>
  </r>
  <r>
    <x v="663"/>
    <x v="67"/>
    <x v="7"/>
    <m/>
    <n v="33768"/>
    <m/>
    <n v="33768"/>
    <m/>
  </r>
  <r>
    <x v="667"/>
    <x v="67"/>
    <x v="7"/>
    <m/>
    <n v="982"/>
    <m/>
    <n v="982"/>
    <m/>
  </r>
  <r>
    <x v="676"/>
    <x v="65"/>
    <x v="9"/>
    <m/>
    <m/>
    <n v="46300"/>
    <n v="-46300"/>
    <m/>
  </r>
  <r>
    <x v="676"/>
    <x v="25"/>
    <x v="9"/>
    <m/>
    <m/>
    <n v="53700"/>
    <n v="-53700"/>
    <s v="MCB chq 1806422916 amount 100,000"/>
  </r>
  <r>
    <x v="606"/>
    <x v="51"/>
    <x v="6"/>
    <m/>
    <m/>
    <n v="33746"/>
    <n v="-33746"/>
    <m/>
  </r>
  <r>
    <x v="677"/>
    <x v="67"/>
    <x v="8"/>
    <m/>
    <n v="82595"/>
    <m/>
    <n v="82595"/>
    <m/>
  </r>
  <r>
    <x v="677"/>
    <x v="25"/>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5"/>
    <m/>
    <n v="13200"/>
    <m/>
    <n v="13200"/>
    <m/>
  </r>
  <r>
    <x v="677"/>
    <x v="67"/>
    <x v="5"/>
    <m/>
    <n v="13000"/>
    <m/>
    <n v="13000"/>
    <m/>
  </r>
  <r>
    <x v="671"/>
    <x v="67"/>
    <x v="7"/>
    <m/>
    <n v="50037"/>
    <m/>
    <n v="50037"/>
    <m/>
  </r>
  <r>
    <x v="679"/>
    <x v="25"/>
    <x v="7"/>
    <m/>
    <n v="34937"/>
    <m/>
    <n v="34937"/>
    <m/>
  </r>
  <r>
    <x v="680"/>
    <x v="67"/>
    <x v="7"/>
    <m/>
    <n v="7734"/>
    <m/>
    <n v="7734"/>
    <m/>
  </r>
  <r>
    <x v="678"/>
    <x v="67"/>
    <x v="7"/>
    <m/>
    <n v="3019"/>
    <m/>
    <n v="3019"/>
    <m/>
  </r>
  <r>
    <x v="681"/>
    <x v="67"/>
    <x v="5"/>
    <m/>
    <n v="7920"/>
    <m/>
    <n v="7920"/>
    <m/>
  </r>
  <r>
    <x v="678"/>
    <x v="71"/>
    <x v="10"/>
    <m/>
    <n v="21000"/>
    <m/>
    <n v="21000"/>
    <m/>
  </r>
  <r>
    <x v="681"/>
    <x v="72"/>
    <x v="10"/>
    <m/>
    <n v="55300"/>
    <m/>
    <n v="55300"/>
    <m/>
  </r>
  <r>
    <x v="682"/>
    <x v="72"/>
    <x v="10"/>
    <m/>
    <n v="193500"/>
    <m/>
    <n v="193500"/>
    <m/>
  </r>
  <r>
    <x v="683"/>
    <x v="67"/>
    <x v="10"/>
    <m/>
    <n v="230800"/>
    <m/>
    <n v="230800"/>
    <m/>
  </r>
  <r>
    <x v="684"/>
    <x v="25"/>
    <x v="3"/>
    <m/>
    <n v="21211"/>
    <m/>
    <n v="21211"/>
    <m/>
  </r>
  <r>
    <x v="685"/>
    <x v="67"/>
    <x v="8"/>
    <m/>
    <n v="11119"/>
    <m/>
    <n v="11119"/>
    <m/>
  </r>
  <r>
    <x v="686"/>
    <x v="72"/>
    <x v="10"/>
    <m/>
    <n v="4000"/>
    <m/>
    <n v="4000"/>
    <m/>
  </r>
  <r>
    <x v="686"/>
    <x v="73"/>
    <x v="10"/>
    <m/>
    <n v="30000"/>
    <m/>
    <n v="30000"/>
    <m/>
  </r>
  <r>
    <x v="687"/>
    <x v="71"/>
    <x v="10"/>
    <m/>
    <n v="113360"/>
    <m/>
    <n v="113360"/>
    <m/>
  </r>
  <r>
    <x v="687"/>
    <x v="71"/>
    <x v="3"/>
    <m/>
    <n v="17710"/>
    <m/>
    <n v="17710"/>
    <m/>
  </r>
  <r>
    <x v="688"/>
    <x v="67"/>
    <x v="8"/>
    <m/>
    <m/>
    <n v="75000"/>
    <n v="-75000"/>
    <s v="cash paid"/>
  </r>
  <r>
    <x v="689"/>
    <x v="67"/>
    <x v="10"/>
    <m/>
    <n v="2710"/>
    <m/>
    <n v="2710"/>
    <m/>
  </r>
  <r>
    <x v="688"/>
    <x v="67"/>
    <x v="5"/>
    <m/>
    <m/>
    <n v="92178"/>
    <n v="-92178"/>
    <s v="This payment received from Total as JPMC retention money amount direct paid to Iqbal sons against GST invoice."/>
  </r>
  <r>
    <x v="688"/>
    <x v="71"/>
    <x v="5"/>
    <m/>
    <m/>
    <n v="34800"/>
    <n v="-34800"/>
    <m/>
  </r>
  <r>
    <x v="688"/>
    <x v="25"/>
    <x v="5"/>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5"/>
    <x v="10"/>
    <m/>
    <m/>
    <n v="79000"/>
    <n v="-79000"/>
    <m/>
  </r>
  <r>
    <x v="688"/>
    <x v="65"/>
    <x v="10"/>
    <m/>
    <m/>
    <n v="35561"/>
    <n v="-35561"/>
    <m/>
  </r>
  <r>
    <x v="688"/>
    <x v="72"/>
    <x v="10"/>
    <m/>
    <m/>
    <n v="252800"/>
    <n v="-252800"/>
    <m/>
  </r>
  <r>
    <x v="688"/>
    <x v="73"/>
    <x v="10"/>
    <m/>
    <m/>
    <n v="209"/>
    <n v="-209"/>
    <m/>
  </r>
  <r>
    <x v="688"/>
    <x v="67"/>
    <x v="5"/>
    <m/>
    <n v="4760"/>
    <m/>
    <n v="4760"/>
    <m/>
  </r>
  <r>
    <x v="687"/>
    <x v="70"/>
    <x v="0"/>
    <m/>
    <n v="246040"/>
    <m/>
    <n v="246040"/>
    <m/>
  </r>
  <r>
    <x v="690"/>
    <x v="25"/>
    <x v="3"/>
    <m/>
    <n v="10716"/>
    <m/>
    <n v="10716"/>
    <m/>
  </r>
  <r>
    <x v="690"/>
    <x v="50"/>
    <x v="3"/>
    <m/>
    <m/>
    <n v="10100"/>
    <n v="-10100"/>
    <m/>
  </r>
  <r>
    <x v="690"/>
    <x v="4"/>
    <x v="3"/>
    <m/>
    <m/>
    <n v="3293"/>
    <n v="-3293"/>
    <m/>
  </r>
  <r>
    <x v="690"/>
    <x v="46"/>
    <x v="3"/>
    <m/>
    <m/>
    <n v="813"/>
    <n v="-813"/>
    <s v="Paid thru MCb chq 1806422934 "/>
  </r>
  <r>
    <x v="690"/>
    <x v="71"/>
    <x v="3"/>
    <m/>
    <m/>
    <n v="17710"/>
    <n v="-17710"/>
    <m/>
  </r>
  <r>
    <x v="690"/>
    <x v="25"/>
    <x v="3"/>
    <m/>
    <m/>
    <n v="28084"/>
    <n v="-28084"/>
    <m/>
  </r>
  <r>
    <x v="681"/>
    <x v="67"/>
    <x v="7"/>
    <m/>
    <n v="12141"/>
    <m/>
    <n v="12141"/>
    <m/>
  </r>
  <r>
    <x v="682"/>
    <x v="70"/>
    <x v="7"/>
    <m/>
    <n v="87672"/>
    <m/>
    <n v="87672"/>
    <m/>
  </r>
  <r>
    <x v="685"/>
    <x v="70"/>
    <x v="7"/>
    <m/>
    <n v="15308"/>
    <m/>
    <n v="15308"/>
    <m/>
  </r>
  <r>
    <x v="682"/>
    <x v="70"/>
    <x v="7"/>
    <m/>
    <m/>
    <n v="19745"/>
    <n v="-19745"/>
    <s v="Sales return"/>
  </r>
  <r>
    <x v="691"/>
    <x v="71"/>
    <x v="3"/>
    <m/>
    <n v="9655"/>
    <m/>
    <n v="9655"/>
    <m/>
  </r>
  <r>
    <x v="690"/>
    <x v="71"/>
    <x v="10"/>
    <m/>
    <n v="56900"/>
    <m/>
    <n v="56900"/>
    <m/>
  </r>
  <r>
    <x v="692"/>
    <x v="71"/>
    <x v="10"/>
    <m/>
    <n v="22000"/>
    <m/>
    <n v="22000"/>
    <m/>
  </r>
  <r>
    <x v="693"/>
    <x v="25"/>
    <x v="9"/>
    <s v="34"/>
    <n v="3000"/>
    <m/>
    <n v="3000"/>
    <m/>
  </r>
  <r>
    <x v="693"/>
    <x v="65"/>
    <x v="9"/>
    <s v="33"/>
    <n v="9500"/>
    <m/>
    <n v="9500"/>
    <m/>
  </r>
  <r>
    <x v="693"/>
    <x v="65"/>
    <x v="13"/>
    <m/>
    <n v="2404"/>
    <m/>
    <n v="2404"/>
    <m/>
  </r>
  <r>
    <x v="693"/>
    <x v="25"/>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5"/>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5"/>
    <x v="10"/>
    <m/>
    <n v="170800"/>
    <m/>
    <n v="170800"/>
    <m/>
  </r>
  <r>
    <x v="695"/>
    <x v="25"/>
    <x v="7"/>
    <m/>
    <m/>
    <n v="485000"/>
    <n v="-485000"/>
    <s v="received against 4th bill JS bank the forum (this payment direct paid to Tahiri sanitry against GST invoive)"/>
  </r>
  <r>
    <x v="703"/>
    <x v="46"/>
    <x v="0"/>
    <m/>
    <m/>
    <n v="30210"/>
    <n v="-30210"/>
    <s v="waved off (I myself did that)"/>
  </r>
  <r>
    <x v="689"/>
    <x v="71"/>
    <x v="5"/>
    <m/>
    <n v="28800"/>
    <m/>
    <n v="28800"/>
    <m/>
  </r>
  <r>
    <x v="688"/>
    <x v="74"/>
    <x v="5"/>
    <m/>
    <n v="23400"/>
    <m/>
    <n v="23400"/>
    <m/>
  </r>
  <r>
    <x v="704"/>
    <x v="71"/>
    <x v="5"/>
    <m/>
    <n v="21000"/>
    <m/>
    <n v="21000"/>
    <m/>
  </r>
  <r>
    <x v="704"/>
    <x v="25"/>
    <x v="5"/>
    <m/>
    <n v="12780"/>
    <m/>
    <n v="12780"/>
    <m/>
  </r>
  <r>
    <x v="705"/>
    <x v="71"/>
    <x v="5"/>
    <m/>
    <n v="7380"/>
    <m/>
    <n v="7380"/>
    <m/>
  </r>
  <r>
    <x v="690"/>
    <x v="71"/>
    <x v="5"/>
    <m/>
    <n v="6800"/>
    <m/>
    <n v="6800"/>
    <m/>
  </r>
  <r>
    <x v="691"/>
    <x v="71"/>
    <x v="5"/>
    <m/>
    <n v="30725"/>
    <m/>
    <n v="30725"/>
    <m/>
  </r>
  <r>
    <x v="691"/>
    <x v="67"/>
    <x v="5"/>
    <m/>
    <n v="1995"/>
    <m/>
    <n v="1995"/>
    <m/>
  </r>
  <r>
    <x v="694"/>
    <x v="71"/>
    <x v="5"/>
    <m/>
    <n v="13000"/>
    <m/>
    <n v="13000"/>
    <m/>
  </r>
  <r>
    <x v="706"/>
    <x v="71"/>
    <x v="5"/>
    <m/>
    <n v="7800"/>
    <m/>
    <n v="7800"/>
    <m/>
  </r>
  <r>
    <x v="693"/>
    <x v="65"/>
    <x v="5"/>
    <m/>
    <n v="13600"/>
    <m/>
    <n v="13600"/>
    <m/>
  </r>
  <r>
    <x v="707"/>
    <x v="74"/>
    <x v="5"/>
    <m/>
    <n v="23400"/>
    <m/>
    <n v="23400"/>
    <m/>
  </r>
  <r>
    <x v="682"/>
    <x v="73"/>
    <x v="5"/>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5"/>
    <x v="10"/>
    <m/>
    <m/>
    <n v="3014"/>
    <n v="-3014"/>
    <m/>
  </r>
  <r>
    <x v="708"/>
    <x v="68"/>
    <x v="12"/>
    <m/>
    <m/>
    <n v="45000"/>
    <n v="-45000"/>
    <m/>
  </r>
  <r>
    <x v="709"/>
    <x v="25"/>
    <x v="6"/>
    <s v="02038"/>
    <n v="17148"/>
    <m/>
    <n v="17148"/>
    <m/>
  </r>
  <r>
    <x v="688"/>
    <x v="70"/>
    <x v="7"/>
    <m/>
    <n v="1664"/>
    <m/>
    <n v="1664"/>
    <m/>
  </r>
  <r>
    <x v="710"/>
    <x v="65"/>
    <x v="7"/>
    <m/>
    <n v="46108"/>
    <m/>
    <n v="46108"/>
    <m/>
  </r>
  <r>
    <x v="692"/>
    <x v="70"/>
    <x v="7"/>
    <m/>
    <n v="32518"/>
    <m/>
    <n v="32518"/>
    <m/>
  </r>
  <r>
    <x v="711"/>
    <x v="25"/>
    <x v="7"/>
    <m/>
    <n v="16360"/>
    <m/>
    <n v="16360"/>
    <m/>
  </r>
  <r>
    <x v="712"/>
    <x v="65"/>
    <x v="7"/>
    <m/>
    <n v="12103"/>
    <m/>
    <n v="12103"/>
    <m/>
  </r>
  <r>
    <x v="712"/>
    <x v="70"/>
    <x v="7"/>
    <m/>
    <n v="96855"/>
    <m/>
    <n v="96855"/>
    <m/>
  </r>
  <r>
    <x v="707"/>
    <x v="70"/>
    <x v="7"/>
    <m/>
    <n v="1756"/>
    <m/>
    <n v="1756"/>
    <m/>
  </r>
  <r>
    <x v="699"/>
    <x v="70"/>
    <x v="7"/>
    <m/>
    <n v="1343"/>
    <m/>
    <n v="1343"/>
    <m/>
  </r>
  <r>
    <x v="713"/>
    <x v="25"/>
    <x v="7"/>
    <m/>
    <n v="1827"/>
    <m/>
    <n v="1827"/>
    <m/>
  </r>
  <r>
    <x v="714"/>
    <x v="67"/>
    <x v="7"/>
    <m/>
    <m/>
    <n v="33680"/>
    <n v="-33680"/>
    <s v="Material returned"/>
  </r>
  <r>
    <x v="715"/>
    <x v="74"/>
    <x v="5"/>
    <m/>
    <m/>
    <n v="46800"/>
    <n v="-46800"/>
    <s v="This payment received from Total as JS the Forum 4th bill "/>
  </r>
  <r>
    <x v="715"/>
    <x v="71"/>
    <x v="5"/>
    <m/>
    <m/>
    <n v="123680"/>
    <n v="-123680"/>
    <m/>
  </r>
  <r>
    <x v="715"/>
    <x v="65"/>
    <x v="5"/>
    <m/>
    <m/>
    <n v="13600"/>
    <n v="-13600"/>
    <m/>
  </r>
  <r>
    <x v="715"/>
    <x v="67"/>
    <x v="5"/>
    <m/>
    <m/>
    <n v="6755"/>
    <n v="-6755"/>
    <m/>
  </r>
  <r>
    <x v="715"/>
    <x v="25"/>
    <x v="5"/>
    <m/>
    <m/>
    <n v="9165"/>
    <n v="-9165"/>
    <m/>
  </r>
  <r>
    <x v="716"/>
    <x v="73"/>
    <x v="0"/>
    <m/>
    <n v="234864"/>
    <m/>
    <n v="234864"/>
    <m/>
  </r>
  <r>
    <x v="717"/>
    <x v="25"/>
    <x v="6"/>
    <m/>
    <n v="63580"/>
    <m/>
    <n v="63580"/>
    <m/>
  </r>
  <r>
    <x v="718"/>
    <x v="73"/>
    <x v="5"/>
    <m/>
    <n v="13200"/>
    <m/>
    <n v="13200"/>
    <m/>
  </r>
  <r>
    <x v="719"/>
    <x v="25"/>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5"/>
    <n v="2772"/>
    <n v="22365"/>
    <m/>
    <n v="22365"/>
    <m/>
  </r>
  <r>
    <x v="724"/>
    <x v="73"/>
    <x v="5"/>
    <n v="2768"/>
    <n v="13200"/>
    <m/>
    <n v="13200"/>
    <m/>
  </r>
  <r>
    <x v="725"/>
    <x v="73"/>
    <x v="5"/>
    <n v="17495"/>
    <n v="112632"/>
    <m/>
    <n v="112632"/>
    <m/>
  </r>
  <r>
    <x v="726"/>
    <x v="73"/>
    <x v="5"/>
    <n v="17542"/>
    <n v="159144"/>
    <m/>
    <n v="159144"/>
    <m/>
  </r>
  <r>
    <x v="727"/>
    <x v="71"/>
    <x v="5"/>
    <n v="2821"/>
    <n v="1100"/>
    <m/>
    <n v="1100"/>
    <m/>
  </r>
  <r>
    <x v="728"/>
    <x v="73"/>
    <x v="5"/>
    <n v="2844"/>
    <n v="14875"/>
    <m/>
    <n v="14875"/>
    <m/>
  </r>
  <r>
    <x v="729"/>
    <x v="73"/>
    <x v="5"/>
    <n v="2849"/>
    <n v="5100"/>
    <m/>
    <n v="5100"/>
    <m/>
  </r>
  <r>
    <x v="728"/>
    <x v="73"/>
    <x v="3"/>
    <s v="01809"/>
    <n v="40225"/>
    <m/>
    <n v="40225"/>
    <m/>
  </r>
  <r>
    <x v="728"/>
    <x v="73"/>
    <x v="3"/>
    <s v="01820"/>
    <n v="1520"/>
    <m/>
    <n v="1520"/>
    <m/>
  </r>
  <r>
    <x v="729"/>
    <x v="25"/>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5"/>
    <n v="2874"/>
    <n v="3000"/>
    <m/>
    <n v="3000"/>
    <m/>
  </r>
  <r>
    <x v="743"/>
    <x v="73"/>
    <x v="5"/>
    <n v="17622"/>
    <n v="104515"/>
    <m/>
    <n v="104515"/>
    <m/>
  </r>
  <r>
    <x v="734"/>
    <x v="73"/>
    <x v="5"/>
    <n v="2891"/>
    <n v="4200"/>
    <m/>
    <n v="4200"/>
    <m/>
  </r>
  <r>
    <x v="741"/>
    <x v="73"/>
    <x v="5"/>
    <n v="2910"/>
    <n v="4200"/>
    <m/>
    <n v="4200"/>
    <m/>
  </r>
  <r>
    <x v="744"/>
    <x v="75"/>
    <x v="3"/>
    <s v="02168"/>
    <n v="11822"/>
    <m/>
    <n v="11822"/>
    <m/>
  </r>
  <r>
    <x v="745"/>
    <x v="75"/>
    <x v="3"/>
    <s v="02229"/>
    <n v="1578"/>
    <m/>
    <n v="1578"/>
    <m/>
  </r>
  <r>
    <x v="746"/>
    <x v="73"/>
    <x v="5"/>
    <m/>
    <m/>
    <n v="5585"/>
    <n v="-5585"/>
    <m/>
  </r>
  <r>
    <x v="746"/>
    <x v="73"/>
    <x v="5"/>
    <m/>
    <m/>
    <n v="5900"/>
    <n v="-5900"/>
    <m/>
  </r>
  <r>
    <x v="747"/>
    <x v="73"/>
    <x v="12"/>
    <n v="2200"/>
    <n v="461142"/>
    <m/>
    <n v="461142"/>
    <m/>
  </r>
  <r>
    <x v="747"/>
    <x v="73"/>
    <x v="3"/>
    <s v="02064"/>
    <n v="4777"/>
    <m/>
    <n v="4777"/>
    <m/>
  </r>
  <r>
    <x v="748"/>
    <x v="73"/>
    <x v="5"/>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7"/>
    <m/>
    <m/>
    <n v="110233"/>
    <n v="-110233"/>
    <s v="This chq rec from total as Cafeterial JS bank 3th &amp; 4th bill Chq amount 500,000"/>
  </r>
  <r>
    <x v="749"/>
    <x v="70"/>
    <x v="7"/>
    <m/>
    <m/>
    <n v="230169"/>
    <n v="-230169"/>
    <m/>
  </r>
  <r>
    <x v="749"/>
    <x v="67"/>
    <x v="7"/>
    <m/>
    <m/>
    <n v="136986"/>
    <n v="-136986"/>
    <m/>
  </r>
  <r>
    <x v="749"/>
    <x v="69"/>
    <x v="7"/>
    <m/>
    <m/>
    <n v="10112"/>
    <n v="-10112"/>
    <m/>
  </r>
  <r>
    <x v="750"/>
    <x v="73"/>
    <x v="5"/>
    <m/>
    <m/>
    <n v="250000"/>
    <n v="-250000"/>
    <s v="received Al Hamd payment against 1st bill  (Chq given to Iqbal Sons against GST invoice)"/>
  </r>
  <r>
    <x v="751"/>
    <x v="73"/>
    <x v="3"/>
    <s v="02608"/>
    <n v="3543"/>
    <m/>
    <n v="3543"/>
    <m/>
  </r>
  <r>
    <x v="752"/>
    <x v="25"/>
    <x v="9"/>
    <m/>
    <m/>
    <n v="9100"/>
    <n v="-9100"/>
    <s v="paid throu mcb chq 1815879096"/>
  </r>
  <r>
    <x v="752"/>
    <x v="46"/>
    <x v="9"/>
    <m/>
    <m/>
    <n v="72300"/>
    <n v="-72300"/>
    <m/>
  </r>
  <r>
    <x v="752"/>
    <x v="65"/>
    <x v="9"/>
    <m/>
    <m/>
    <n v="9500"/>
    <n v="-9500"/>
    <m/>
  </r>
  <r>
    <x v="752"/>
    <x v="67"/>
    <x v="9"/>
    <m/>
    <m/>
    <n v="59100"/>
    <n v="-59100"/>
    <m/>
  </r>
  <r>
    <x v="753"/>
    <x v="25"/>
    <x v="5"/>
    <n v="17687"/>
    <n v="62100"/>
    <m/>
    <n v="62100"/>
    <m/>
  </r>
  <r>
    <x v="754"/>
    <x v="73"/>
    <x v="5"/>
    <n v="17730"/>
    <n v="40856"/>
    <m/>
    <n v="40856"/>
    <m/>
  </r>
  <r>
    <x v="750"/>
    <x v="73"/>
    <x v="5"/>
    <n v="17785"/>
    <n v="11400"/>
    <m/>
    <n v="11400"/>
    <m/>
  </r>
  <r>
    <x v="755"/>
    <x v="71"/>
    <x v="5"/>
    <n v="2992"/>
    <n v="4400"/>
    <m/>
    <n v="4400"/>
    <m/>
  </r>
  <r>
    <x v="752"/>
    <x v="73"/>
    <x v="5"/>
    <n v="17804"/>
    <n v="33128"/>
    <m/>
    <n v="33128"/>
    <m/>
  </r>
  <r>
    <x v="756"/>
    <x v="25"/>
    <x v="5"/>
    <n v="17842"/>
    <n v="39330"/>
    <m/>
    <n v="39330"/>
    <m/>
  </r>
  <r>
    <x v="756"/>
    <x v="73"/>
    <x v="5"/>
    <n v="17838"/>
    <n v="4788"/>
    <m/>
    <n v="4788"/>
    <m/>
  </r>
  <r>
    <x v="757"/>
    <x v="73"/>
    <x v="5"/>
    <n v="3025"/>
    <n v="19116"/>
    <m/>
    <n v="19116"/>
    <m/>
  </r>
  <r>
    <x v="722"/>
    <x v="70"/>
    <x v="7"/>
    <n v="243"/>
    <n v="4340"/>
    <m/>
    <n v="4340"/>
    <m/>
  </r>
  <r>
    <x v="758"/>
    <x v="25"/>
    <x v="7"/>
    <n v="333"/>
    <n v="3096"/>
    <m/>
    <n v="3096"/>
    <m/>
  </r>
  <r>
    <x v="759"/>
    <x v="25"/>
    <x v="7"/>
    <n v="400"/>
    <n v="3856"/>
    <m/>
    <n v="3856"/>
    <m/>
  </r>
  <r>
    <x v="727"/>
    <x v="75"/>
    <x v="3"/>
    <m/>
    <m/>
    <n v="250000"/>
    <n v="-250000"/>
    <s v="mcb chq 1815879103"/>
  </r>
  <r>
    <x v="760"/>
    <x v="73"/>
    <x v="12"/>
    <m/>
    <m/>
    <n v="150000"/>
    <n v="-150000"/>
    <s v="mcb chq 1815879107 uptodate is 450,000"/>
  </r>
  <r>
    <x v="761"/>
    <x v="73"/>
    <x v="5"/>
    <m/>
    <m/>
    <n v="163897"/>
    <n v="-163897"/>
    <s v="This chq rec from total as Cafeterial JS bank 3th &amp; 4th bill"/>
  </r>
  <r>
    <x v="762"/>
    <x v="75"/>
    <x v="3"/>
    <m/>
    <m/>
    <n v="220000"/>
    <n v="-220000"/>
    <s v="paid thoru mcb chq 1830075544"/>
  </r>
  <r>
    <x v="763"/>
    <x v="25"/>
    <x v="5"/>
    <m/>
    <n v="73245"/>
    <m/>
    <n v="73245"/>
    <m/>
  </r>
  <r>
    <x v="764"/>
    <x v="74"/>
    <x v="15"/>
    <m/>
    <n v="118700"/>
    <m/>
    <n v="118700"/>
    <m/>
  </r>
  <r>
    <x v="765"/>
    <x v="73"/>
    <x v="12"/>
    <m/>
    <m/>
    <n v="100000"/>
    <n v="-100000"/>
    <s v="paid thoru mcb chq 1830075553"/>
  </r>
  <r>
    <x v="766"/>
    <x v="72"/>
    <x v="10"/>
    <n v="23218"/>
    <n v="2600"/>
    <m/>
    <n v="2600"/>
    <m/>
  </r>
  <r>
    <x v="767"/>
    <x v="74"/>
    <x v="10"/>
    <n v="32751"/>
    <n v="24420"/>
    <m/>
    <n v="24420"/>
    <m/>
  </r>
  <r>
    <x v="712"/>
    <x v="25"/>
    <x v="14"/>
    <n v="30000390"/>
    <n v="80990"/>
    <m/>
    <n v="80990"/>
    <m/>
  </r>
  <r>
    <x v="768"/>
    <x v="73"/>
    <x v="14"/>
    <n v="30000533"/>
    <n v="8800"/>
    <m/>
    <n v="8800"/>
    <m/>
  </r>
  <r>
    <x v="769"/>
    <x v="76"/>
    <x v="13"/>
    <s v="4"/>
    <n v="692945"/>
    <m/>
    <n v="692945"/>
    <m/>
  </r>
  <r>
    <x v="769"/>
    <x v="25"/>
    <x v="14"/>
    <m/>
    <m/>
    <n v="80990"/>
    <n v="-80990"/>
    <s v="paid thro dib chq 02290611"/>
  </r>
  <r>
    <x v="769"/>
    <x v="71"/>
    <x v="14"/>
    <m/>
    <m/>
    <n v="51152"/>
    <n v="-51152"/>
    <m/>
  </r>
  <r>
    <x v="769"/>
    <x v="73"/>
    <x v="14"/>
    <m/>
    <m/>
    <n v="30105"/>
    <n v="-30105"/>
    <m/>
  </r>
  <r>
    <x v="769"/>
    <x v="76"/>
    <x v="13"/>
    <m/>
    <m/>
    <n v="400000"/>
    <n v="-400000"/>
    <s v="MCB chq 1830075555"/>
  </r>
  <r>
    <x v="769"/>
    <x v="77"/>
    <x v="4"/>
    <m/>
    <m/>
    <m/>
    <n v="0"/>
    <m/>
  </r>
  <r>
    <x v="769"/>
    <x v="78"/>
    <x v="4"/>
    <m/>
    <m/>
    <m/>
    <n v="0"/>
    <m/>
  </r>
  <r>
    <x v="769"/>
    <x v="79"/>
    <x v="4"/>
    <m/>
    <m/>
    <m/>
    <n v="0"/>
    <m/>
  </r>
  <r>
    <x v="769"/>
    <x v="80"/>
    <x v="4"/>
    <m/>
    <m/>
    <m/>
    <n v="0"/>
    <m/>
  </r>
  <r>
    <x v="769"/>
    <x v="81"/>
    <x v="4"/>
    <m/>
    <m/>
    <m/>
    <n v="0"/>
    <m/>
  </r>
  <r>
    <x v="770"/>
    <x v="74"/>
    <x v="13"/>
    <n v="563"/>
    <n v="12000"/>
    <m/>
    <n v="12000"/>
    <s v="bill revised"/>
  </r>
  <r>
    <x v="771"/>
    <x v="76"/>
    <x v="13"/>
    <s v="05"/>
    <n v="250780"/>
    <m/>
    <n v="250780"/>
    <m/>
  </r>
  <r>
    <x v="771"/>
    <x v="82"/>
    <x v="13"/>
    <m/>
    <n v="66360"/>
    <m/>
    <n v="66360"/>
    <m/>
  </r>
  <r>
    <x v="771"/>
    <x v="75"/>
    <x v="13"/>
    <s v="06"/>
    <n v="140020"/>
    <m/>
    <n v="140020"/>
    <s v="Bethak area"/>
  </r>
  <r>
    <x v="772"/>
    <x v="76"/>
    <x v="5"/>
    <n v="18094"/>
    <n v="80000"/>
    <m/>
    <n v="80000"/>
    <s v="glass wool insulation 10 roll"/>
  </r>
  <r>
    <x v="773"/>
    <x v="76"/>
    <x v="13"/>
    <m/>
    <m/>
    <n v="233640"/>
    <n v="-233640"/>
    <s v="paid thro mcb chq 1830075564 amount 300,000"/>
  </r>
  <r>
    <x v="773"/>
    <x v="82"/>
    <x v="13"/>
    <m/>
    <m/>
    <n v="66360"/>
    <n v="-66360"/>
    <m/>
  </r>
  <r>
    <x v="773"/>
    <x v="25"/>
    <x v="5"/>
    <m/>
    <m/>
    <n v="204468"/>
    <n v="-204468"/>
    <s v="Payment rec from total as psychiartry depart adhoc"/>
  </r>
  <r>
    <x v="773"/>
    <x v="73"/>
    <x v="5"/>
    <m/>
    <m/>
    <n v="12627"/>
    <n v="-12627"/>
    <m/>
  </r>
  <r>
    <x v="773"/>
    <x v="76"/>
    <x v="5"/>
    <m/>
    <m/>
    <n v="80000"/>
    <n v="-80000"/>
    <m/>
  </r>
  <r>
    <x v="773"/>
    <x v="71"/>
    <x v="5"/>
    <m/>
    <m/>
    <n v="2905"/>
    <n v="-2905"/>
    <m/>
  </r>
  <r>
    <x v="774"/>
    <x v="10"/>
    <x v="10"/>
    <n v="23424"/>
    <n v="1080"/>
    <m/>
    <n v="1080"/>
    <m/>
  </r>
  <r>
    <x v="775"/>
    <x v="10"/>
    <x v="10"/>
    <n v="23440"/>
    <n v="313700"/>
    <m/>
    <n v="313700"/>
    <m/>
  </r>
  <r>
    <x v="776"/>
    <x v="10"/>
    <x v="10"/>
    <n v="23442"/>
    <n v="9010"/>
    <m/>
    <n v="9010"/>
    <m/>
  </r>
  <r>
    <x v="776"/>
    <x v="10"/>
    <x v="10"/>
    <n v="23444"/>
    <n v="600"/>
    <m/>
    <n v="600"/>
    <m/>
  </r>
  <r>
    <x v="773"/>
    <x v="10"/>
    <x v="10"/>
    <n v="23449"/>
    <n v="4800"/>
    <m/>
    <n v="4800"/>
    <m/>
  </r>
  <r>
    <x v="777"/>
    <x v="10"/>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5"/>
    <s v="18175"/>
    <n v="48000"/>
    <m/>
    <n v="48000"/>
    <m/>
  </r>
  <r>
    <x v="777"/>
    <x v="77"/>
    <x v="5"/>
    <s v="18190"/>
    <n v="51585"/>
    <m/>
    <n v="51585"/>
    <m/>
  </r>
  <r>
    <x v="777"/>
    <x v="76"/>
    <x v="5"/>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5"/>
    <n v="18237"/>
    <n v="42000"/>
    <m/>
    <n v="42000"/>
    <m/>
  </r>
  <r>
    <x v="782"/>
    <x v="81"/>
    <x v="5"/>
    <n v="18276"/>
    <n v="24000"/>
    <m/>
    <n v="24000"/>
    <m/>
  </r>
  <r>
    <x v="782"/>
    <x v="75"/>
    <x v="5"/>
    <n v="18274"/>
    <n v="16000"/>
    <m/>
    <n v="16000"/>
    <m/>
  </r>
  <r>
    <x v="782"/>
    <x v="82"/>
    <x v="5"/>
    <n v="18275"/>
    <n v="8000"/>
    <m/>
    <n v="8000"/>
    <m/>
  </r>
  <r>
    <x v="782"/>
    <x v="71"/>
    <x v="5"/>
    <m/>
    <m/>
    <n v="2595"/>
    <n v="-2595"/>
    <s v="This payment received from Total as JS bank the forum 5th bill"/>
  </r>
  <r>
    <x v="782"/>
    <x v="77"/>
    <x v="5"/>
    <m/>
    <m/>
    <n v="51585"/>
    <n v="-51585"/>
    <m/>
  </r>
  <r>
    <x v="782"/>
    <x v="76"/>
    <x v="5"/>
    <m/>
    <m/>
    <n v="122000"/>
    <n v="-122000"/>
    <m/>
  </r>
  <r>
    <x v="782"/>
    <x v="82"/>
    <x v="5"/>
    <m/>
    <m/>
    <n v="8000"/>
    <n v="-8000"/>
    <m/>
  </r>
  <r>
    <x v="782"/>
    <x v="75"/>
    <x v="5"/>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5"/>
    <n v="18366"/>
    <n v="8000"/>
    <m/>
    <n v="8000"/>
    <m/>
  </r>
  <r>
    <x v="790"/>
    <x v="46"/>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5"/>
    <x v="7"/>
    <m/>
    <n v="44000"/>
    <m/>
    <n v="44000"/>
    <s v="adjusted bill"/>
  </r>
  <r>
    <x v="792"/>
    <x v="70"/>
    <x v="7"/>
    <m/>
    <m/>
    <n v="4136"/>
    <n v="-4136"/>
    <s v="sales return"/>
  </r>
  <r>
    <x v="792"/>
    <x v="70"/>
    <x v="7"/>
    <s v="0668"/>
    <n v="1767"/>
    <m/>
    <n v="1767"/>
    <m/>
  </r>
  <r>
    <x v="792"/>
    <x v="70"/>
    <x v="7"/>
    <m/>
    <m/>
    <n v="47726"/>
    <n v="-47726"/>
    <s v="sales return"/>
  </r>
  <r>
    <x v="793"/>
    <x v="10"/>
    <x v="10"/>
    <m/>
    <m/>
    <n v="415290"/>
    <n v="-415290"/>
    <s v="CHQ received from JPMC IPC-51 chq amount 500,000"/>
  </r>
  <r>
    <x v="793"/>
    <x v="72"/>
    <x v="10"/>
    <m/>
    <m/>
    <n v="2600"/>
    <n v="-2600"/>
    <m/>
  </r>
  <r>
    <x v="793"/>
    <x v="74"/>
    <x v="10"/>
    <m/>
    <m/>
    <n v="24420"/>
    <n v="-24420"/>
    <m/>
  </r>
  <r>
    <x v="793"/>
    <x v="25"/>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5"/>
    <x v="5"/>
    <n v="18372"/>
    <n v="32040"/>
    <m/>
    <n v="32040"/>
    <m/>
  </r>
  <r>
    <x v="796"/>
    <x v="75"/>
    <x v="5"/>
    <n v="18400"/>
    <n v="9000"/>
    <m/>
    <n v="9000"/>
    <m/>
  </r>
  <r>
    <x v="793"/>
    <x v="25"/>
    <x v="5"/>
    <n v="18425"/>
    <n v="85440"/>
    <m/>
    <n v="85440"/>
    <m/>
  </r>
  <r>
    <x v="797"/>
    <x v="74"/>
    <x v="5"/>
    <n v="3374"/>
    <n v="3880"/>
    <m/>
    <n v="3880"/>
    <m/>
  </r>
  <r>
    <x v="797"/>
    <x v="76"/>
    <x v="5"/>
    <n v="3367"/>
    <n v="3600"/>
    <m/>
    <n v="3600"/>
    <m/>
  </r>
  <r>
    <x v="798"/>
    <x v="83"/>
    <x v="5"/>
    <n v="18470"/>
    <n v="8200"/>
    <m/>
    <n v="8200"/>
    <m/>
  </r>
  <r>
    <x v="798"/>
    <x v="25"/>
    <x v="5"/>
    <m/>
    <m/>
    <n v="1000"/>
    <n v="-1000"/>
    <s v="adjusted"/>
  </r>
  <r>
    <x v="799"/>
    <x v="83"/>
    <x v="5"/>
    <n v="3403"/>
    <n v="7620"/>
    <m/>
    <n v="7620"/>
    <m/>
  </r>
  <r>
    <x v="799"/>
    <x v="76"/>
    <x v="5"/>
    <m/>
    <m/>
    <n v="3600"/>
    <n v="-3600"/>
    <s v="Received from Total construction Hashmani final Payment amount 278,975"/>
  </r>
  <r>
    <x v="799"/>
    <x v="74"/>
    <x v="5"/>
    <m/>
    <m/>
    <n v="3880"/>
    <n v="-3880"/>
    <m/>
  </r>
  <r>
    <x v="799"/>
    <x v="75"/>
    <x v="5"/>
    <m/>
    <m/>
    <n v="25143"/>
    <n v="-25143"/>
    <m/>
  </r>
  <r>
    <x v="799"/>
    <x v="25"/>
    <x v="5"/>
    <m/>
    <m/>
    <n v="116480"/>
    <n v="-116480"/>
    <m/>
  </r>
  <r>
    <x v="799"/>
    <x v="81"/>
    <x v="5"/>
    <m/>
    <m/>
    <n v="24000"/>
    <n v="-24000"/>
    <m/>
  </r>
  <r>
    <x v="799"/>
    <x v="83"/>
    <x v="5"/>
    <m/>
    <m/>
    <n v="15820"/>
    <n v="-15820"/>
    <m/>
  </r>
  <r>
    <x v="799"/>
    <x v="84"/>
    <x v="5"/>
    <m/>
    <m/>
    <n v="5200"/>
    <n v="-5200"/>
    <m/>
  </r>
  <r>
    <x v="799"/>
    <x v="25"/>
    <x v="5"/>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8"/>
    <m/>
    <m/>
    <n v="16380"/>
    <n v="-16380"/>
    <s v="cash paid"/>
  </r>
  <r>
    <x v="805"/>
    <x v="65"/>
    <x v="8"/>
    <m/>
    <m/>
    <n v="28567"/>
    <n v="-28567"/>
    <m/>
  </r>
  <r>
    <x v="805"/>
    <x v="67"/>
    <x v="8"/>
    <m/>
    <m/>
    <n v="3053"/>
    <n v="-3053"/>
    <m/>
  </r>
  <r>
    <x v="805"/>
    <x v="84"/>
    <x v="5"/>
    <n v="3443"/>
    <n v="5200"/>
    <m/>
    <n v="5200"/>
    <m/>
  </r>
  <r>
    <x v="806"/>
    <x v="83"/>
    <x v="2"/>
    <n v="203"/>
    <n v="26506"/>
    <m/>
    <n v="26506"/>
    <m/>
  </r>
  <r>
    <x v="807"/>
    <x v="83"/>
    <x v="2"/>
    <n v="224"/>
    <n v="9095"/>
    <m/>
    <n v="9095"/>
    <m/>
  </r>
  <r>
    <x v="808"/>
    <x v="85"/>
    <x v="17"/>
    <s v="PO"/>
    <n v="3360000"/>
    <m/>
    <n v="3360000"/>
    <m/>
  </r>
  <r>
    <x v="809"/>
    <x v="25"/>
    <x v="5"/>
    <s v="0018618"/>
    <n v="110000"/>
    <m/>
    <n v="110000"/>
    <m/>
  </r>
  <r>
    <x v="810"/>
    <x v="75"/>
    <x v="13"/>
    <m/>
    <m/>
    <n v="150000"/>
    <n v="-150000"/>
    <s v="Paid thru DIB chq 02483778 advance in burhani cladding"/>
  </r>
  <r>
    <x v="811"/>
    <x v="25"/>
    <x v="5"/>
    <s v="0018631"/>
    <n v="70000"/>
    <m/>
    <n v="70000"/>
    <m/>
  </r>
  <r>
    <x v="811"/>
    <x v="85"/>
    <x v="17"/>
    <m/>
    <m/>
    <n v="750000"/>
    <n v="-750000"/>
    <s v="Advance paid online transfer by bilal bhai"/>
  </r>
  <r>
    <x v="811"/>
    <x v="85"/>
    <x v="17"/>
    <m/>
    <m/>
    <n v="1000000"/>
    <n v="-1000000"/>
    <s v="Cash paid by bilal bhai"/>
  </r>
  <r>
    <x v="812"/>
    <x v="25"/>
    <x v="5"/>
    <m/>
    <m/>
    <n v="155790"/>
    <n v="-155790"/>
    <s v="This payment received from Deluxe group as Deutsche bank advance  amount Rs 500,000"/>
  </r>
  <r>
    <x v="812"/>
    <x v="86"/>
    <x v="5"/>
    <m/>
    <m/>
    <n v="132000"/>
    <n v="-132000"/>
    <m/>
  </r>
  <r>
    <x v="812"/>
    <x v="86"/>
    <x v="5"/>
    <m/>
    <m/>
    <n v="151650"/>
    <n v="-151650"/>
    <m/>
  </r>
  <r>
    <x v="812"/>
    <x v="86"/>
    <x v="5"/>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5"/>
    <x v="16"/>
    <n v="11222"/>
    <n v="67780"/>
    <m/>
    <n v="67780"/>
    <m/>
  </r>
  <r>
    <x v="814"/>
    <x v="86"/>
    <x v="13"/>
    <m/>
    <m/>
    <n v="300000"/>
    <n v="-300000"/>
    <s v="Paid thru DIB chq 02483783 advance in Ethnic"/>
  </r>
  <r>
    <x v="815"/>
    <x v="25"/>
    <x v="16"/>
    <n v="11291"/>
    <n v="29640"/>
    <m/>
    <n v="29640"/>
    <m/>
  </r>
  <r>
    <x v="721"/>
    <x v="25"/>
    <x v="6"/>
    <s v="02029"/>
    <n v="7091"/>
    <m/>
    <n v="7091"/>
    <m/>
  </r>
  <r>
    <x v="721"/>
    <x v="25"/>
    <x v="6"/>
    <m/>
    <m/>
    <n v="24239"/>
    <n v="-24239"/>
    <s v="DIB chq 02290577"/>
  </r>
  <r>
    <x v="816"/>
    <x v="25"/>
    <x v="6"/>
    <s v="02457"/>
    <n v="29720"/>
    <m/>
    <n v="29720"/>
    <m/>
  </r>
  <r>
    <x v="817"/>
    <x v="86"/>
    <x v="5"/>
    <s v="0018753"/>
    <n v="132000"/>
    <m/>
    <n v="132000"/>
    <m/>
  </r>
  <r>
    <x v="817"/>
    <x v="25"/>
    <x v="5"/>
    <s v="0018783"/>
    <n v="6642"/>
    <m/>
    <n v="6642"/>
    <m/>
  </r>
  <r>
    <x v="818"/>
    <x v="25"/>
    <x v="5"/>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5"/>
    <x v="9"/>
    <s v="37"/>
    <n v="337580"/>
    <m/>
    <n v="337580"/>
    <m/>
  </r>
  <r>
    <x v="826"/>
    <x v="77"/>
    <x v="5"/>
    <s v="3679"/>
    <n v="17400"/>
    <m/>
    <n v="17400"/>
    <m/>
  </r>
  <r>
    <x v="827"/>
    <x v="77"/>
    <x v="5"/>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5"/>
    <m/>
    <n v="151650"/>
    <m/>
    <n v="151650"/>
    <m/>
  </r>
  <r>
    <x v="830"/>
    <x v="86"/>
    <x v="1"/>
    <m/>
    <n v="42000"/>
    <m/>
    <n v="42000"/>
    <m/>
  </r>
  <r>
    <x v="831"/>
    <x v="86"/>
    <x v="10"/>
    <n v="23816"/>
    <n v="60000"/>
    <m/>
    <n v="60000"/>
    <m/>
  </r>
  <r>
    <x v="831"/>
    <x v="87"/>
    <x v="8"/>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5"/>
    <s v="0018909"/>
    <n v="46000"/>
    <m/>
    <n v="46000"/>
    <m/>
  </r>
  <r>
    <x v="835"/>
    <x v="87"/>
    <x v="1"/>
    <m/>
    <n v="114000"/>
    <m/>
    <n v="114000"/>
    <m/>
  </r>
  <r>
    <x v="836"/>
    <x v="87"/>
    <x v="2"/>
    <s v="30"/>
    <n v="52499"/>
    <m/>
    <n v="52499"/>
    <m/>
  </r>
  <r>
    <x v="837"/>
    <x v="86"/>
    <x v="1"/>
    <n v="273"/>
    <n v="126250"/>
    <m/>
    <n v="126250"/>
    <m/>
  </r>
  <r>
    <x v="837"/>
    <x v="86"/>
    <x v="3"/>
    <s v="2223"/>
    <n v="58635"/>
    <m/>
    <n v="58635"/>
    <m/>
  </r>
  <r>
    <x v="837"/>
    <x v="25"/>
    <x v="3"/>
    <m/>
    <n v="10762"/>
    <m/>
    <n v="10762"/>
    <s v="Adjustment"/>
  </r>
  <r>
    <x v="838"/>
    <x v="86"/>
    <x v="1"/>
    <s v="281"/>
    <n v="10750"/>
    <m/>
    <n v="10750"/>
    <m/>
  </r>
  <r>
    <x v="838"/>
    <x v="86"/>
    <x v="5"/>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5"/>
    <x v="16"/>
    <m/>
    <m/>
    <n v="91480"/>
    <n v="-91480"/>
    <s v="MCB 1855423751 "/>
  </r>
  <r>
    <x v="843"/>
    <x v="77"/>
    <x v="16"/>
    <m/>
    <m/>
    <n v="48520"/>
    <n v="-48520"/>
    <m/>
  </r>
  <r>
    <x v="843"/>
    <x v="87"/>
    <x v="8"/>
    <m/>
    <n v="27000"/>
    <m/>
    <n v="27000"/>
    <s v="150 Linked adapters"/>
  </r>
  <r>
    <x v="843"/>
    <x v="87"/>
    <x v="8"/>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8"/>
    <m/>
    <m/>
    <n v="22500"/>
    <n v="-22500"/>
    <s v="cash paid"/>
  </r>
  <r>
    <x v="847"/>
    <x v="88"/>
    <x v="9"/>
    <m/>
    <m/>
    <n v="131000"/>
    <n v="-131000"/>
    <s v="adjust"/>
  </r>
  <r>
    <x v="848"/>
    <x v="25"/>
    <x v="9"/>
    <m/>
    <m/>
    <n v="150000"/>
    <n v="-150000"/>
    <s v="MCB 1855423758 "/>
  </r>
  <r>
    <x v="848"/>
    <x v="87"/>
    <x v="8"/>
    <m/>
    <n v="27000"/>
    <m/>
    <n v="27000"/>
    <s v="cash paid"/>
  </r>
  <r>
    <x v="848"/>
    <x v="87"/>
    <x v="8"/>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5"/>
    <x v="13"/>
    <s v="17"/>
    <n v="854151"/>
    <m/>
    <n v="854151"/>
    <m/>
  </r>
  <r>
    <x v="849"/>
    <x v="67"/>
    <x v="8"/>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5"/>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5"/>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5"/>
    <m/>
    <m/>
    <n v="147140"/>
    <n v="-147140"/>
    <s v="Final payment from JS the forum (given to iqbal sons)"/>
  </r>
  <r>
    <x v="873"/>
    <x v="89"/>
    <x v="5"/>
    <m/>
    <m/>
    <n v="31200"/>
    <n v="-31200"/>
    <m/>
  </r>
  <r>
    <x v="873"/>
    <x v="91"/>
    <x v="5"/>
    <m/>
    <m/>
    <n v="109718"/>
    <n v="-109718"/>
    <m/>
  </r>
  <r>
    <x v="874"/>
    <x v="77"/>
    <x v="16"/>
    <s v="11662"/>
    <n v="23920"/>
    <m/>
    <n v="23920"/>
    <m/>
  </r>
  <r>
    <x v="874"/>
    <x v="25"/>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5"/>
    <s v="19236"/>
    <n v="125000"/>
    <m/>
    <n v="125000"/>
    <s v="10 Roll insulation"/>
  </r>
  <r>
    <x v="874"/>
    <x v="86"/>
    <x v="18"/>
    <s v="004"/>
    <n v="42000"/>
    <m/>
    <n v="42000"/>
    <s v="1 coil cable 2 core"/>
  </r>
  <r>
    <x v="875"/>
    <x v="86"/>
    <x v="5"/>
    <s v="19252"/>
    <n v="25000"/>
    <m/>
    <n v="25000"/>
    <s v="2 roll insulation"/>
  </r>
  <r>
    <x v="876"/>
    <x v="85"/>
    <x v="17"/>
    <m/>
    <m/>
    <n v="495000"/>
    <n v="-495000"/>
    <s v="Paid (received from Total against Psychiatry IPC-11) uptodate is 2,895,000"/>
  </r>
  <r>
    <x v="876"/>
    <x v="87"/>
    <x v="8"/>
    <m/>
    <m/>
    <n v="150000"/>
    <n v="-150000"/>
    <s v="MCB 1855423791"/>
  </r>
  <r>
    <x v="875"/>
    <x v="90"/>
    <x v="13"/>
    <m/>
    <m/>
    <n v="192000"/>
    <n v="-192000"/>
    <s v="received advance from IK associates in Ethnic on 20 Oct 22 (Meezan chq D- 06299844) "/>
  </r>
  <r>
    <x v="877"/>
    <x v="92"/>
    <x v="5"/>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5"/>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5"/>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5"/>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8"/>
    <m/>
    <m/>
    <n v="50000"/>
    <n v="-50000"/>
    <s v="paid cash (rec by fahad)"/>
  </r>
  <r>
    <x v="893"/>
    <x v="90"/>
    <x v="21"/>
    <m/>
    <n v="300000"/>
    <m/>
    <n v="300000"/>
    <s v="deal final"/>
  </r>
  <r>
    <x v="893"/>
    <x v="90"/>
    <x v="21"/>
    <m/>
    <m/>
    <n v="200000"/>
    <n v="-200000"/>
    <s v="Online transfer by bilal bhai"/>
  </r>
  <r>
    <x v="892"/>
    <x v="25"/>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5"/>
    <s v="4091"/>
    <n v="8160"/>
    <m/>
    <n v="8160"/>
    <m/>
  </r>
  <r>
    <x v="893"/>
    <x v="90"/>
    <x v="14"/>
    <s v="30001214"/>
    <n v="1450496"/>
    <m/>
    <n v="1450496"/>
    <m/>
  </r>
  <r>
    <x v="894"/>
    <x v="93"/>
    <x v="20"/>
    <s v="18"/>
    <n v="451515"/>
    <m/>
    <n v="451515"/>
    <m/>
  </r>
  <r>
    <x v="894"/>
    <x v="93"/>
    <x v="20"/>
    <s v="19"/>
    <n v="118979"/>
    <m/>
    <n v="118979"/>
    <m/>
  </r>
  <r>
    <x v="894"/>
    <x v="93"/>
    <x v="5"/>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5"/>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5"/>
    <x v="10"/>
    <s v="24141"/>
    <n v="1900"/>
    <m/>
    <n v="1900"/>
    <s v="2 nos thermometers"/>
  </r>
  <r>
    <x v="903"/>
    <x v="90"/>
    <x v="14"/>
    <s v="30001322"/>
    <n v="100742"/>
    <m/>
    <n v="100742"/>
    <m/>
  </r>
  <r>
    <x v="903"/>
    <x v="90"/>
    <x v="14"/>
    <s v="30001321"/>
    <n v="147250"/>
    <m/>
    <n v="147250"/>
    <m/>
  </r>
  <r>
    <x v="904"/>
    <x v="25"/>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5"/>
    <x v="10"/>
    <m/>
    <m/>
    <n v="7600"/>
    <n v="-7600"/>
    <m/>
  </r>
  <r>
    <x v="906"/>
    <x v="90"/>
    <x v="13"/>
    <s v="19"/>
    <n v="1603139"/>
    <m/>
    <n v="1603139"/>
    <m/>
  </r>
  <r>
    <x v="906"/>
    <x v="25"/>
    <x v="13"/>
    <s v="20"/>
    <n v="38000"/>
    <m/>
    <n v="38000"/>
    <m/>
  </r>
  <r>
    <x v="907"/>
    <x v="90"/>
    <x v="15"/>
    <s v="699"/>
    <n v="29568"/>
    <m/>
    <n v="29568"/>
    <m/>
  </r>
  <r>
    <x v="907"/>
    <x v="87"/>
    <x v="15"/>
    <s v="699"/>
    <n v="5040"/>
    <m/>
    <n v="5040"/>
    <m/>
  </r>
  <r>
    <x v="907"/>
    <x v="93"/>
    <x v="5"/>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5"/>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5"/>
    <x v="8"/>
    <m/>
    <m/>
    <n v="14000"/>
    <n v="-14000"/>
    <s v="MCB chq 1875278270 "/>
  </r>
  <r>
    <x v="910"/>
    <x v="67"/>
    <x v="8"/>
    <m/>
    <m/>
    <n v="11000"/>
    <n v="-11000"/>
    <m/>
  </r>
  <r>
    <x v="910"/>
    <x v="87"/>
    <x v="8"/>
    <m/>
    <m/>
    <n v="25000"/>
    <n v="-25000"/>
    <m/>
  </r>
  <r>
    <x v="911"/>
    <x v="94"/>
    <x v="5"/>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5"/>
    <s v="19529"/>
    <n v="149500"/>
    <m/>
    <n v="149500"/>
    <s v="13 rolls glass wool "/>
  </r>
  <r>
    <x v="915"/>
    <x v="90"/>
    <x v="5"/>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5"/>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5"/>
    <s v="19596"/>
    <n v="126500"/>
    <m/>
    <n v="126500"/>
    <s v="11 Roll insulation"/>
  </r>
  <r>
    <x v="925"/>
    <x v="95"/>
    <x v="1"/>
    <s v="579"/>
    <n v="25754"/>
    <m/>
    <n v="25754"/>
    <s v="Aeroflex tube 1-1/4 and 1-7/8"/>
  </r>
  <r>
    <x v="926"/>
    <x v="95"/>
    <x v="16"/>
    <s v="11961"/>
    <n v="47250"/>
    <m/>
    <n v="47250"/>
    <s v="channel 27 x 18 &amp; channel 41 x 21"/>
  </r>
  <r>
    <x v="927"/>
    <x v="77"/>
    <x v="5"/>
    <m/>
    <m/>
    <n v="21400"/>
    <n v="-21400"/>
    <s v="Rec final payment from JS Bank shaheen and Cefeteria area ) chq amount = 178573"/>
  </r>
  <r>
    <x v="927"/>
    <x v="86"/>
    <x v="5"/>
    <m/>
    <m/>
    <n v="25000"/>
    <n v="-25000"/>
    <m/>
  </r>
  <r>
    <x v="927"/>
    <x v="90"/>
    <x v="5"/>
    <m/>
    <m/>
    <n v="69000"/>
    <n v="-69000"/>
    <m/>
  </r>
  <r>
    <x v="927"/>
    <x v="91"/>
    <x v="5"/>
    <m/>
    <m/>
    <n v="15282"/>
    <n v="-15282"/>
    <m/>
  </r>
  <r>
    <x v="927"/>
    <x v="92"/>
    <x v="5"/>
    <m/>
    <m/>
    <n v="47891"/>
    <n v="-47891"/>
    <m/>
  </r>
  <r>
    <x v="927"/>
    <x v="93"/>
    <x v="15"/>
    <m/>
    <m/>
    <n v="150000"/>
    <n v="-150000"/>
    <s v="MCB chq 1875278299 advance paid in FD deal"/>
  </r>
  <r>
    <x v="928"/>
    <x v="95"/>
    <x v="0"/>
    <s v="363"/>
    <n v="263400"/>
    <m/>
    <n v="263400"/>
    <s v="M.s Pipe 1&quot; , 1-1/2 &amp; 2&quot;"/>
  </r>
  <r>
    <x v="929"/>
    <x v="95"/>
    <x v="5"/>
    <s v="19622"/>
    <n v="17000"/>
    <m/>
    <n v="17000"/>
    <s v="flexbiel connector 1 carton"/>
  </r>
  <r>
    <x v="929"/>
    <x v="95"/>
    <x v="5"/>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5"/>
    <x v="3"/>
    <s v="2223"/>
    <n v="2495"/>
    <m/>
    <n v="2495"/>
    <s v="elbow"/>
  </r>
  <r>
    <x v="934"/>
    <x v="90"/>
    <x v="18"/>
    <s v="008"/>
    <n v="230000"/>
    <m/>
    <n v="230000"/>
    <m/>
  </r>
  <r>
    <x v="934"/>
    <x v="91"/>
    <x v="5"/>
    <s v="19645"/>
    <n v="3495"/>
    <m/>
    <n v="3495"/>
    <s v="super loan"/>
  </r>
  <r>
    <x v="934"/>
    <x v="91"/>
    <x v="5"/>
    <s v="19650"/>
    <n v="3420"/>
    <m/>
    <n v="3420"/>
    <s v="super loan"/>
  </r>
  <r>
    <x v="935"/>
    <x v="93"/>
    <x v="9"/>
    <s v="38"/>
    <n v="1535000"/>
    <m/>
    <n v="1535000"/>
    <m/>
  </r>
  <r>
    <x v="936"/>
    <x v="95"/>
    <x v="14"/>
    <s v="1439"/>
    <n v="240163"/>
    <m/>
    <n v="240163"/>
    <m/>
  </r>
  <r>
    <x v="937"/>
    <x v="25"/>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5"/>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5"/>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5"/>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5"/>
    <s v="19770"/>
    <n v="47400"/>
    <m/>
    <n v="47400"/>
    <s v="Flexible duxt 8&quot;"/>
  </r>
  <r>
    <x v="949"/>
    <x v="93"/>
    <x v="5"/>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5"/>
    <m/>
    <m/>
    <n v="6915"/>
    <n v="-6915"/>
    <s v="Rec from Total in acc of JPMC IPC-52 (Chq amount 1,063,674 against GST invoice)"/>
  </r>
  <r>
    <x v="954"/>
    <x v="92"/>
    <x v="5"/>
    <m/>
    <m/>
    <n v="15069"/>
    <n v="-15069"/>
    <m/>
  </r>
  <r>
    <x v="954"/>
    <x v="93"/>
    <x v="5"/>
    <m/>
    <m/>
    <n v="848690"/>
    <n v="-848690"/>
    <m/>
  </r>
  <r>
    <x v="954"/>
    <x v="94"/>
    <x v="5"/>
    <m/>
    <m/>
    <n v="78000"/>
    <n v="-78000"/>
    <m/>
  </r>
  <r>
    <x v="954"/>
    <x v="95"/>
    <x v="5"/>
    <m/>
    <m/>
    <n v="115000"/>
    <n v="-115000"/>
    <m/>
  </r>
  <r>
    <x v="954"/>
    <x v="25"/>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5"/>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5"/>
    <s v="19932"/>
    <n v="15800"/>
    <m/>
    <n v="15800"/>
    <s v="Flexible duct 8&quot; 2 carton"/>
  </r>
  <r>
    <x v="970"/>
    <x v="91"/>
    <x v="13"/>
    <m/>
    <m/>
    <n v="300000"/>
    <n v="-300000"/>
    <s v="Chq given Via al madina steel"/>
  </r>
  <r>
    <x v="970"/>
    <x v="93"/>
    <x v="5"/>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5"/>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5"/>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5"/>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5"/>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5"/>
    <s v="4473"/>
    <n v="6900"/>
    <m/>
    <n v="6900"/>
    <s v="rock wool"/>
  </r>
  <r>
    <x v="985"/>
    <x v="100"/>
    <x v="14"/>
    <s v="1534"/>
    <n v="51648"/>
    <m/>
    <n v="51648"/>
    <s v="go flex xlpe foam"/>
  </r>
  <r>
    <x v="985"/>
    <x v="110"/>
    <x v="7"/>
    <m/>
    <n v="12591"/>
    <m/>
    <n v="12591"/>
    <m/>
  </r>
  <r>
    <x v="986"/>
    <x v="98"/>
    <x v="1"/>
    <s v="836"/>
    <n v="9004"/>
    <m/>
    <n v="9004"/>
    <m/>
  </r>
  <r>
    <x v="987"/>
    <x v="101"/>
    <x v="20"/>
    <s v="46"/>
    <n v="329527"/>
    <m/>
    <n v="329527"/>
    <m/>
  </r>
  <r>
    <x v="987"/>
    <x v="100"/>
    <x v="20"/>
    <s v="47"/>
    <n v="154261"/>
    <m/>
    <n v="154261"/>
    <m/>
  </r>
  <r>
    <x v="987"/>
    <x v="110"/>
    <x v="7"/>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5"/>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7"/>
    <m/>
    <n v="31540"/>
    <m/>
    <n v="31540"/>
    <m/>
  </r>
  <r>
    <x v="988"/>
    <x v="90"/>
    <x v="13"/>
    <m/>
    <m/>
    <n v="200000"/>
    <n v="-200000"/>
    <s v="MCB chq 1940091009"/>
  </r>
  <r>
    <x v="988"/>
    <x v="91"/>
    <x v="13"/>
    <m/>
    <m/>
    <n v="50000"/>
    <n v="-50000"/>
    <s v="MCB chq 1940091010"/>
  </r>
  <r>
    <x v="991"/>
    <x v="101"/>
    <x v="5"/>
    <s v="10020"/>
    <n v="44000"/>
    <m/>
    <n v="44000"/>
    <s v="flexible duct connector"/>
  </r>
  <r>
    <x v="989"/>
    <x v="100"/>
    <x v="5"/>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5"/>
    <m/>
    <m/>
    <n v="600000"/>
    <n v="-600000"/>
    <s v="(rec from IK on 26 may 23)"/>
  </r>
  <r>
    <x v="993"/>
    <x v="100"/>
    <x v="5"/>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5"/>
    <s v="4500"/>
    <n v="11500"/>
    <m/>
    <n v="11500"/>
    <s v="rock wool"/>
  </r>
  <r>
    <x v="990"/>
    <x v="101"/>
    <x v="20"/>
    <m/>
    <m/>
    <n v="500000"/>
    <n v="-500000"/>
    <s v="MCB chq 1940091015"/>
  </r>
  <r>
    <x v="995"/>
    <x v="110"/>
    <x v="7"/>
    <m/>
    <n v="4215"/>
    <m/>
    <n v="4215"/>
    <m/>
  </r>
  <r>
    <x v="995"/>
    <x v="101"/>
    <x v="20"/>
    <s v="54"/>
    <n v="272244"/>
    <m/>
    <n v="272244"/>
    <m/>
  </r>
  <r>
    <x v="995"/>
    <x v="98"/>
    <x v="20"/>
    <s v="55"/>
    <n v="101572"/>
    <m/>
    <n v="101572"/>
    <m/>
  </r>
  <r>
    <x v="996"/>
    <x v="100"/>
    <x v="5"/>
    <s v="4507"/>
    <n v="16100"/>
    <m/>
    <n v="16100"/>
    <m/>
  </r>
  <r>
    <x v="996"/>
    <x v="110"/>
    <x v="7"/>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7"/>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7"/>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5"/>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5"/>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7"/>
    <m/>
    <m/>
    <n v="65000"/>
    <n v="-65000"/>
    <s v="Online transfer by BH"/>
  </r>
  <r>
    <x v="1014"/>
    <x v="95"/>
    <x v="13"/>
    <m/>
    <m/>
    <n v="169188"/>
    <n v="-169188"/>
    <s v="Cheque received from Al Madina Steel traders amount 300,000"/>
  </r>
  <r>
    <x v="1014"/>
    <x v="96"/>
    <x v="13"/>
    <m/>
    <m/>
    <n v="116894"/>
    <n v="-116894"/>
    <m/>
  </r>
  <r>
    <x v="1014"/>
    <x v="5"/>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5"/>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5"/>
    <s v="20102"/>
    <n v="130000"/>
    <m/>
    <n v="130000"/>
    <s v="super loan"/>
  </r>
  <r>
    <x v="1022"/>
    <x v="94"/>
    <x v="5"/>
    <m/>
    <n v="115000"/>
    <m/>
    <n v="115000"/>
    <s v="afico 8 rolls"/>
  </r>
  <r>
    <x v="1023"/>
    <x v="101"/>
    <x v="20"/>
    <s v="74"/>
    <n v="407933"/>
    <m/>
    <n v="407933"/>
    <m/>
  </r>
  <r>
    <x v="1023"/>
    <x v="94"/>
    <x v="20"/>
    <s v="75"/>
    <n v="94569"/>
    <m/>
    <n v="94569"/>
    <m/>
  </r>
  <r>
    <x v="1024"/>
    <x v="110"/>
    <x v="7"/>
    <s v="194"/>
    <n v="7782"/>
    <m/>
    <n v="7782"/>
    <m/>
  </r>
  <r>
    <x v="1024"/>
    <x v="108"/>
    <x v="23"/>
    <m/>
    <n v="4226000"/>
    <m/>
    <n v="4226000"/>
    <m/>
  </r>
  <r>
    <x v="1024"/>
    <x v="108"/>
    <x v="23"/>
    <m/>
    <m/>
    <n v="975000"/>
    <n v="-975000"/>
    <s v="Adv chq given for VAVs (Chq rec from Total in Meezan Bank Adv)"/>
  </r>
  <r>
    <x v="1024"/>
    <x v="25"/>
    <x v="9"/>
    <m/>
    <m/>
    <n v="200000"/>
    <n v="-200000"/>
    <s v="Advance paid in OT area (Cash took from Al madina steel)"/>
  </r>
  <r>
    <x v="1025"/>
    <x v="88"/>
    <x v="20"/>
    <s v="76"/>
    <n v="306968"/>
    <m/>
    <n v="306968"/>
    <m/>
  </r>
  <r>
    <x v="1025"/>
    <x v="112"/>
    <x v="20"/>
    <s v="77"/>
    <n v="100000"/>
    <m/>
    <n v="100000"/>
    <m/>
  </r>
  <r>
    <x v="1025"/>
    <x v="98"/>
    <x v="20"/>
    <s v="78"/>
    <n v="140886"/>
    <m/>
    <n v="140886"/>
    <m/>
  </r>
  <r>
    <x v="1025"/>
    <x v="100"/>
    <x v="5"/>
    <m/>
    <m/>
    <n v="64100"/>
    <n v="-64100"/>
    <s v="Rec fron NEC in acc of Trifit chq amount is 450,000"/>
  </r>
  <r>
    <x v="1025"/>
    <x v="101"/>
    <x v="5"/>
    <m/>
    <m/>
    <n v="66000"/>
    <n v="-66000"/>
    <m/>
  </r>
  <r>
    <x v="1025"/>
    <x v="110"/>
    <x v="5"/>
    <m/>
    <m/>
    <n v="15800"/>
    <n v="-15800"/>
    <m/>
  </r>
  <r>
    <x v="1025"/>
    <x v="113"/>
    <x v="5"/>
    <m/>
    <m/>
    <n v="13260"/>
    <n v="-13260"/>
    <m/>
  </r>
  <r>
    <x v="1025"/>
    <x v="93"/>
    <x v="5"/>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7"/>
    <s v="278"/>
    <n v="286220"/>
    <m/>
    <n v="286220"/>
    <m/>
  </r>
  <r>
    <x v="1026"/>
    <x v="97"/>
    <x v="22"/>
    <s v="1489"/>
    <n v="9820"/>
    <m/>
    <n v="9820"/>
    <s v="ball vavle"/>
  </r>
  <r>
    <x v="1026"/>
    <x v="113"/>
    <x v="22"/>
    <s v="1490"/>
    <n v="91053"/>
    <m/>
    <n v="91053"/>
    <s v="armaflex"/>
  </r>
  <r>
    <x v="1026"/>
    <x v="114"/>
    <x v="22"/>
    <s v="1491"/>
    <n v="92000"/>
    <m/>
    <n v="92000"/>
    <s v="gate valve stainer"/>
  </r>
  <r>
    <x v="1026"/>
    <x v="94"/>
    <x v="5"/>
    <m/>
    <m/>
    <n v="115000"/>
    <n v="-115000"/>
    <s v="cash paid for super loan and afico roll (Total amount is 245,000)"/>
  </r>
  <r>
    <x v="1026"/>
    <x v="113"/>
    <x v="5"/>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5"/>
    <s v="4565"/>
    <n v="27640"/>
    <m/>
    <n v="27640"/>
    <s v="Flexble"/>
  </r>
  <r>
    <x v="1029"/>
    <x v="94"/>
    <x v="5"/>
    <s v="4564"/>
    <n v="22500"/>
    <m/>
    <n v="22500"/>
    <s v="Flexble"/>
  </r>
  <r>
    <x v="1030"/>
    <x v="112"/>
    <x v="22"/>
    <s v="1516"/>
    <n v="188000"/>
    <m/>
    <n v="188000"/>
    <m/>
  </r>
  <r>
    <x v="1031"/>
    <x v="98"/>
    <x v="1"/>
    <s v="201"/>
    <n v="76250"/>
    <m/>
    <n v="76250"/>
    <m/>
  </r>
  <r>
    <x v="1031"/>
    <x v="95"/>
    <x v="14"/>
    <m/>
    <m/>
    <n v="385000"/>
    <n v="-385000"/>
    <s v="Rec from Al madina steel "/>
  </r>
  <r>
    <x v="1032"/>
    <x v="110"/>
    <x v="7"/>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5"/>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7"/>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7"/>
    <m/>
    <m/>
    <n v="16490"/>
    <n v="-16490"/>
    <s v="sales return"/>
  </r>
  <r>
    <x v="1040"/>
    <x v="98"/>
    <x v="14"/>
    <s v="1635"/>
    <n v="153990"/>
    <m/>
    <n v="153990"/>
    <m/>
  </r>
  <r>
    <x v="1040"/>
    <x v="108"/>
    <x v="20"/>
    <s v="91"/>
    <n v="119072"/>
    <m/>
    <n v="119072"/>
    <m/>
  </r>
  <r>
    <x v="1040"/>
    <x v="112"/>
    <x v="7"/>
    <m/>
    <m/>
    <n v="231000"/>
    <n v="-231000"/>
    <s v="Online transfer by BH"/>
  </r>
  <r>
    <x v="1041"/>
    <x v="113"/>
    <x v="22"/>
    <s v="1597"/>
    <n v="88971"/>
    <m/>
    <n v="88971"/>
    <m/>
  </r>
  <r>
    <x v="1042"/>
    <x v="88"/>
    <x v="20"/>
    <s v="92"/>
    <n v="49067"/>
    <m/>
    <n v="49067"/>
    <m/>
  </r>
  <r>
    <x v="1043"/>
    <x v="114"/>
    <x v="20"/>
    <s v="93"/>
    <n v="70850"/>
    <m/>
    <n v="70850"/>
    <m/>
  </r>
  <r>
    <x v="1043"/>
    <x v="88"/>
    <x v="5"/>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5"/>
    <s v="4602"/>
    <n v="7000"/>
    <m/>
    <n v="7000"/>
    <m/>
  </r>
  <r>
    <x v="1046"/>
    <x v="112"/>
    <x v="3"/>
    <s v="679"/>
    <n v="6055"/>
    <m/>
    <n v="6055"/>
    <m/>
  </r>
  <r>
    <x v="1046"/>
    <x v="110"/>
    <x v="3"/>
    <s v="680"/>
    <n v="1260"/>
    <m/>
    <n v="1260"/>
    <m/>
  </r>
  <r>
    <x v="1047"/>
    <x v="88"/>
    <x v="5"/>
    <s v="4604"/>
    <n v="20300"/>
    <m/>
    <n v="20300"/>
    <s v="Combined bill"/>
  </r>
  <r>
    <x v="1047"/>
    <x v="114"/>
    <x v="5"/>
    <m/>
    <n v="45000"/>
    <m/>
    <n v="45000"/>
    <m/>
  </r>
  <r>
    <x v="1047"/>
    <x v="93"/>
    <x v="5"/>
    <m/>
    <m/>
    <n v="64845"/>
    <n v="-64845"/>
    <s v="Chq receivd from NEC in tri fit = 200000"/>
  </r>
  <r>
    <x v="1047"/>
    <x v="94"/>
    <x v="5"/>
    <m/>
    <m/>
    <n v="22500"/>
    <n v="-22500"/>
    <m/>
  </r>
  <r>
    <x v="1047"/>
    <x v="88"/>
    <x v="5"/>
    <m/>
    <m/>
    <n v="19260"/>
    <n v="-19260"/>
    <m/>
  </r>
  <r>
    <x v="1047"/>
    <x v="113"/>
    <x v="5"/>
    <m/>
    <m/>
    <n v="34640"/>
    <n v="-34640"/>
    <m/>
  </r>
  <r>
    <x v="1047"/>
    <x v="114"/>
    <x v="5"/>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5"/>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5"/>
    <s v="4612"/>
    <n v="3350"/>
    <m/>
    <n v="3350"/>
    <m/>
  </r>
  <r>
    <x v="1052"/>
    <x v="115"/>
    <x v="5"/>
    <s v="4814"/>
    <n v="45000"/>
    <m/>
    <n v="45000"/>
    <m/>
  </r>
  <r>
    <x v="1053"/>
    <x v="114"/>
    <x v="3"/>
    <s v="835"/>
    <n v="7714"/>
    <m/>
    <n v="7714"/>
    <m/>
  </r>
  <r>
    <x v="1053"/>
    <x v="113"/>
    <x v="5"/>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7"/>
    <m/>
    <m/>
    <n v="73080"/>
    <n v="-73080"/>
    <s v="Online by BH = 153,000"/>
  </r>
  <r>
    <x v="1054"/>
    <x v="112"/>
    <x v="7"/>
    <m/>
    <m/>
    <n v="4870"/>
    <n v="-4870"/>
    <m/>
  </r>
  <r>
    <x v="1054"/>
    <x v="107"/>
    <x v="7"/>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5"/>
    <s v="4622"/>
    <n v="32000"/>
    <m/>
    <n v="32000"/>
    <m/>
  </r>
  <r>
    <x v="1056"/>
    <x v="113"/>
    <x v="5"/>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07"/>
    <x v="24"/>
    <m/>
    <m/>
    <n v="2500000"/>
    <n v="-2500000"/>
    <s v="Received adv from NEC in acc of Engro (This payment will given to Thumb International in advance of XLPE insulation material))"/>
  </r>
  <r>
    <x v="1057"/>
    <x v="115"/>
    <x v="14"/>
    <s v="1663"/>
    <n v="32000"/>
    <m/>
    <n v="32000"/>
    <m/>
  </r>
  <r>
    <x v="1058"/>
    <x v="98"/>
    <x v="14"/>
    <s v="1666"/>
    <n v="119294"/>
    <m/>
    <n v="119294"/>
    <m/>
  </r>
  <r>
    <x v="1058"/>
    <x v="103"/>
    <x v="20"/>
    <m/>
    <m/>
    <n v="657900"/>
    <n v="-657900"/>
    <s v="sheet purchased from Al madina"/>
  </r>
  <r>
    <x v="1058"/>
    <x v="113"/>
    <x v="5"/>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5"/>
    <s v="4636"/>
    <n v="23500"/>
    <m/>
    <n v="23500"/>
    <s v="glass wool 16 kg 25mm"/>
  </r>
  <r>
    <x v="1059"/>
    <x v="98"/>
    <x v="1"/>
    <s v="927"/>
    <n v="439558"/>
    <m/>
    <n v="439558"/>
    <m/>
  </r>
  <r>
    <x v="1059"/>
    <x v="101"/>
    <x v="15"/>
    <s v="884"/>
    <n v="613647"/>
    <m/>
    <n v="613647"/>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5"/>
    <s v="4640"/>
    <n v="35715"/>
    <m/>
    <n v="35715"/>
    <m/>
  </r>
  <r>
    <x v="1061"/>
    <x v="98"/>
    <x v="1"/>
    <m/>
    <m/>
    <n v="36500"/>
    <n v="-36500"/>
    <s v="Cash by vender after SS sheet material returned in VISA Site"/>
  </r>
  <r>
    <x v="1061"/>
    <x v="108"/>
    <x v="20"/>
    <s v="103"/>
    <n v="107536"/>
    <m/>
    <n v="107536"/>
    <m/>
  </r>
  <r>
    <x v="1061"/>
    <x v="107"/>
    <x v="25"/>
    <m/>
    <m/>
    <n v="938219"/>
    <n v="-938219"/>
    <s v="CHQ rec from NEC in tri fit account"/>
  </r>
  <r>
    <x v="1061"/>
    <x v="107"/>
    <x v="25"/>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5"/>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5"/>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5"/>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5"/>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6"/>
    <m/>
    <n v="300000"/>
    <m/>
    <n v="300000"/>
    <s v="Remaining bal"/>
  </r>
  <r>
    <x v="1088"/>
    <x v="101"/>
    <x v="26"/>
    <m/>
    <m/>
    <n v="100000"/>
    <n v="-100000"/>
    <s v="adjusted"/>
  </r>
  <r>
    <x v="1088"/>
    <x v="116"/>
    <x v="27"/>
    <m/>
    <n v="1061510"/>
    <m/>
    <n v="1061510"/>
    <s v="Remaining bal"/>
  </r>
  <r>
    <x v="1088"/>
    <x v="103"/>
    <x v="28"/>
    <m/>
    <n v="885000"/>
    <m/>
    <n v="885000"/>
    <s v="Remaining bal"/>
  </r>
  <r>
    <x v="1088"/>
    <x v="103"/>
    <x v="19"/>
    <m/>
    <n v="4000000"/>
    <m/>
    <n v="4000000"/>
    <s v="Remaining bal"/>
  </r>
  <r>
    <x v="1088"/>
    <x v="107"/>
    <x v="20"/>
    <s v="119"/>
    <n v="131554"/>
    <m/>
    <n v="131554"/>
    <m/>
  </r>
  <r>
    <x v="1089"/>
    <x v="103"/>
    <x v="20"/>
    <s v="120"/>
    <n v="64949"/>
    <m/>
    <n v="64949"/>
    <m/>
  </r>
  <r>
    <x v="1089"/>
    <x v="119"/>
    <x v="5"/>
    <s v="4729"/>
    <n v="43750"/>
    <m/>
    <n v="43750"/>
    <m/>
  </r>
  <r>
    <x v="1090"/>
    <x v="116"/>
    <x v="27"/>
    <m/>
    <m/>
    <n v="700000"/>
    <n v="-700000"/>
    <s v="Cash Given from Al madina steel"/>
  </r>
  <r>
    <x v="1090"/>
    <x v="46"/>
    <x v="9"/>
    <m/>
    <n v="9700"/>
    <m/>
    <n v="9700"/>
    <s v="adjusst"/>
  </r>
  <r>
    <x v="1090"/>
    <x v="25"/>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5"/>
    <s v="4738"/>
    <n v="23330"/>
    <m/>
    <n v="23330"/>
    <m/>
  </r>
  <r>
    <x v="1093"/>
    <x v="101"/>
    <x v="26"/>
    <m/>
    <m/>
    <n v="200000"/>
    <n v="-200000"/>
    <s v="MCB 1958702608"/>
  </r>
  <r>
    <x v="1093"/>
    <x v="108"/>
    <x v="14"/>
    <s v="1732"/>
    <n v="374168"/>
    <m/>
    <n v="374168"/>
    <m/>
  </r>
  <r>
    <x v="1093"/>
    <x v="103"/>
    <x v="14"/>
    <s v="1733"/>
    <n v="374168"/>
    <m/>
    <n v="374168"/>
    <m/>
  </r>
  <r>
    <x v="1093"/>
    <x v="110"/>
    <x v="3"/>
    <s v="1765"/>
    <n v="5520"/>
    <m/>
    <n v="5520"/>
    <m/>
  </r>
  <r>
    <x v="1094"/>
    <x v="106"/>
    <x v="5"/>
    <s v="4749"/>
    <n v="18575"/>
    <m/>
    <n v="18575"/>
    <m/>
  </r>
  <r>
    <x v="1094"/>
    <x v="108"/>
    <x v="20"/>
    <s v="122"/>
    <n v="306092"/>
    <m/>
    <n v="306092"/>
    <m/>
  </r>
  <r>
    <x v="1094"/>
    <x v="106"/>
    <x v="5"/>
    <s v="4750"/>
    <n v="11875"/>
    <m/>
    <n v="11875"/>
    <m/>
  </r>
  <r>
    <x v="1094"/>
    <x v="107"/>
    <x v="1"/>
    <s v="1340"/>
    <n v="76000"/>
    <m/>
    <n v="76000"/>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5"/>
    <s v="22713"/>
    <n v="602000"/>
    <m/>
    <n v="602000"/>
    <s v="GST invoice in the name of NEC"/>
  </r>
  <r>
    <x v="1096"/>
    <x v="106"/>
    <x v="5"/>
    <s v="4759"/>
    <n v="20485"/>
    <m/>
    <n v="20485"/>
    <m/>
  </r>
  <r>
    <x v="1097"/>
    <x v="119"/>
    <x v="5"/>
    <s v="4761"/>
    <n v="101145"/>
    <m/>
    <n v="101145"/>
    <m/>
  </r>
  <r>
    <x v="1097"/>
    <x v="115"/>
    <x v="22"/>
    <s v="1942"/>
    <n v="55000"/>
    <m/>
    <n v="55000"/>
    <s v="test and drain valve"/>
  </r>
  <r>
    <x v="1098"/>
    <x v="119"/>
    <x v="20"/>
    <s v="127"/>
    <n v="251153"/>
    <m/>
    <n v="251153"/>
    <m/>
  </r>
  <r>
    <x v="1098"/>
    <x v="112"/>
    <x v="20"/>
    <s v="128"/>
    <n v="25780"/>
    <m/>
    <n v="25780"/>
    <m/>
  </r>
  <r>
    <x v="1098"/>
    <x v="113"/>
    <x v="5"/>
    <s v="4770"/>
    <n v="18060"/>
    <m/>
    <n v="18060"/>
    <m/>
  </r>
  <r>
    <x v="1098"/>
    <x v="108"/>
    <x v="5"/>
    <s v="4771"/>
    <n v="15980"/>
    <m/>
    <n v="15980"/>
    <m/>
  </r>
  <r>
    <x v="1098"/>
    <x v="113"/>
    <x v="5"/>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5"/>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8"/>
    <m/>
    <m/>
    <n v="400000"/>
    <n v="-400000"/>
    <s v="MCB 1968625802"/>
  </r>
  <r>
    <x v="1105"/>
    <x v="103"/>
    <x v="28"/>
    <m/>
    <m/>
    <n v="485000"/>
    <n v="-485000"/>
    <s v="MCB 1968625803 final payment"/>
  </r>
  <r>
    <x v="1105"/>
    <x v="103"/>
    <x v="14"/>
    <s v="1753"/>
    <n v="224668"/>
    <m/>
    <n v="224668"/>
    <m/>
  </r>
  <r>
    <x v="1105"/>
    <x v="108"/>
    <x v="14"/>
    <s v="1754"/>
    <n v="32000"/>
    <m/>
    <n v="32000"/>
    <m/>
  </r>
  <r>
    <x v="1105"/>
    <x v="107"/>
    <x v="5"/>
    <s v="4788"/>
    <n v="9240"/>
    <m/>
    <n v="9240"/>
    <m/>
  </r>
  <r>
    <x v="1105"/>
    <x v="107"/>
    <x v="24"/>
    <s v="8"/>
    <n v="1724483"/>
    <m/>
    <n v="1724483"/>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5"/>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5"/>
    <s v="4791"/>
    <n v="4515"/>
    <m/>
    <n v="4515"/>
    <m/>
  </r>
  <r>
    <x v="1108"/>
    <x v="120"/>
    <x v="3"/>
    <s v="2150"/>
    <n v="1420"/>
    <m/>
    <n v="1420"/>
    <m/>
  </r>
  <r>
    <x v="1109"/>
    <x v="108"/>
    <x v="3"/>
    <s v="2182"/>
    <n v="6739"/>
    <m/>
    <n v="6739"/>
    <m/>
  </r>
  <r>
    <x v="1110"/>
    <x v="120"/>
    <x v="20"/>
    <s v="138"/>
    <n v="13416"/>
    <m/>
    <n v="13416"/>
    <m/>
  </r>
  <r>
    <x v="1110"/>
    <x v="107"/>
    <x v="24"/>
    <s v="10"/>
    <n v="836282"/>
    <m/>
    <n v="836282"/>
    <m/>
  </r>
  <r>
    <x v="1110"/>
    <x v="106"/>
    <x v="3"/>
    <s v="2192"/>
    <n v="168"/>
    <m/>
    <n v="168"/>
    <m/>
  </r>
  <r>
    <x v="1110"/>
    <x v="119"/>
    <x v="5"/>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24"/>
    <s v="11"/>
    <n v="417642"/>
    <m/>
    <n v="417642"/>
    <m/>
  </r>
  <r>
    <x v="1112"/>
    <x v="107"/>
    <x v="24"/>
    <s v="12"/>
    <n v="20015"/>
    <m/>
    <n v="20015"/>
    <m/>
  </r>
  <r>
    <x v="1112"/>
    <x v="107"/>
    <x v="24"/>
    <m/>
    <m/>
    <n v="20000"/>
    <n v="-20000"/>
    <s v="cash from office"/>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5"/>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5"/>
    <s v="4810"/>
    <n v="45000"/>
    <m/>
    <n v="45000"/>
    <m/>
  </r>
  <r>
    <x v="1119"/>
    <x v="119"/>
    <x v="5"/>
    <s v="4809"/>
    <n v="10965"/>
    <m/>
    <n v="10965"/>
    <m/>
  </r>
  <r>
    <x v="1120"/>
    <x v="108"/>
    <x v="20"/>
    <m/>
    <m/>
    <n v="1000000"/>
    <n v="-1000000"/>
    <s v="sheet from al madina steel"/>
  </r>
  <r>
    <x v="1120"/>
    <x v="103"/>
    <x v="14"/>
    <m/>
    <m/>
    <n v="850000"/>
    <n v="-850000"/>
    <s v="CHQ rec from NEC in acc of Engro rec on 24 Nov 23"/>
  </r>
  <r>
    <x v="1121"/>
    <x v="107"/>
    <x v="1"/>
    <s v="1495"/>
    <n v="4500"/>
    <m/>
    <n v="4500"/>
    <m/>
  </r>
  <r>
    <x v="1121"/>
    <x v="115"/>
    <x v="13"/>
    <s v="42"/>
    <n v="233085"/>
    <m/>
    <n v="233085"/>
    <m/>
  </r>
  <r>
    <x v="1122"/>
    <x v="107"/>
    <x v="24"/>
    <s v="14"/>
    <n v="196267"/>
    <m/>
    <n v="196267"/>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5"/>
    <s v="4827"/>
    <n v="2920"/>
    <m/>
    <n v="2920"/>
    <m/>
  </r>
  <r>
    <x v="1124"/>
    <x v="107"/>
    <x v="5"/>
    <s v="4826"/>
    <n v="21300"/>
    <m/>
    <n v="21300"/>
    <m/>
  </r>
  <r>
    <x v="1125"/>
    <x v="4"/>
    <x v="29"/>
    <s v="10390"/>
    <n v="18551"/>
    <m/>
    <n v="18551"/>
    <m/>
  </r>
  <r>
    <x v="1126"/>
    <x v="119"/>
    <x v="5"/>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5"/>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5"/>
    <s v="4846"/>
    <n v="17500"/>
    <m/>
    <n v="17500"/>
    <m/>
  </r>
  <r>
    <x v="1129"/>
    <x v="108"/>
    <x v="14"/>
    <s v="1777"/>
    <n v="144334"/>
    <m/>
    <n v="144334"/>
    <m/>
  </r>
  <r>
    <x v="1129"/>
    <x v="107"/>
    <x v="24"/>
    <s v="16"/>
    <n v="113438"/>
    <m/>
    <n v="113438"/>
    <m/>
  </r>
  <r>
    <x v="1130"/>
    <x v="108"/>
    <x v="20"/>
    <s v="150"/>
    <n v="40849"/>
    <m/>
    <n v="40849"/>
    <m/>
  </r>
  <r>
    <x v="1130"/>
    <x v="104"/>
    <x v="20"/>
    <s v="151"/>
    <n v="18196"/>
    <m/>
    <n v="18196"/>
    <m/>
  </r>
  <r>
    <x v="1131"/>
    <x v="104"/>
    <x v="3"/>
    <s v="2699"/>
    <n v="16400"/>
    <m/>
    <n v="16400"/>
    <m/>
  </r>
  <r>
    <x v="1131"/>
    <x v="107"/>
    <x v="22"/>
    <s v="2105"/>
    <n v="55000"/>
    <m/>
    <n v="55000"/>
    <m/>
  </r>
  <r>
    <x v="1131"/>
    <x v="104"/>
    <x v="5"/>
    <s v="4853"/>
    <n v="25430"/>
    <m/>
    <n v="25430"/>
    <m/>
  </r>
  <r>
    <x v="1131"/>
    <x v="104"/>
    <x v="0"/>
    <s v="526"/>
    <n v="214720"/>
    <m/>
    <n v="214720"/>
    <m/>
  </r>
  <r>
    <x v="1132"/>
    <x v="110"/>
    <x v="3"/>
    <s v="2704"/>
    <n v="6047"/>
    <m/>
    <n v="6047"/>
    <m/>
  </r>
  <r>
    <x v="1133"/>
    <x v="116"/>
    <x v="27"/>
    <m/>
    <m/>
    <n v="340000"/>
    <n v="-340000"/>
    <s v="Cash from Al madina steel"/>
  </r>
  <r>
    <x v="1133"/>
    <x v="116"/>
    <x v="27"/>
    <m/>
    <m/>
    <n v="21510"/>
    <n v="-21510"/>
    <s v="adjusted"/>
  </r>
  <r>
    <x v="1134"/>
    <x v="104"/>
    <x v="20"/>
    <s v="152"/>
    <n v="32566"/>
    <m/>
    <n v="32566"/>
    <m/>
  </r>
  <r>
    <x v="1134"/>
    <x v="107"/>
    <x v="22"/>
    <s v="2129"/>
    <n v="55000"/>
    <m/>
    <n v="55000"/>
    <m/>
  </r>
  <r>
    <x v="1134"/>
    <x v="107"/>
    <x v="22"/>
    <s v="2130"/>
    <n v="45000"/>
    <m/>
    <n v="45000"/>
    <m/>
  </r>
  <r>
    <x v="1135"/>
    <x v="105"/>
    <x v="30"/>
    <m/>
    <n v="3200000"/>
    <m/>
    <n v="3200000"/>
    <m/>
  </r>
  <r>
    <x v="1135"/>
    <x v="105"/>
    <x v="30"/>
    <m/>
    <m/>
    <n v="1500000"/>
    <n v="-1500000"/>
    <s v="Online By Total Construction (rec on 13- Dec 23)"/>
  </r>
  <r>
    <x v="1136"/>
    <x v="119"/>
    <x v="5"/>
    <s v="4869"/>
    <n v="4380"/>
    <m/>
    <n v="4380"/>
    <m/>
  </r>
  <r>
    <x v="1137"/>
    <x v="104"/>
    <x v="3"/>
    <s v="2842"/>
    <n v="5396"/>
    <m/>
    <n v="5396"/>
    <m/>
  </r>
  <r>
    <x v="1137"/>
    <x v="104"/>
    <x v="5"/>
    <s v="4873"/>
    <n v="9125"/>
    <m/>
    <n v="9125"/>
    <m/>
  </r>
  <r>
    <x v="1137"/>
    <x v="105"/>
    <x v="0"/>
    <m/>
    <m/>
    <n v="1500000"/>
    <n v="-1500000"/>
    <s v="Online By Total Construction in ac of BAH (rec on 15- Dec 23)"/>
  </r>
  <r>
    <x v="1137"/>
    <x v="108"/>
    <x v="20"/>
    <m/>
    <m/>
    <n v="250000"/>
    <n v="-250000"/>
    <s v="Online By Total Construction in ac of BAH (rec on 15- Dec 23)"/>
  </r>
  <r>
    <x v="1137"/>
    <x v="103"/>
    <x v="20"/>
    <m/>
    <m/>
    <n v="250000"/>
    <n v="-250000"/>
    <s v="Online By Total Construction in ac of BAH (rec on 15- Dec 23)"/>
  </r>
  <r>
    <x v="1137"/>
    <x v="107"/>
    <x v="20"/>
    <m/>
    <m/>
    <n v="250000"/>
    <n v="-250000"/>
    <s v="Online By Total Construction in ac of BAH (rec on 15- Dec 23)"/>
  </r>
  <r>
    <x v="1137"/>
    <x v="119"/>
    <x v="20"/>
    <m/>
    <m/>
    <n v="250000"/>
    <n v="-250000"/>
    <s v="Online By Total Construction in ac of BAH (rec on 15- Dec 23)"/>
  </r>
  <r>
    <x v="1137"/>
    <x v="108"/>
    <x v="14"/>
    <m/>
    <m/>
    <n v="1000000"/>
    <n v="-1000000"/>
    <s v="Online By Total Construction in ac of BAH (rec on 15- Dec 23)"/>
  </r>
  <r>
    <x v="1138"/>
    <x v="110"/>
    <x v="3"/>
    <m/>
    <m/>
    <n v="14707"/>
    <n v="-14707"/>
    <s v="Online by al madina sttel = 160,000"/>
  </r>
  <r>
    <x v="1138"/>
    <x v="106"/>
    <x v="3"/>
    <m/>
    <m/>
    <n v="41074"/>
    <n v="-41074"/>
    <s v="Online by al madina sttel = 160,000"/>
  </r>
  <r>
    <x v="1138"/>
    <x v="108"/>
    <x v="3"/>
    <m/>
    <m/>
    <n v="32306"/>
    <n v="-32306"/>
    <s v="Online by al madina sttel = 160,000"/>
  </r>
  <r>
    <x v="1138"/>
    <x v="103"/>
    <x v="3"/>
    <m/>
    <m/>
    <n v="5887"/>
    <n v="-5887"/>
    <s v="Online by al madina sttel = 160,000"/>
  </r>
  <r>
    <x v="1138"/>
    <x v="119"/>
    <x v="3"/>
    <m/>
    <m/>
    <n v="52104"/>
    <n v="-52104"/>
    <s v="Online by al madina sttel = 160,000"/>
  </r>
  <r>
    <x v="1138"/>
    <x v="120"/>
    <x v="3"/>
    <m/>
    <m/>
    <n v="1420"/>
    <n v="-1420"/>
    <s v="Online by al madina sttel = 160,000"/>
  </r>
  <r>
    <x v="1138"/>
    <x v="104"/>
    <x v="3"/>
    <m/>
    <m/>
    <n v="12502"/>
    <n v="-12502"/>
    <s v="Online by al madina sttel = 160,000"/>
  </r>
  <r>
    <x v="1138"/>
    <x v="105"/>
    <x v="0"/>
    <s v="533"/>
    <n v="1343560"/>
    <m/>
    <n v="1343560"/>
    <m/>
  </r>
  <r>
    <x v="1138"/>
    <x v="104"/>
    <x v="3"/>
    <s v="2858"/>
    <n v="1113"/>
    <m/>
    <n v="1113"/>
    <m/>
  </r>
  <r>
    <x v="1139"/>
    <x v="104"/>
    <x v="5"/>
    <s v="4875"/>
    <n v="6580"/>
    <m/>
    <n v="6580"/>
    <m/>
  </r>
  <r>
    <x v="1140"/>
    <x v="107"/>
    <x v="22"/>
    <s v="2166"/>
    <n v="44000"/>
    <m/>
    <n v="44000"/>
    <m/>
  </r>
  <r>
    <x v="1141"/>
    <x v="105"/>
    <x v="0"/>
    <s v="538"/>
    <n v="987960"/>
    <m/>
    <n v="987960"/>
    <m/>
  </r>
  <r>
    <x v="1142"/>
    <x v="107"/>
    <x v="25"/>
    <m/>
    <m/>
    <n v="189553"/>
    <n v="-189553"/>
    <s v="CHQ rec from NEC in Engro Acc"/>
  </r>
  <r>
    <x v="1143"/>
    <x v="104"/>
    <x v="20"/>
    <s v="153"/>
    <n v="717268"/>
    <m/>
    <n v="717268"/>
    <m/>
  </r>
  <r>
    <x v="1143"/>
    <x v="107"/>
    <x v="25"/>
    <m/>
    <m/>
    <n v="472526"/>
    <n v="-472526"/>
    <s v="CHQ rec from NEC in Engro Acc"/>
  </r>
  <r>
    <x v="1144"/>
    <x v="107"/>
    <x v="15"/>
    <s v="742"/>
    <n v="11148"/>
    <m/>
    <n v="11148"/>
    <s v="discounted bill"/>
  </r>
  <r>
    <x v="1144"/>
    <x v="108"/>
    <x v="22"/>
    <s v="2175"/>
    <n v="14520"/>
    <m/>
    <n v="14520"/>
    <m/>
  </r>
  <r>
    <x v="1144"/>
    <x v="104"/>
    <x v="22"/>
    <s v="2176"/>
    <n v="382500"/>
    <m/>
    <n v="382500"/>
    <m/>
  </r>
  <r>
    <x v="1144"/>
    <x v="98"/>
    <x v="9"/>
    <m/>
    <m/>
    <n v="500000"/>
    <n v="-500000"/>
    <s v="online by adeel steel"/>
  </r>
  <r>
    <x v="1144"/>
    <x v="106"/>
    <x v="1"/>
    <m/>
    <m/>
    <n v="250000"/>
    <n v="-250000"/>
    <s v="online by adeel steel"/>
  </r>
  <r>
    <x v="1144"/>
    <x v="106"/>
    <x v="5"/>
    <m/>
    <m/>
    <n v="91980"/>
    <n v="-91980"/>
    <s v="CHQ given to sheikh traders care off Adeel steel (Rec from Total in BAH deal) = 1,075,700"/>
  </r>
  <r>
    <x v="1144"/>
    <x v="88"/>
    <x v="5"/>
    <m/>
    <m/>
    <n v="21340"/>
    <n v="-21340"/>
    <m/>
  </r>
  <r>
    <x v="1144"/>
    <x v="113"/>
    <x v="5"/>
    <m/>
    <m/>
    <n v="140985"/>
    <n v="-140985"/>
    <m/>
  </r>
  <r>
    <x v="1144"/>
    <x v="108"/>
    <x v="5"/>
    <m/>
    <m/>
    <n v="15980"/>
    <n v="-15980"/>
    <m/>
  </r>
  <r>
    <x v="1144"/>
    <x v="115"/>
    <x v="5"/>
    <m/>
    <m/>
    <n v="45000"/>
    <n v="-45000"/>
    <m/>
  </r>
  <r>
    <x v="1144"/>
    <x v="114"/>
    <x v="5"/>
    <m/>
    <m/>
    <n v="114255"/>
    <n v="-114255"/>
    <m/>
  </r>
  <r>
    <x v="1144"/>
    <x v="107"/>
    <x v="5"/>
    <m/>
    <m/>
    <n v="83530"/>
    <n v="-83530"/>
    <m/>
  </r>
  <r>
    <x v="1144"/>
    <x v="117"/>
    <x v="5"/>
    <m/>
    <m/>
    <n v="65500"/>
    <n v="-65500"/>
    <m/>
  </r>
  <r>
    <x v="1144"/>
    <x v="119"/>
    <x v="5"/>
    <m/>
    <m/>
    <n v="250855"/>
    <n v="-250855"/>
    <m/>
  </r>
  <r>
    <x v="1144"/>
    <x v="104"/>
    <x v="5"/>
    <m/>
    <m/>
    <n v="41135"/>
    <n v="-41135"/>
    <m/>
  </r>
  <r>
    <x v="1144"/>
    <x v="5"/>
    <x v="5"/>
    <m/>
    <m/>
    <n v="205140"/>
    <n v="-205140"/>
    <m/>
  </r>
  <r>
    <x v="1144"/>
    <x v="107"/>
    <x v="5"/>
    <s v="4893"/>
    <n v="3500"/>
    <m/>
    <n v="3500"/>
    <m/>
  </r>
  <r>
    <x v="1145"/>
    <x v="105"/>
    <x v="31"/>
    <m/>
    <n v="1044000"/>
    <m/>
    <n v="1044000"/>
    <m/>
  </r>
  <r>
    <x v="1145"/>
    <x v="107"/>
    <x v="20"/>
    <s v="154"/>
    <n v="26569"/>
    <m/>
    <n v="26569"/>
    <m/>
  </r>
  <r>
    <x v="1145"/>
    <x v="119"/>
    <x v="20"/>
    <s v="155"/>
    <n v="15289"/>
    <m/>
    <n v="15289"/>
    <m/>
  </r>
  <r>
    <x v="1145"/>
    <x v="105"/>
    <x v="31"/>
    <m/>
    <m/>
    <n v="1000000"/>
    <n v="-1000000"/>
    <s v="CHQ Paid (CHQ given from Total in BAH deal Rec)"/>
  </r>
  <r>
    <x v="1145"/>
    <x v="5"/>
    <x v="7"/>
    <m/>
    <m/>
    <n v="250000"/>
    <n v="-250000"/>
    <s v="Online by al madina steel "/>
  </r>
  <r>
    <x v="1146"/>
    <x v="103"/>
    <x v="14"/>
    <m/>
    <m/>
    <n v="1500000"/>
    <n v="-1500000"/>
    <s v="CHQ Paid (CHQ given from Total in BAH deal Rec)"/>
  </r>
  <r>
    <x v="1146"/>
    <x v="107"/>
    <x v="5"/>
    <s v="4897"/>
    <n v="7000"/>
    <m/>
    <n v="7000"/>
    <m/>
  </r>
  <r>
    <x v="1147"/>
    <x v="103"/>
    <x v="19"/>
    <m/>
    <m/>
    <n v="1000000"/>
    <n v="-1000000"/>
    <s v="CHQ Paid (CHQ given from Total in BAH deal Rec)"/>
  </r>
  <r>
    <x v="1147"/>
    <x v="104"/>
    <x v="0"/>
    <m/>
    <m/>
    <n v="250000"/>
    <n v="-250000"/>
    <s v="Online by al madina steel "/>
  </r>
  <r>
    <x v="1147"/>
    <x v="108"/>
    <x v="14"/>
    <m/>
    <m/>
    <n v="1000000"/>
    <n v="-1000000"/>
    <s v="CHQ Paid (CHQ given from Total in BAH deal Rec)"/>
  </r>
  <r>
    <x v="1147"/>
    <x v="105"/>
    <x v="19"/>
    <m/>
    <n v="2000000"/>
    <m/>
    <n v="2000000"/>
    <s v="deal lock in eY"/>
  </r>
  <r>
    <x v="1147"/>
    <x v="105"/>
    <x v="19"/>
    <m/>
    <m/>
    <n v="1000000"/>
    <n v="-1000000"/>
    <s v="Advance given in EY deal (Cash collect by tajammul from Al madina steel)"/>
  </r>
  <r>
    <x v="1147"/>
    <x v="105"/>
    <x v="19"/>
    <m/>
    <m/>
    <n v="250000"/>
    <n v="-250000"/>
    <s v="Online by adeel steel"/>
  </r>
  <r>
    <x v="1147"/>
    <x v="105"/>
    <x v="19"/>
    <m/>
    <m/>
    <n v="250000"/>
    <n v="-250000"/>
    <s v="Online by adeel steel"/>
  </r>
  <r>
    <x v="1148"/>
    <x v="102"/>
    <x v="0"/>
    <m/>
    <n v="199500"/>
    <m/>
    <n v="199500"/>
    <m/>
  </r>
  <r>
    <x v="1149"/>
    <x v="115"/>
    <x v="9"/>
    <m/>
    <m/>
    <n v="60000"/>
    <n v="-60000"/>
    <s v="online by adeel steel"/>
  </r>
  <r>
    <x v="1149"/>
    <x v="114"/>
    <x v="9"/>
    <m/>
    <m/>
    <n v="190000"/>
    <n v="-190000"/>
    <m/>
  </r>
  <r>
    <x v="1149"/>
    <x v="107"/>
    <x v="24"/>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5"/>
    <x v="13"/>
    <m/>
    <m/>
    <n v="750000"/>
    <n v="-750000"/>
    <s v="sheet hawala from al madia steel"/>
  </r>
  <r>
    <x v="1150"/>
    <x v="108"/>
    <x v="20"/>
    <m/>
    <m/>
    <n v="250000"/>
    <n v="-250000"/>
    <s v="sheet hawala from al madina steel"/>
  </r>
  <r>
    <x v="1150"/>
    <x v="119"/>
    <x v="20"/>
    <m/>
    <m/>
    <n v="250000"/>
    <n v="-250000"/>
    <m/>
  </r>
  <r>
    <x v="1150"/>
    <x v="104"/>
    <x v="20"/>
    <m/>
    <m/>
    <n v="500000"/>
    <n v="-500000"/>
    <m/>
  </r>
  <r>
    <x v="1150"/>
    <x v="105"/>
    <x v="0"/>
    <s v="545"/>
    <n v="94520"/>
    <m/>
    <n v="94520"/>
    <m/>
  </r>
  <r>
    <x v="1150"/>
    <x v="107"/>
    <x v="22"/>
    <s v="2212"/>
    <n v="8400"/>
    <m/>
    <n v="8400"/>
    <m/>
  </r>
  <r>
    <x v="1151"/>
    <x v="105"/>
    <x v="0"/>
    <s v="547"/>
    <n v="9630"/>
    <m/>
    <n v="9630"/>
    <m/>
  </r>
  <r>
    <x v="1152"/>
    <x v="102"/>
    <x v="5"/>
    <s v="4918"/>
    <n v="33840"/>
    <m/>
    <n v="33840"/>
    <m/>
  </r>
  <r>
    <x v="1152"/>
    <x v="104"/>
    <x v="22"/>
    <s v="2228"/>
    <n v="102000"/>
    <m/>
    <n v="102000"/>
    <m/>
  </r>
  <r>
    <x v="1152"/>
    <x v="109"/>
    <x v="22"/>
    <s v="2229"/>
    <n v="82500"/>
    <m/>
    <n v="82500"/>
    <m/>
  </r>
  <r>
    <x v="1152"/>
    <x v="5"/>
    <x v="3"/>
    <s v="3242"/>
    <n v="34317"/>
    <m/>
    <n v="34317"/>
    <m/>
  </r>
  <r>
    <x v="1153"/>
    <x v="112"/>
    <x v="20"/>
    <m/>
    <m/>
    <n v="25780"/>
    <n v="-25780"/>
    <s v="sheet hawala adjust from al madina steel = 900,000"/>
  </r>
  <r>
    <x v="1153"/>
    <x v="108"/>
    <x v="20"/>
    <m/>
    <m/>
    <n v="10470"/>
    <n v="-10470"/>
    <m/>
  </r>
  <r>
    <x v="1153"/>
    <x v="103"/>
    <x v="20"/>
    <m/>
    <m/>
    <n v="1347"/>
    <n v="-1347"/>
    <m/>
  </r>
  <r>
    <x v="1153"/>
    <x v="107"/>
    <x v="20"/>
    <m/>
    <m/>
    <n v="187415"/>
    <n v="-187415"/>
    <m/>
  </r>
  <r>
    <x v="1153"/>
    <x v="117"/>
    <x v="20"/>
    <m/>
    <m/>
    <n v="4390"/>
    <n v="-4390"/>
    <m/>
  </r>
  <r>
    <x v="1153"/>
    <x v="118"/>
    <x v="20"/>
    <m/>
    <m/>
    <n v="75122"/>
    <n v="-75122"/>
    <m/>
  </r>
  <r>
    <x v="1153"/>
    <x v="119"/>
    <x v="20"/>
    <m/>
    <m/>
    <n v="130168"/>
    <n v="-130168"/>
    <m/>
  </r>
  <r>
    <x v="1153"/>
    <x v="120"/>
    <x v="20"/>
    <m/>
    <m/>
    <n v="13416"/>
    <n v="-13416"/>
    <m/>
  </r>
  <r>
    <x v="1153"/>
    <x v="121"/>
    <x v="20"/>
    <m/>
    <m/>
    <n v="56173"/>
    <n v="-56173"/>
    <m/>
  </r>
  <r>
    <x v="1153"/>
    <x v="122"/>
    <x v="20"/>
    <m/>
    <m/>
    <n v="73043"/>
    <n v="-73043"/>
    <m/>
  </r>
  <r>
    <x v="1153"/>
    <x v="104"/>
    <x v="20"/>
    <m/>
    <m/>
    <n v="322676"/>
    <n v="-322676"/>
    <m/>
  </r>
  <r>
    <x v="1153"/>
    <x v="102"/>
    <x v="3"/>
    <s v="3282"/>
    <n v="30000"/>
    <m/>
    <n v="30000"/>
    <m/>
  </r>
  <r>
    <x v="1154"/>
    <x v="107"/>
    <x v="5"/>
    <s v="4924"/>
    <n v="10500"/>
    <m/>
    <n v="10500"/>
    <m/>
  </r>
  <r>
    <x v="1154"/>
    <x v="105"/>
    <x v="22"/>
    <s v="2235"/>
    <n v="239352"/>
    <m/>
    <n v="239352"/>
    <m/>
  </r>
  <r>
    <x v="1154"/>
    <x v="105"/>
    <x v="22"/>
    <s v="2236"/>
    <n v="115501"/>
    <m/>
    <n v="115501"/>
    <m/>
  </r>
  <r>
    <x v="1155"/>
    <x v="105"/>
    <x v="13"/>
    <m/>
    <m/>
    <n v="306300"/>
    <n v="-306300"/>
    <s v="sheet purchased from adeel steel (973 Kgs)"/>
  </r>
  <r>
    <x v="1156"/>
    <x v="110"/>
    <x v="22"/>
    <m/>
    <m/>
    <n v="148537"/>
    <n v="-148537"/>
    <s v="Cash given by Bilal bhai = 750,000"/>
  </r>
  <r>
    <x v="1156"/>
    <x v="112"/>
    <x v="22"/>
    <m/>
    <m/>
    <n v="8740"/>
    <n v="-8740"/>
    <m/>
  </r>
  <r>
    <x v="1156"/>
    <x v="115"/>
    <x v="22"/>
    <m/>
    <m/>
    <n v="91300"/>
    <n v="-91300"/>
    <m/>
  </r>
  <r>
    <x v="1156"/>
    <x v="116"/>
    <x v="22"/>
    <m/>
    <m/>
    <n v="10980"/>
    <n v="-10980"/>
    <m/>
  </r>
  <r>
    <x v="1156"/>
    <x v="114"/>
    <x v="22"/>
    <m/>
    <m/>
    <n v="206520"/>
    <n v="-206520"/>
    <m/>
  </r>
  <r>
    <x v="1156"/>
    <x v="120"/>
    <x v="22"/>
    <m/>
    <m/>
    <n v="19640"/>
    <n v="-19640"/>
    <m/>
  </r>
  <r>
    <x v="1156"/>
    <x v="113"/>
    <x v="22"/>
    <m/>
    <m/>
    <n v="259118"/>
    <n v="-259118"/>
    <m/>
  </r>
  <r>
    <x v="1156"/>
    <x v="103"/>
    <x v="22"/>
    <m/>
    <m/>
    <n v="5165"/>
    <n v="-5165"/>
    <m/>
  </r>
  <r>
    <x v="1157"/>
    <x v="105"/>
    <x v="14"/>
    <s v="1805"/>
    <n v="816740"/>
    <m/>
    <n v="816740"/>
    <m/>
  </r>
  <r>
    <x v="1157"/>
    <x v="105"/>
    <x v="22"/>
    <s v="2256"/>
    <n v="328130"/>
    <m/>
    <n v="328130"/>
    <m/>
  </r>
  <r>
    <x v="1157"/>
    <x v="105"/>
    <x v="22"/>
    <s v="2257"/>
    <n v="151031"/>
    <m/>
    <n v="151031"/>
    <m/>
  </r>
  <r>
    <x v="1157"/>
    <x v="105"/>
    <x v="0"/>
    <s v="553"/>
    <n v="408700"/>
    <m/>
    <n v="408700"/>
    <m/>
  </r>
  <r>
    <x v="1158"/>
    <x v="105"/>
    <x v="32"/>
    <m/>
    <m/>
    <n v="550000"/>
    <n v="-550000"/>
    <s v="CHQ given (rec from Total in BAH project)"/>
  </r>
  <r>
    <x v="1158"/>
    <x v="105"/>
    <x v="14"/>
    <s v="1808"/>
    <n v="831940"/>
    <m/>
    <n v="831940"/>
    <m/>
  </r>
  <r>
    <x v="1158"/>
    <x v="105"/>
    <x v="22"/>
    <s v="2263"/>
    <n v="57332"/>
    <m/>
    <n v="57332"/>
    <m/>
  </r>
  <r>
    <x v="1159"/>
    <x v="107"/>
    <x v="0"/>
    <s v="554"/>
    <n v="36300"/>
    <m/>
    <n v="36300"/>
    <m/>
  </r>
  <r>
    <x v="1159"/>
    <x v="107"/>
    <x v="24"/>
    <s v="24"/>
    <n v="57719"/>
    <m/>
    <n v="57719"/>
    <m/>
  </r>
  <r>
    <x v="1160"/>
    <x v="105"/>
    <x v="22"/>
    <s v="2271"/>
    <n v="24244"/>
    <m/>
    <n v="24244"/>
    <m/>
  </r>
  <r>
    <x v="1160"/>
    <x v="107"/>
    <x v="22"/>
    <s v="2272"/>
    <n v="28900"/>
    <m/>
    <n v="28900"/>
    <m/>
  </r>
  <r>
    <x v="1160"/>
    <x v="107"/>
    <x v="5"/>
    <s v="4938"/>
    <n v="5100"/>
    <m/>
    <n v="5100"/>
    <m/>
  </r>
  <r>
    <x v="1161"/>
    <x v="107"/>
    <x v="5"/>
    <s v="4940"/>
    <n v="7000"/>
    <m/>
    <n v="7000"/>
    <m/>
  </r>
  <r>
    <x v="1161"/>
    <x v="5"/>
    <x v="15"/>
    <m/>
    <m/>
    <n v="400000"/>
    <n v="-400000"/>
    <s v="CHQ rec from Adeel steel (meezan cross chq A-87074027"/>
  </r>
  <r>
    <x v="1161"/>
    <x v="105"/>
    <x v="32"/>
    <m/>
    <n v="1680000"/>
    <m/>
    <n v="1680000"/>
    <m/>
  </r>
  <r>
    <x v="1161"/>
    <x v="105"/>
    <x v="32"/>
    <m/>
    <m/>
    <n v="600000"/>
    <n v="-600000"/>
    <s v="CHQ rec from Total construction in BAH project"/>
  </r>
  <r>
    <x v="1161"/>
    <x v="87"/>
    <x v="8"/>
    <m/>
    <m/>
    <n v="56522"/>
    <n v="-56522"/>
    <s v="adjusted"/>
  </r>
  <r>
    <x v="1161"/>
    <x v="87"/>
    <x v="18"/>
    <m/>
    <m/>
    <n v="24000"/>
    <n v="-24000"/>
    <s v="adjusted"/>
  </r>
  <r>
    <x v="1161"/>
    <x v="50"/>
    <x v="11"/>
    <m/>
    <m/>
    <n v="76350"/>
    <n v="-76350"/>
    <s v="adjusted"/>
  </r>
  <r>
    <x v="1161"/>
    <x v="87"/>
    <x v="2"/>
    <m/>
    <m/>
    <n v="33213"/>
    <n v="-33213"/>
    <s v="adjusted"/>
  </r>
  <r>
    <x v="1161"/>
    <x v="25"/>
    <x v="6"/>
    <m/>
    <m/>
    <n v="101800"/>
    <n v="-101800"/>
    <s v="adjusted"/>
  </r>
  <r>
    <x v="1161"/>
    <x v="51"/>
    <x v="6"/>
    <m/>
    <m/>
    <n v="99334"/>
    <n v="-99334"/>
    <s v="adjusted"/>
  </r>
  <r>
    <x v="1161"/>
    <x v="108"/>
    <x v="23"/>
    <m/>
    <m/>
    <n v="120000"/>
    <n v="-120000"/>
    <s v="less commissioning amount"/>
  </r>
  <r>
    <x v="1162"/>
    <x v="105"/>
    <x v="14"/>
    <s v="1812"/>
    <n v="774131"/>
    <m/>
    <n v="774131"/>
    <m/>
  </r>
  <r>
    <x v="1163"/>
    <x v="105"/>
    <x v="0"/>
    <m/>
    <m/>
    <n v="1119250"/>
    <n v="-1119250"/>
    <s v="CHQ rec from IK in Riazeda project"/>
  </r>
  <r>
    <x v="1163"/>
    <x v="123"/>
    <x v="0"/>
    <s v="557"/>
    <n v="33710"/>
    <m/>
    <n v="33710"/>
    <s v="fittings "/>
  </r>
  <r>
    <x v="1163"/>
    <x v="123"/>
    <x v="0"/>
    <s v="561"/>
    <n v="712701"/>
    <m/>
    <n v="712701"/>
    <s v="pipe"/>
  </r>
  <r>
    <x v="1163"/>
    <x v="123"/>
    <x v="20"/>
    <s v="157"/>
    <n v="128444"/>
    <m/>
    <n v="128444"/>
    <m/>
  </r>
  <r>
    <x v="1163"/>
    <x v="123"/>
    <x v="5"/>
    <s v="20652"/>
    <n v="140000"/>
    <m/>
    <n v="140000"/>
    <m/>
  </r>
  <r>
    <x v="1164"/>
    <x v="123"/>
    <x v="5"/>
    <s v="20651"/>
    <n v="140000"/>
    <m/>
    <n v="140000"/>
    <m/>
  </r>
  <r>
    <x v="1164"/>
    <x v="105"/>
    <x v="14"/>
    <s v="1813"/>
    <n v="816740"/>
    <m/>
    <n v="816740"/>
    <m/>
  </r>
  <r>
    <x v="1165"/>
    <x v="105"/>
    <x v="14"/>
    <s v="1814"/>
    <n v="45600"/>
    <m/>
    <n v="45600"/>
    <m/>
  </r>
  <r>
    <x v="1165"/>
    <x v="123"/>
    <x v="5"/>
    <s v="20653"/>
    <n v="140000"/>
    <m/>
    <n v="140000"/>
    <m/>
  </r>
  <r>
    <x v="1165"/>
    <x v="108"/>
    <x v="14"/>
    <m/>
    <m/>
    <n v="1000000"/>
    <n v="-1000000"/>
    <s v="Online by adeel steel"/>
  </r>
  <r>
    <x v="1165"/>
    <x v="105"/>
    <x v="30"/>
    <m/>
    <m/>
    <n v="500000"/>
    <n v="-500000"/>
    <s v="Online by Al  madina"/>
  </r>
  <r>
    <x v="1165"/>
    <x v="123"/>
    <x v="26"/>
    <m/>
    <n v="312552"/>
    <m/>
    <n v="312552"/>
    <m/>
  </r>
  <r>
    <x v="1165"/>
    <x v="123"/>
    <x v="26"/>
    <m/>
    <m/>
    <n v="150000"/>
    <n v="-150000"/>
    <s v="Online by Al  madina"/>
  </r>
  <r>
    <x v="1165"/>
    <x v="105"/>
    <x v="20"/>
    <s v="156"/>
    <n v="2308000"/>
    <m/>
    <n v="2308000"/>
    <m/>
  </r>
  <r>
    <x v="1165"/>
    <x v="107"/>
    <x v="20"/>
    <s v="158"/>
    <n v="20637"/>
    <m/>
    <n v="20637"/>
    <m/>
  </r>
  <r>
    <x v="1165"/>
    <x v="102"/>
    <x v="20"/>
    <s v="159"/>
    <n v="15317"/>
    <m/>
    <n v="15317"/>
    <m/>
  </r>
  <r>
    <x v="1166"/>
    <x v="108"/>
    <x v="3"/>
    <s v="3611"/>
    <n v="6729"/>
    <m/>
    <n v="6729"/>
    <m/>
  </r>
  <r>
    <x v="1166"/>
    <x v="107"/>
    <x v="24"/>
    <s v="27"/>
    <n v="27608"/>
    <m/>
    <n v="27608"/>
    <m/>
  </r>
  <r>
    <x v="1166"/>
    <x v="105"/>
    <x v="33"/>
    <m/>
    <n v="903164"/>
    <m/>
    <n v="903164"/>
    <m/>
  </r>
  <r>
    <x v="1166"/>
    <x v="105"/>
    <x v="33"/>
    <m/>
    <m/>
    <n v="500000"/>
    <n v="-500000"/>
    <s v="Online by adeel steel"/>
  </r>
  <r>
    <x v="1166"/>
    <x v="105"/>
    <x v="20"/>
    <m/>
    <m/>
    <n v="1000000"/>
    <n v="-1000000"/>
    <s v="Sheet hawala from al madina steel "/>
  </r>
  <r>
    <x v="1167"/>
    <x v="107"/>
    <x v="17"/>
    <m/>
    <m/>
    <n v="500000"/>
    <n v="-500000"/>
    <s v="Cash collect from al madina"/>
  </r>
  <r>
    <x v="1167"/>
    <x v="107"/>
    <x v="5"/>
    <s v="4952"/>
    <n v="22950"/>
    <m/>
    <n v="22950"/>
    <m/>
  </r>
  <r>
    <x v="1167"/>
    <x v="103"/>
    <x v="19"/>
    <m/>
    <m/>
    <n v="500000"/>
    <n v="-500000"/>
    <s v="Online transfer in Naveed ali nawab acc"/>
  </r>
  <r>
    <x v="1168"/>
    <x v="102"/>
    <x v="0"/>
    <m/>
    <m/>
    <n v="491000"/>
    <n v="-491000"/>
    <s v="Rec chq from adeel steel"/>
  </r>
  <r>
    <x v="1168"/>
    <x v="105"/>
    <x v="14"/>
    <m/>
    <m/>
    <n v="650000"/>
    <n v="-650000"/>
    <s v="Rec chq from Mughal in safee hospital"/>
  </r>
  <r>
    <x v="1168"/>
    <x v="103"/>
    <x v="14"/>
    <m/>
    <m/>
    <n v="700000"/>
    <n v="-700000"/>
    <s v="Rec chq from Mughal in safee hospital"/>
  </r>
  <r>
    <x v="1168"/>
    <x v="91"/>
    <x v="14"/>
    <s v="1819"/>
    <n v="174312"/>
    <m/>
    <n v="174312"/>
    <m/>
  </r>
  <r>
    <x v="1168"/>
    <x v="104"/>
    <x v="0"/>
    <s v="567"/>
    <n v="127710"/>
    <m/>
    <n v="127710"/>
    <m/>
  </r>
  <r>
    <x v="1169"/>
    <x v="123"/>
    <x v="0"/>
    <s v="566"/>
    <n v="63855"/>
    <m/>
    <n v="63855"/>
    <m/>
  </r>
  <r>
    <x v="1169"/>
    <x v="105"/>
    <x v="14"/>
    <s v="1821"/>
    <n v="789331"/>
    <m/>
    <n v="789331"/>
    <m/>
  </r>
  <r>
    <x v="1169"/>
    <x v="123"/>
    <x v="5"/>
    <s v="20681"/>
    <n v="140000"/>
    <m/>
    <n v="140000"/>
    <m/>
  </r>
  <r>
    <x v="1169"/>
    <x v="123"/>
    <x v="5"/>
    <s v="20682"/>
    <n v="140000"/>
    <m/>
    <n v="140000"/>
    <m/>
  </r>
  <r>
    <x v="1169"/>
    <x v="105"/>
    <x v="22"/>
    <s v="2318"/>
    <n v="169119"/>
    <m/>
    <n v="169119"/>
    <m/>
  </r>
  <r>
    <x v="1169"/>
    <x v="105"/>
    <x v="1"/>
    <s v="1707"/>
    <n v="73000"/>
    <m/>
    <n v="73000"/>
    <m/>
  </r>
  <r>
    <x v="1170"/>
    <x v="5"/>
    <x v="1"/>
    <m/>
    <m/>
    <n v="300000"/>
    <n v="-300000"/>
    <s v="Online by Al madina steel"/>
  </r>
  <r>
    <x v="1170"/>
    <x v="105"/>
    <x v="5"/>
    <s v="4965"/>
    <n v="56000"/>
    <m/>
    <n v="56000"/>
    <m/>
  </r>
  <r>
    <x v="1171"/>
    <x v="105"/>
    <x v="20"/>
    <s v="160"/>
    <n v="294353"/>
    <m/>
    <n v="294353"/>
    <m/>
  </r>
  <r>
    <x v="1171"/>
    <x v="102"/>
    <x v="20"/>
    <s v="161"/>
    <n v="186369"/>
    <m/>
    <n v="186369"/>
    <m/>
  </r>
  <r>
    <x v="1172"/>
    <x v="51"/>
    <x v="20"/>
    <s v="162"/>
    <n v="162620"/>
    <m/>
    <n v="162620"/>
    <m/>
  </r>
  <r>
    <x v="1172"/>
    <x v="107"/>
    <x v="3"/>
    <s v="3791"/>
    <n v="756"/>
    <m/>
    <n v="756"/>
    <m/>
  </r>
  <r>
    <x v="1172"/>
    <x v="123"/>
    <x v="20"/>
    <s v="163"/>
    <n v="220142"/>
    <m/>
    <n v="220142"/>
    <m/>
  </r>
  <r>
    <x v="1172"/>
    <x v="102"/>
    <x v="14"/>
    <s v="1825"/>
    <n v="138352"/>
    <m/>
    <n v="138352"/>
    <m/>
  </r>
  <r>
    <x v="1172"/>
    <x v="102"/>
    <x v="14"/>
    <s v="1827"/>
    <n v="131702"/>
    <m/>
    <n v="131702"/>
    <m/>
  </r>
  <r>
    <x v="1173"/>
    <x v="105"/>
    <x v="22"/>
    <m/>
    <m/>
    <n v="158688"/>
    <n v="-158688"/>
    <s v="cash paid"/>
  </r>
  <r>
    <x v="1174"/>
    <x v="105"/>
    <x v="14"/>
    <s v="1828"/>
    <n v="704112"/>
    <m/>
    <n v="704112"/>
    <m/>
  </r>
  <r>
    <x v="1174"/>
    <x v="123"/>
    <x v="26"/>
    <m/>
    <m/>
    <n v="162500"/>
    <n v="-162500"/>
    <s v="Online by adeel steel"/>
  </r>
  <r>
    <x v="1174"/>
    <x v="123"/>
    <x v="26"/>
    <m/>
    <m/>
    <n v="52"/>
    <n v="-52"/>
    <s v="adjust"/>
  </r>
  <r>
    <x v="1174"/>
    <x v="105"/>
    <x v="22"/>
    <s v="2343"/>
    <n v="158688"/>
    <m/>
    <n v="158688"/>
    <m/>
  </r>
  <r>
    <x v="1175"/>
    <x v="105"/>
    <x v="31"/>
    <m/>
    <n v="850000"/>
    <m/>
    <n v="850000"/>
    <s v="Special basin 12 Nos"/>
  </r>
  <r>
    <x v="1175"/>
    <x v="107"/>
    <x v="5"/>
    <s v="4987"/>
    <n v="8000"/>
    <m/>
    <n v="8000"/>
    <m/>
  </r>
  <r>
    <x v="1176"/>
    <x v="105"/>
    <x v="31"/>
    <m/>
    <m/>
    <n v="500000"/>
    <n v="-500000"/>
    <s v="Online by adeel steel"/>
  </r>
  <r>
    <x v="1177"/>
    <x v="105"/>
    <x v="19"/>
    <m/>
    <m/>
    <n v="500000"/>
    <n v="-500000"/>
    <s v="cash from al madina steel"/>
  </r>
  <r>
    <x v="1178"/>
    <x v="105"/>
    <x v="14"/>
    <s v="1830"/>
    <n v="688912"/>
    <m/>
    <n v="688912"/>
    <m/>
  </r>
  <r>
    <x v="1178"/>
    <x v="91"/>
    <x v="14"/>
    <s v="1835"/>
    <n v="52109"/>
    <m/>
    <n v="52109"/>
    <m/>
  </r>
  <r>
    <x v="1178"/>
    <x v="105"/>
    <x v="14"/>
    <s v="1837"/>
    <n v="90000"/>
    <m/>
    <n v="90000"/>
    <m/>
  </r>
  <r>
    <x v="1179"/>
    <x v="105"/>
    <x v="20"/>
    <m/>
    <m/>
    <n v="1000000"/>
    <n v="-1000000"/>
    <s v="Sheet hawala from al madina steel "/>
  </r>
  <r>
    <x v="1179"/>
    <x v="91"/>
    <x v="20"/>
    <s v="164"/>
    <n v="38932"/>
    <m/>
    <n v="38932"/>
    <m/>
  </r>
  <r>
    <x v="1180"/>
    <x v="105"/>
    <x v="20"/>
    <s v="165"/>
    <n v="23692"/>
    <m/>
    <n v="23692"/>
    <m/>
  </r>
  <r>
    <x v="1180"/>
    <x v="122"/>
    <x v="20"/>
    <s v="166"/>
    <n v="59502"/>
    <m/>
    <n v="59502"/>
    <m/>
  </r>
  <r>
    <x v="1180"/>
    <x v="123"/>
    <x v="20"/>
    <s v="167"/>
    <n v="136842"/>
    <m/>
    <n v="136842"/>
    <m/>
  </r>
  <r>
    <x v="1180"/>
    <x v="109"/>
    <x v="22"/>
    <s v="2365"/>
    <n v="27500"/>
    <m/>
    <n v="27500"/>
    <m/>
  </r>
  <r>
    <x v="1181"/>
    <x v="105"/>
    <x v="14"/>
    <s v="1836"/>
    <n v="549168"/>
    <m/>
    <n v="549168"/>
    <m/>
  </r>
  <r>
    <x v="1181"/>
    <x v="105"/>
    <x v="14"/>
    <s v="1842"/>
    <n v="336414"/>
    <m/>
    <n v="336414"/>
    <m/>
  </r>
  <r>
    <x v="1182"/>
    <x v="105"/>
    <x v="20"/>
    <s v="168"/>
    <n v="23879"/>
    <m/>
    <n v="23879"/>
    <m/>
  </r>
  <r>
    <x v="1182"/>
    <x v="121"/>
    <x v="20"/>
    <s v="169"/>
    <n v="6768"/>
    <m/>
    <n v="6768"/>
    <m/>
  </r>
  <r>
    <x v="1182"/>
    <x v="105"/>
    <x v="13"/>
    <m/>
    <m/>
    <n v="400000"/>
    <n v="-400000"/>
    <s v="Sheet hawala from al madina steel "/>
  </r>
  <r>
    <x v="1182"/>
    <x v="102"/>
    <x v="22"/>
    <m/>
    <m/>
    <n v="480000"/>
    <n v="-480000"/>
    <s v="CHQ rec from Adeel steel on 25-1-24 (P3 ducting from fakhri)"/>
  </r>
  <r>
    <x v="1182"/>
    <x v="102"/>
    <x v="22"/>
    <m/>
    <m/>
    <n v="370000"/>
    <n v="-370000"/>
    <s v="CHQ rec from Adeel steel on 25-1-24 (P3 ducting from fakhri)"/>
  </r>
  <r>
    <x v="1182"/>
    <x v="102"/>
    <x v="22"/>
    <m/>
    <m/>
    <n v="704800"/>
    <n v="-704800"/>
    <s v="Online by adeel steel (P3 ducting from fakhri)"/>
  </r>
  <r>
    <x v="1182"/>
    <x v="102"/>
    <x v="0"/>
    <s v="573"/>
    <n v="427400"/>
    <m/>
    <n v="427400"/>
    <m/>
  </r>
  <r>
    <x v="1183"/>
    <x v="5"/>
    <x v="15"/>
    <m/>
    <m/>
    <n v="300000"/>
    <n v="-300000"/>
    <s v="Online by BH"/>
  </r>
  <r>
    <x v="1184"/>
    <x v="102"/>
    <x v="22"/>
    <s v="2378"/>
    <n v="1554800"/>
    <m/>
    <n v="1554800"/>
    <m/>
  </r>
  <r>
    <x v="1184"/>
    <x v="107"/>
    <x v="5"/>
    <s v="5007"/>
    <n v="3300"/>
    <m/>
    <n v="3300"/>
    <m/>
  </r>
  <r>
    <x v="1185"/>
    <x v="107"/>
    <x v="17"/>
    <m/>
    <m/>
    <n v="275000"/>
    <n v="-275000"/>
    <s v="Online by adeel steel"/>
  </r>
  <r>
    <x v="1185"/>
    <x v="105"/>
    <x v="14"/>
    <m/>
    <m/>
    <n v="1000000"/>
    <n v="-1000000"/>
    <s v="Online to Global Technologies (by adeel)"/>
  </r>
  <r>
    <x v="1185"/>
    <x v="124"/>
    <x v="14"/>
    <s v="1831"/>
    <n v="45459"/>
    <m/>
    <n v="45459"/>
    <m/>
  </r>
  <r>
    <x v="1186"/>
    <x v="105"/>
    <x v="20"/>
    <m/>
    <m/>
    <n v="500000"/>
    <n v="-500000"/>
    <s v="Sheet hawala from al madina steel "/>
  </r>
  <r>
    <x v="1186"/>
    <x v="114"/>
    <x v="0"/>
    <m/>
    <m/>
    <n v="13760"/>
    <n v="-13760"/>
    <s v="Cash took from al madina steel = 500,000"/>
  </r>
  <r>
    <x v="1186"/>
    <x v="107"/>
    <x v="0"/>
    <m/>
    <m/>
    <n v="164280"/>
    <n v="-164280"/>
    <m/>
  </r>
  <r>
    <x v="1186"/>
    <x v="104"/>
    <x v="0"/>
    <m/>
    <m/>
    <n v="145230"/>
    <n v="-145230"/>
    <m/>
  </r>
  <r>
    <x v="1186"/>
    <x v="105"/>
    <x v="0"/>
    <m/>
    <m/>
    <n v="176730"/>
    <n v="-176730"/>
    <m/>
  </r>
  <r>
    <x v="1183"/>
    <x v="5"/>
    <x v="5"/>
    <m/>
    <m/>
    <n v="653892"/>
    <n v="-653892"/>
    <s v="MCB Chq"/>
  </r>
  <r>
    <x v="1184"/>
    <x v="91"/>
    <x v="3"/>
    <s v="4062"/>
    <n v="75279"/>
    <m/>
    <n v="75279"/>
    <m/>
  </r>
  <r>
    <x v="1186"/>
    <x v="102"/>
    <x v="3"/>
    <s v="4135"/>
    <n v="4290"/>
    <m/>
    <n v="4290"/>
    <m/>
  </r>
  <r>
    <x v="1187"/>
    <x v="107"/>
    <x v="24"/>
    <s v="27"/>
    <n v="27608"/>
    <m/>
    <n v="27608"/>
    <m/>
  </r>
  <r>
    <x v="1187"/>
    <x v="123"/>
    <x v="20"/>
    <s v="170"/>
    <n v="64376"/>
    <m/>
    <n v="64376"/>
    <m/>
  </r>
  <r>
    <x v="1187"/>
    <x v="102"/>
    <x v="20"/>
    <s v="171"/>
    <n v="40701"/>
    <m/>
    <n v="40701"/>
    <m/>
  </r>
  <r>
    <x v="1187"/>
    <x v="108"/>
    <x v="23"/>
    <m/>
    <m/>
    <n v="146000"/>
    <n v="-146000"/>
    <s v="Online in Imran shafqaut acc (online by adeel)"/>
  </r>
  <r>
    <x v="1187"/>
    <x v="105"/>
    <x v="1"/>
    <s v="1830"/>
    <n v="82734"/>
    <m/>
    <n v="82734"/>
    <m/>
  </r>
  <r>
    <x v="1187"/>
    <x v="102"/>
    <x v="3"/>
    <s v="4156"/>
    <n v="2660"/>
    <m/>
    <n v="2660"/>
    <m/>
  </r>
  <r>
    <x v="1187"/>
    <x v="102"/>
    <x v="3"/>
    <s v="4157"/>
    <n v="3588"/>
    <m/>
    <n v="3588"/>
    <m/>
  </r>
  <r>
    <x v="1188"/>
    <x v="107"/>
    <x v="24"/>
    <m/>
    <m/>
    <n v="200000"/>
    <n v="-200000"/>
    <s v="received from BAF 10 floor but actually rec from J.B Interor care off Jaffar brother (This payment online to Thumb international in acc of S. Abdur Rehman ahmed acc in engro deal)"/>
  </r>
  <r>
    <x v="1188"/>
    <x v="105"/>
    <x v="14"/>
    <m/>
    <m/>
    <n v="1000000"/>
    <n v="-1000000"/>
    <s v="by al madina"/>
  </r>
  <r>
    <x v="1188"/>
    <x v="105"/>
    <x v="14"/>
    <s v="1849"/>
    <n v="123660"/>
    <m/>
    <n v="123660"/>
    <m/>
  </r>
  <r>
    <x v="1188"/>
    <x v="105"/>
    <x v="14"/>
    <s v="1850"/>
    <n v="270563"/>
    <m/>
    <n v="270563"/>
    <m/>
  </r>
  <r>
    <x v="1189"/>
    <x v="105"/>
    <x v="1"/>
    <s v="1837"/>
    <n v="4657"/>
    <m/>
    <n v="4657"/>
    <m/>
  </r>
  <r>
    <x v="1190"/>
    <x v="105"/>
    <x v="20"/>
    <s v="172"/>
    <n v="25644"/>
    <m/>
    <n v="25644"/>
    <m/>
  </r>
  <r>
    <x v="1190"/>
    <x v="123"/>
    <x v="20"/>
    <s v="173"/>
    <n v="20455"/>
    <m/>
    <n v="20455"/>
    <m/>
  </r>
  <r>
    <x v="1190"/>
    <x v="107"/>
    <x v="5"/>
    <s v="5029"/>
    <n v="1460"/>
    <m/>
    <n v="1460"/>
    <m/>
  </r>
  <r>
    <x v="1191"/>
    <x v="105"/>
    <x v="14"/>
    <s v="1855"/>
    <n v="30400"/>
    <m/>
    <n v="30400"/>
    <m/>
  </r>
  <r>
    <x v="1192"/>
    <x v="115"/>
    <x v="22"/>
    <s v="2428"/>
    <n v="22000"/>
    <m/>
    <n v="22000"/>
    <m/>
  </r>
  <r>
    <x v="1192"/>
    <x v="102"/>
    <x v="3"/>
    <m/>
    <m/>
    <n v="2776"/>
    <n v="-2776"/>
    <s v="sales return"/>
  </r>
  <r>
    <x v="1193"/>
    <x v="107"/>
    <x v="5"/>
    <s v="5146"/>
    <n v="34680"/>
    <m/>
    <n v="34680"/>
    <m/>
  </r>
  <r>
    <x v="1194"/>
    <x v="91"/>
    <x v="20"/>
    <s v="174"/>
    <n v="35310"/>
    <m/>
    <n v="35310"/>
    <m/>
  </r>
  <r>
    <x v="1195"/>
    <x v="105"/>
    <x v="20"/>
    <s v="175"/>
    <n v="27143"/>
    <m/>
    <n v="27143"/>
    <m/>
  </r>
  <r>
    <x v="1195"/>
    <x v="123"/>
    <x v="20"/>
    <s v="176"/>
    <n v="6740"/>
    <m/>
    <n v="6740"/>
    <m/>
  </r>
  <r>
    <x v="1196"/>
    <x v="105"/>
    <x v="14"/>
    <m/>
    <m/>
    <n v="2000000"/>
    <n v="-2000000"/>
    <s v="Online by AL madina steel"/>
  </r>
  <r>
    <x v="1196"/>
    <x v="105"/>
    <x v="14"/>
    <s v="1862"/>
    <n v="30400"/>
    <m/>
    <n v="30400"/>
    <m/>
  </r>
  <r>
    <x v="1196"/>
    <x v="105"/>
    <x v="14"/>
    <s v="1863"/>
    <n v="131702"/>
    <m/>
    <n v="131702"/>
    <m/>
  </r>
  <r>
    <x v="1197"/>
    <x v="5"/>
    <x v="20"/>
    <m/>
    <m/>
    <n v="1000000"/>
    <n v="-1000000"/>
    <s v="by al madina"/>
  </r>
  <r>
    <x v="1198"/>
    <x v="105"/>
    <x v="14"/>
    <s v="1866"/>
    <n v="9000"/>
    <m/>
    <n v="9000"/>
    <m/>
  </r>
  <r>
    <x v="1199"/>
    <x v="105"/>
    <x v="14"/>
    <s v="1869"/>
    <n v="227953"/>
    <m/>
    <n v="227953"/>
    <m/>
  </r>
  <r>
    <x v="1200"/>
    <x v="123"/>
    <x v="0"/>
    <m/>
    <m/>
    <n v="712701"/>
    <n v="-712701"/>
    <s v="rec from IK"/>
  </r>
  <r>
    <x v="1201"/>
    <x v="107"/>
    <x v="24"/>
    <m/>
    <m/>
    <n v="100000"/>
    <n v="-100000"/>
    <s v="by adeel"/>
  </r>
  <r>
    <x v="1201"/>
    <x v="107"/>
    <x v="17"/>
    <m/>
    <m/>
    <n v="200000"/>
    <n v="-200000"/>
    <s v="by adeel"/>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992">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770"/>
    <x v="8731"/>
    <n v="400000"/>
    <m/>
    <n v="-400000"/>
    <x v="110"/>
  </r>
  <r>
    <x v="2103"/>
    <x v="73"/>
    <x v="770"/>
    <x v="8731"/>
    <n v="600000"/>
    <m/>
    <n v="-600000"/>
    <x v="110"/>
  </r>
  <r>
    <x v="2103"/>
    <x v="94"/>
    <x v="771"/>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5"/>
    <x v="9257"/>
    <n v="40000"/>
    <m/>
    <n v="-40000"/>
    <x v="110"/>
  </r>
  <r>
    <x v="2103"/>
    <x v="79"/>
    <x v="474"/>
    <x v="9258"/>
    <n v="2000"/>
    <m/>
    <n v="-2000"/>
    <x v="110"/>
  </r>
  <r>
    <x v="2112"/>
    <x v="92"/>
    <x v="474"/>
    <x v="8211"/>
    <n v="250"/>
    <m/>
    <n v="-250"/>
    <x v="110"/>
  </r>
  <r>
    <x v="2112"/>
    <x v="73"/>
    <x v="772"/>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3"/>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4"/>
    <x v="9309"/>
    <n v="40000"/>
    <m/>
    <n v="-40000"/>
    <x v="110"/>
  </r>
  <r>
    <x v="2121"/>
    <x v="79"/>
    <x v="774"/>
    <x v="9309"/>
    <n v="15000"/>
    <m/>
    <n v="-15000"/>
    <x v="110"/>
  </r>
  <r>
    <x v="2121"/>
    <x v="84"/>
    <x v="774"/>
    <x v="9309"/>
    <n v="2000"/>
    <m/>
    <n v="-2000"/>
    <x v="110"/>
  </r>
  <r>
    <x v="2121"/>
    <x v="68"/>
    <x v="774"/>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5"/>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6"/>
    <x v="9322"/>
    <n v="24000"/>
    <m/>
    <n v="-24000"/>
    <x v="110"/>
  </r>
  <r>
    <x v="2122"/>
    <x v="86"/>
    <x v="143"/>
    <x v="8731"/>
    <n v="250000"/>
    <m/>
    <n v="-250000"/>
    <x v="110"/>
  </r>
  <r>
    <x v="2122"/>
    <x v="94"/>
    <x v="278"/>
    <x v="6089"/>
    <n v="2700"/>
    <m/>
    <n v="-2700"/>
    <x v="110"/>
  </r>
  <r>
    <x v="2123"/>
    <x v="73"/>
    <x v="467"/>
    <x v="9307"/>
    <n v="35000"/>
    <m/>
    <n v="-35000"/>
    <x v="110"/>
  </r>
  <r>
    <x v="2123"/>
    <x v="79"/>
    <x v="548"/>
    <x v="9323"/>
    <n v="765000"/>
    <m/>
    <n v="-765000"/>
    <x v="110"/>
  </r>
  <r>
    <x v="2123"/>
    <x v="90"/>
    <x v="493"/>
    <x v="9324"/>
    <n v="28300"/>
    <m/>
    <n v="-28300"/>
    <x v="110"/>
  </r>
  <r>
    <x v="2123"/>
    <x v="90"/>
    <x v="493"/>
    <x v="9325"/>
    <n v="-5700"/>
    <m/>
    <n v="5700"/>
    <x v="110"/>
  </r>
  <r>
    <x v="2123"/>
    <x v="73"/>
    <x v="74"/>
    <x v="1696"/>
    <n v="1000"/>
    <m/>
    <n v="-1000"/>
    <x v="110"/>
  </r>
  <r>
    <x v="2123"/>
    <x v="92"/>
    <x v="474"/>
    <x v="233"/>
    <n v="1700"/>
    <m/>
    <n v="-1700"/>
    <x v="110"/>
  </r>
  <r>
    <x v="2124"/>
    <x v="73"/>
    <x v="773"/>
    <x v="898"/>
    <n v="20000"/>
    <m/>
    <n v="-20000"/>
    <x v="110"/>
  </r>
  <r>
    <x v="2124"/>
    <x v="92"/>
    <x v="740"/>
    <x v="898"/>
    <n v="31000"/>
    <m/>
    <n v="-31000"/>
    <x v="110"/>
  </r>
  <r>
    <x v="2124"/>
    <x v="23"/>
    <x v="368"/>
    <x v="898"/>
    <n v="50000"/>
    <m/>
    <n v="-50000"/>
    <x v="110"/>
  </r>
  <r>
    <x v="2124"/>
    <x v="80"/>
    <x v="474"/>
    <x v="233"/>
    <n v="1500"/>
    <m/>
    <n v="-1500"/>
    <x v="110"/>
  </r>
  <r>
    <x v="2124"/>
    <x v="92"/>
    <x v="777"/>
    <x v="9326"/>
    <n v="50000"/>
    <m/>
    <n v="-50000"/>
    <x v="110"/>
  </r>
  <r>
    <x v="2124"/>
    <x v="4"/>
    <x v="4"/>
    <x v="6696"/>
    <n v="1700"/>
    <m/>
    <n v="-1700"/>
    <x v="110"/>
  </r>
  <r>
    <x v="2124"/>
    <x v="84"/>
    <x v="285"/>
    <x v="7068"/>
    <n v="1200"/>
    <m/>
    <n v="-1200"/>
    <x v="110"/>
  </r>
  <r>
    <x v="2124"/>
    <x v="81"/>
    <x v="778"/>
    <x v="9327"/>
    <n v="100000"/>
    <m/>
    <n v="-100000"/>
    <x v="110"/>
  </r>
  <r>
    <x v="2124"/>
    <x v="79"/>
    <x v="2"/>
    <x v="9328"/>
    <n v="14780"/>
    <m/>
    <n v="-14780"/>
    <x v="110"/>
  </r>
  <r>
    <x v="2124"/>
    <x v="94"/>
    <x v="619"/>
    <x v="9329"/>
    <n v="1000000"/>
    <m/>
    <n v="-1000000"/>
    <x v="110"/>
  </r>
  <r>
    <x v="2124"/>
    <x v="94"/>
    <x v="619"/>
    <x v="9307"/>
    <n v="250000"/>
    <m/>
    <n v="-250000"/>
    <x v="110"/>
  </r>
  <r>
    <x v="2124"/>
    <x v="94"/>
    <x v="619"/>
    <x v="9307"/>
    <n v="250000"/>
    <m/>
    <n v="-250000"/>
    <x v="110"/>
  </r>
  <r>
    <x v="2124"/>
    <x v="92"/>
    <x v="278"/>
    <x v="9330"/>
    <n v="1120"/>
    <m/>
    <n v="-1120"/>
    <x v="110"/>
  </r>
  <r>
    <x v="2125"/>
    <x v="4"/>
    <x v="516"/>
    <x v="898"/>
    <n v="5330"/>
    <m/>
    <n v="-5330"/>
    <x v="110"/>
  </r>
  <r>
    <x v="2125"/>
    <x v="84"/>
    <x v="474"/>
    <x v="233"/>
    <n v="1500"/>
    <m/>
    <n v="-1500"/>
    <x v="110"/>
  </r>
  <r>
    <x v="2125"/>
    <x v="79"/>
    <x v="474"/>
    <x v="233"/>
    <n v="550"/>
    <m/>
    <n v="-550"/>
    <x v="110"/>
  </r>
  <r>
    <x v="2125"/>
    <x v="90"/>
    <x v="286"/>
    <x v="9331"/>
    <n v="47000"/>
    <m/>
    <n v="-47000"/>
    <x v="110"/>
  </r>
  <r>
    <x v="2104"/>
    <x v="74"/>
    <x v="542"/>
    <x v="9332"/>
    <n v="80000"/>
    <m/>
    <n v="-80000"/>
    <x v="110"/>
  </r>
  <r>
    <x v="2107"/>
    <x v="79"/>
    <x v="748"/>
    <x v="9333"/>
    <n v="250000"/>
    <m/>
    <n v="-250000"/>
    <x v="110"/>
  </r>
  <r>
    <x v="2111"/>
    <x v="89"/>
    <x v="261"/>
    <x v="9334"/>
    <n v="15900"/>
    <m/>
    <n v="-15900"/>
    <x v="110"/>
  </r>
  <r>
    <x v="2111"/>
    <x v="23"/>
    <x v="261"/>
    <x v="9334"/>
    <n v="32760"/>
    <m/>
    <n v="-32760"/>
    <x v="110"/>
  </r>
  <r>
    <x v="2111"/>
    <x v="22"/>
    <x v="261"/>
    <x v="9334"/>
    <n v="35360"/>
    <m/>
    <n v="-35360"/>
    <x v="110"/>
  </r>
  <r>
    <x v="2126"/>
    <x v="79"/>
    <x v="757"/>
    <x v="9335"/>
    <n v="250000"/>
    <m/>
    <n v="-250000"/>
    <x v="110"/>
  </r>
  <r>
    <x v="2127"/>
    <x v="84"/>
    <x v="635"/>
    <x v="9336"/>
    <n v="150000"/>
    <m/>
    <n v="-150000"/>
    <x v="110"/>
  </r>
  <r>
    <x v="2127"/>
    <x v="81"/>
    <x v="664"/>
    <x v="9337"/>
    <n v="50000"/>
    <m/>
    <n v="-50000"/>
    <x v="110"/>
  </r>
  <r>
    <x v="2127"/>
    <x v="84"/>
    <x v="748"/>
    <x v="9338"/>
    <n v="45000"/>
    <m/>
    <n v="-45000"/>
    <x v="110"/>
  </r>
  <r>
    <x v="2127"/>
    <x v="67"/>
    <x v="748"/>
    <x v="9338"/>
    <n v="10000"/>
    <m/>
    <n v="-10000"/>
    <x v="110"/>
  </r>
  <r>
    <x v="2127"/>
    <x v="90"/>
    <x v="748"/>
    <x v="9338"/>
    <n v="75000"/>
    <m/>
    <n v="-75000"/>
    <x v="110"/>
  </r>
  <r>
    <x v="2127"/>
    <x v="79"/>
    <x v="748"/>
    <x v="9338"/>
    <n v="49000"/>
    <m/>
    <n v="-49000"/>
    <x v="110"/>
  </r>
  <r>
    <x v="2117"/>
    <x v="73"/>
    <x v="698"/>
    <x v="9339"/>
    <n v="1500000"/>
    <m/>
    <n v="-1500000"/>
    <x v="110"/>
  </r>
  <r>
    <x v="2117"/>
    <x v="79"/>
    <x v="78"/>
    <x v="9340"/>
    <n v="189553"/>
    <m/>
    <n v="-189553"/>
    <x v="110"/>
  </r>
  <r>
    <x v="2121"/>
    <x v="84"/>
    <x v="592"/>
    <x v="9341"/>
    <n v="1500000"/>
    <m/>
    <n v="-1500000"/>
    <x v="110"/>
  </r>
  <r>
    <x v="2121"/>
    <x v="79"/>
    <x v="78"/>
    <x v="9340"/>
    <n v="472527"/>
    <m/>
    <n v="-472527"/>
    <x v="110"/>
  </r>
  <r>
    <x v="2122"/>
    <x v="84"/>
    <x v="619"/>
    <x v="9341"/>
    <n v="1000000"/>
    <m/>
    <n v="-1000000"/>
    <x v="110"/>
  </r>
  <r>
    <x v="2122"/>
    <x v="94"/>
    <x v="779"/>
    <x v="9341"/>
    <n v="1000000"/>
    <m/>
    <n v="-1000000"/>
    <x v="110"/>
  </r>
  <r>
    <x v="2110"/>
    <x v="87"/>
    <x v="97"/>
    <x v="9342"/>
    <m/>
    <n v="1000000"/>
    <n v="1000000"/>
    <x v="110"/>
  </r>
  <r>
    <x v="2110"/>
    <x v="78"/>
    <x v="97"/>
    <x v="9343"/>
    <m/>
    <n v="100000"/>
    <n v="100000"/>
    <x v="110"/>
  </r>
  <r>
    <x v="2110"/>
    <x v="78"/>
    <x v="97"/>
    <x v="9344"/>
    <m/>
    <n v="-100000"/>
    <n v="-100000"/>
    <x v="110"/>
  </r>
  <r>
    <x v="2110"/>
    <x v="76"/>
    <x v="97"/>
    <x v="9345"/>
    <m/>
    <n v="520000"/>
    <n v="520000"/>
    <x v="110"/>
  </r>
  <r>
    <x v="2126"/>
    <x v="71"/>
    <x v="97"/>
    <x v="9346"/>
    <m/>
    <n v="3221233"/>
    <n v="3221233"/>
    <x v="110"/>
  </r>
  <r>
    <x v="2126"/>
    <x v="92"/>
    <x v="97"/>
    <x v="9346"/>
    <m/>
    <n v="1000000"/>
    <n v="1000000"/>
    <x v="110"/>
  </r>
  <r>
    <x v="2126"/>
    <x v="71"/>
    <x v="97"/>
    <x v="9184"/>
    <n v="42212"/>
    <m/>
    <n v="-42212"/>
    <x v="110"/>
  </r>
  <r>
    <x v="2126"/>
    <x v="23"/>
    <x v="97"/>
    <x v="9347"/>
    <m/>
    <n v="359992"/>
    <n v="359992"/>
    <x v="110"/>
  </r>
  <r>
    <x v="2127"/>
    <x v="80"/>
    <x v="97"/>
    <x v="9348"/>
    <m/>
    <n v="1500000"/>
    <n v="1500000"/>
    <x v="110"/>
  </r>
  <r>
    <x v="2113"/>
    <x v="80"/>
    <x v="97"/>
    <x v="9349"/>
    <m/>
    <n v="1000000"/>
    <n v="1000000"/>
    <x v="110"/>
  </r>
  <r>
    <x v="2113"/>
    <x v="80"/>
    <x v="97"/>
    <x v="9350"/>
    <m/>
    <n v="1000000"/>
    <n v="1000000"/>
    <x v="110"/>
  </r>
  <r>
    <x v="2113"/>
    <x v="80"/>
    <x v="97"/>
    <x v="9351"/>
    <m/>
    <n v="1000000"/>
    <n v="1000000"/>
    <x v="110"/>
  </r>
  <r>
    <x v="2113"/>
    <x v="80"/>
    <x v="97"/>
    <x v="9352"/>
    <m/>
    <n v="1000000"/>
    <n v="1000000"/>
    <x v="110"/>
  </r>
  <r>
    <x v="2113"/>
    <x v="80"/>
    <x v="97"/>
    <x v="9353"/>
    <m/>
    <n v="1500000"/>
    <n v="1500000"/>
    <x v="110"/>
  </r>
  <r>
    <x v="2114"/>
    <x v="80"/>
    <x v="97"/>
    <x v="9354"/>
    <m/>
    <n v="1000000"/>
    <n v="1000000"/>
    <x v="110"/>
  </r>
  <r>
    <x v="2114"/>
    <x v="80"/>
    <x v="97"/>
    <x v="9355"/>
    <m/>
    <n v="1000000"/>
    <n v="1000000"/>
    <x v="110"/>
  </r>
  <r>
    <x v="2114"/>
    <x v="80"/>
    <x v="97"/>
    <x v="9356"/>
    <m/>
    <n v="1000000"/>
    <n v="1000000"/>
    <x v="110"/>
  </r>
  <r>
    <x v="2114"/>
    <x v="80"/>
    <x v="97"/>
    <x v="9357"/>
    <m/>
    <n v="1500000"/>
    <n v="1500000"/>
    <x v="110"/>
  </r>
  <r>
    <x v="2114"/>
    <x v="80"/>
    <x v="97"/>
    <x v="9358"/>
    <m/>
    <n v="1500000"/>
    <n v="1500000"/>
    <x v="110"/>
  </r>
  <r>
    <x v="2114"/>
    <x v="80"/>
    <x v="97"/>
    <x v="9359"/>
    <m/>
    <n v="1417880"/>
    <n v="1417880"/>
    <x v="110"/>
  </r>
  <r>
    <x v="2114"/>
    <x v="80"/>
    <x v="97"/>
    <x v="9360"/>
    <m/>
    <n v="2200"/>
    <n v="2200"/>
    <x v="110"/>
  </r>
  <r>
    <x v="2117"/>
    <x v="71"/>
    <x v="97"/>
    <x v="9361"/>
    <m/>
    <n v="5000000"/>
    <n v="5000000"/>
    <x v="110"/>
  </r>
  <r>
    <x v="2117"/>
    <x v="71"/>
    <x v="97"/>
    <x v="9362"/>
    <m/>
    <n v="-650000"/>
    <n v="-650000"/>
    <x v="110"/>
  </r>
  <r>
    <x v="2117"/>
    <x v="71"/>
    <x v="97"/>
    <x v="9362"/>
    <m/>
    <n v="-750000"/>
    <n v="-750000"/>
    <x v="110"/>
  </r>
  <r>
    <x v="2117"/>
    <x v="71"/>
    <x v="97"/>
    <x v="9362"/>
    <m/>
    <n v="-850000"/>
    <n v="-850000"/>
    <x v="110"/>
  </r>
  <r>
    <x v="2117"/>
    <x v="71"/>
    <x v="97"/>
    <x v="9363"/>
    <m/>
    <n v="-950000"/>
    <n v="-950000"/>
    <x v="110"/>
  </r>
  <r>
    <x v="2117"/>
    <x v="71"/>
    <x v="97"/>
    <x v="9184"/>
    <n v="15850"/>
    <m/>
    <n v="-15850"/>
    <x v="110"/>
  </r>
  <r>
    <x v="2120"/>
    <x v="80"/>
    <x v="97"/>
    <x v="9364"/>
    <m/>
    <n v="550000"/>
    <n v="550000"/>
    <x v="110"/>
  </r>
  <r>
    <x v="2120"/>
    <x v="80"/>
    <x v="97"/>
    <x v="9364"/>
    <m/>
    <n v="600000"/>
    <n v="600000"/>
    <x v="110"/>
  </r>
  <r>
    <x v="2120"/>
    <x v="80"/>
    <x v="97"/>
    <x v="9365"/>
    <m/>
    <n v="650000"/>
    <n v="650000"/>
    <x v="110"/>
  </r>
  <r>
    <x v="2120"/>
    <x v="80"/>
    <x v="97"/>
    <x v="9366"/>
    <m/>
    <n v="700000"/>
    <n v="700000"/>
    <x v="110"/>
  </r>
  <r>
    <x v="2120"/>
    <x v="80"/>
    <x v="97"/>
    <x v="9365"/>
    <m/>
    <n v="750000"/>
    <n v="750000"/>
    <x v="110"/>
  </r>
  <r>
    <x v="2120"/>
    <x v="80"/>
    <x v="97"/>
    <x v="9365"/>
    <m/>
    <n v="850000"/>
    <n v="850000"/>
    <x v="110"/>
  </r>
  <r>
    <x v="2120"/>
    <x v="80"/>
    <x v="97"/>
    <x v="9359"/>
    <m/>
    <n v="900000"/>
    <n v="900000"/>
    <x v="110"/>
  </r>
  <r>
    <x v="2120"/>
    <x v="79"/>
    <x v="97"/>
    <x v="9367"/>
    <m/>
    <n v="189553"/>
    <n v="189553"/>
    <x v="110"/>
  </r>
  <r>
    <x v="2120"/>
    <x v="79"/>
    <x v="97"/>
    <x v="9367"/>
    <m/>
    <n v="472527"/>
    <n v="472527"/>
    <x v="110"/>
  </r>
  <r>
    <x v="2121"/>
    <x v="22"/>
    <x v="97"/>
    <x v="9368"/>
    <m/>
    <n v="333522"/>
    <n v="333522"/>
    <x v="110"/>
  </r>
  <r>
    <x v="2121"/>
    <x v="80"/>
    <x v="97"/>
    <x v="9369"/>
    <m/>
    <n v="1075700"/>
    <n v="1075700"/>
    <x v="110"/>
  </r>
  <r>
    <x v="2122"/>
    <x v="58"/>
    <x v="97"/>
    <x v="9370"/>
    <m/>
    <n v="561910"/>
    <n v="561910"/>
    <x v="110"/>
  </r>
  <r>
    <x v="2122"/>
    <x v="93"/>
    <x v="97"/>
    <x v="9371"/>
    <m/>
    <n v="112665"/>
    <n v="112665"/>
    <x v="110"/>
  </r>
  <r>
    <x v="2123"/>
    <x v="79"/>
    <x v="97"/>
    <x v="9372"/>
    <m/>
    <n v="4416116"/>
    <n v="4416116"/>
    <x v="110"/>
  </r>
  <r>
    <x v="2123"/>
    <x v="2"/>
    <x v="97"/>
    <x v="9372"/>
    <m/>
    <n v="132000"/>
    <n v="132000"/>
    <x v="110"/>
  </r>
  <r>
    <x v="2123"/>
    <x v="2"/>
    <x v="97"/>
    <x v="9184"/>
    <n v="45000"/>
    <m/>
    <n v="-45000"/>
    <x v="110"/>
  </r>
  <r>
    <x v="2124"/>
    <x v="16"/>
    <x v="97"/>
    <x v="9373"/>
    <m/>
    <n v="369964"/>
    <n v="369964"/>
    <x v="110"/>
  </r>
  <r>
    <x v="2128"/>
    <x v="76"/>
    <x v="45"/>
    <x v="9307"/>
    <n v="250000"/>
    <m/>
    <n v="-250000"/>
    <x v="111"/>
  </r>
  <r>
    <x v="2128"/>
    <x v="86"/>
    <x v="64"/>
    <x v="1"/>
    <n v="5000"/>
    <m/>
    <n v="-5000"/>
    <x v="111"/>
  </r>
  <r>
    <x v="2128"/>
    <x v="4"/>
    <x v="4"/>
    <x v="6696"/>
    <n v="3000"/>
    <m/>
    <n v="-3000"/>
    <x v="111"/>
  </r>
  <r>
    <x v="2128"/>
    <x v="2"/>
    <x v="776"/>
    <x v="9374"/>
    <n v="3000"/>
    <m/>
    <n v="-3000"/>
    <x v="111"/>
  </r>
  <r>
    <x v="2128"/>
    <x v="90"/>
    <x v="465"/>
    <x v="9375"/>
    <n v="39000"/>
    <m/>
    <n v="-39000"/>
    <x v="111"/>
  </r>
  <r>
    <x v="2128"/>
    <x v="86"/>
    <x v="145"/>
    <x v="9376"/>
    <n v="16000"/>
    <m/>
    <n v="-16000"/>
    <x v="111"/>
  </r>
  <r>
    <x v="2128"/>
    <x v="67"/>
    <x v="386"/>
    <x v="9377"/>
    <n v="3740"/>
    <m/>
    <n v="-3740"/>
    <x v="111"/>
  </r>
  <r>
    <x v="2128"/>
    <x v="79"/>
    <x v="474"/>
    <x v="233"/>
    <n v="600"/>
    <m/>
    <n v="-600"/>
    <x v="111"/>
  </r>
  <r>
    <x v="2128"/>
    <x v="4"/>
    <x v="4"/>
    <x v="9378"/>
    <n v="740"/>
    <m/>
    <n v="-740"/>
    <x v="111"/>
  </r>
  <r>
    <x v="2128"/>
    <x v="84"/>
    <x v="278"/>
    <x v="3557"/>
    <n v="3800"/>
    <m/>
    <n v="-3800"/>
    <x v="111"/>
  </r>
  <r>
    <x v="2129"/>
    <x v="92"/>
    <x v="278"/>
    <x v="9379"/>
    <n v="44500"/>
    <m/>
    <n v="-44500"/>
    <x v="111"/>
  </r>
  <r>
    <x v="2129"/>
    <x v="79"/>
    <x v="278"/>
    <x v="9379"/>
    <n v="280400"/>
    <m/>
    <n v="-280400"/>
    <x v="111"/>
  </r>
  <r>
    <x v="2129"/>
    <x v="90"/>
    <x v="278"/>
    <x v="9379"/>
    <n v="3000"/>
    <m/>
    <n v="-3000"/>
    <x v="111"/>
  </r>
  <r>
    <x v="2129"/>
    <x v="80"/>
    <x v="278"/>
    <x v="9379"/>
    <n v="25000"/>
    <m/>
    <n v="-25000"/>
    <x v="111"/>
  </r>
  <r>
    <x v="2129"/>
    <x v="76"/>
    <x v="278"/>
    <x v="9379"/>
    <n v="4500"/>
    <m/>
    <n v="-4500"/>
    <x v="111"/>
  </r>
  <r>
    <x v="2129"/>
    <x v="76"/>
    <x v="208"/>
    <x v="9307"/>
    <n v="267000"/>
    <m/>
    <n v="-267000"/>
    <x v="111"/>
  </r>
  <r>
    <x v="2129"/>
    <x v="16"/>
    <x v="780"/>
    <x v="9380"/>
    <n v="15000"/>
    <m/>
    <n v="-15000"/>
    <x v="111"/>
  </r>
  <r>
    <x v="2129"/>
    <x v="23"/>
    <x v="285"/>
    <x v="8883"/>
    <n v="500"/>
    <m/>
    <n v="-500"/>
    <x v="111"/>
  </r>
  <r>
    <x v="2129"/>
    <x v="23"/>
    <x v="474"/>
    <x v="233"/>
    <n v="2500"/>
    <m/>
    <n v="-2500"/>
    <x v="111"/>
  </r>
  <r>
    <x v="2129"/>
    <x v="80"/>
    <x v="474"/>
    <x v="233"/>
    <n v="1800"/>
    <m/>
    <n v="-1800"/>
    <x v="111"/>
  </r>
  <r>
    <x v="2129"/>
    <x v="4"/>
    <x v="4"/>
    <x v="9381"/>
    <n v="5000"/>
    <m/>
    <n v="-5000"/>
    <x v="111"/>
  </r>
  <r>
    <x v="2129"/>
    <x v="92"/>
    <x v="278"/>
    <x v="9382"/>
    <n v="38000"/>
    <m/>
    <n v="-38000"/>
    <x v="111"/>
  </r>
  <r>
    <x v="2129"/>
    <x v="73"/>
    <x v="278"/>
    <x v="9383"/>
    <n v="38000"/>
    <m/>
    <n v="-38000"/>
    <x v="111"/>
  </r>
  <r>
    <x v="2129"/>
    <x v="87"/>
    <x v="278"/>
    <x v="9384"/>
    <n v="100000"/>
    <m/>
    <n v="-100000"/>
    <x v="111"/>
  </r>
  <r>
    <x v="2130"/>
    <x v="1"/>
    <x v="43"/>
    <x v="9385"/>
    <n v="5000"/>
    <m/>
    <n v="-5000"/>
    <x v="111"/>
  </r>
  <r>
    <x v="2130"/>
    <x v="92"/>
    <x v="278"/>
    <x v="9386"/>
    <n v="3000"/>
    <m/>
    <n v="-3000"/>
    <x v="111"/>
  </r>
  <r>
    <x v="2130"/>
    <x v="73"/>
    <x v="390"/>
    <x v="9387"/>
    <n v="7000"/>
    <m/>
    <n v="-7000"/>
    <x v="111"/>
  </r>
  <r>
    <x v="2130"/>
    <x v="92"/>
    <x v="611"/>
    <x v="898"/>
    <n v="40000"/>
    <m/>
    <n v="-40000"/>
    <x v="111"/>
  </r>
  <r>
    <x v="2130"/>
    <x v="80"/>
    <x v="474"/>
    <x v="233"/>
    <n v="700"/>
    <m/>
    <n v="-700"/>
    <x v="111"/>
  </r>
  <r>
    <x v="2130"/>
    <x v="4"/>
    <x v="4"/>
    <x v="6696"/>
    <n v="3000"/>
    <m/>
    <n v="-3000"/>
    <x v="111"/>
  </r>
  <r>
    <x v="2130"/>
    <x v="73"/>
    <x v="278"/>
    <x v="9388"/>
    <n v="7000"/>
    <m/>
    <n v="-7000"/>
    <x v="111"/>
  </r>
  <r>
    <x v="2130"/>
    <x v="80"/>
    <x v="278"/>
    <x v="9389"/>
    <n v="6000"/>
    <m/>
    <n v="-6000"/>
    <x v="111"/>
  </r>
  <r>
    <x v="2130"/>
    <x v="4"/>
    <x v="4"/>
    <x v="6696"/>
    <n v="4000"/>
    <m/>
    <n v="-4000"/>
    <x v="111"/>
  </r>
  <r>
    <x v="2130"/>
    <x v="67"/>
    <x v="477"/>
    <x v="9390"/>
    <n v="60000"/>
    <m/>
    <n v="-60000"/>
    <x v="111"/>
  </r>
  <r>
    <x v="2130"/>
    <x v="83"/>
    <x v="477"/>
    <x v="9390"/>
    <n v="190000"/>
    <m/>
    <n v="-190000"/>
    <x v="111"/>
  </r>
  <r>
    <x v="2130"/>
    <x v="79"/>
    <x v="731"/>
    <x v="9307"/>
    <n v="500000"/>
    <m/>
    <n v="-500000"/>
    <x v="111"/>
  </r>
  <r>
    <x v="2130"/>
    <x v="92"/>
    <x v="611"/>
    <x v="8876"/>
    <n v="30000"/>
    <m/>
    <n v="-30000"/>
    <x v="111"/>
  </r>
  <r>
    <x v="2130"/>
    <x v="92"/>
    <x v="369"/>
    <x v="8876"/>
    <n v="50000"/>
    <m/>
    <n v="-50000"/>
    <x v="111"/>
  </r>
  <r>
    <x v="2131"/>
    <x v="94"/>
    <x v="548"/>
    <x v="9323"/>
    <n v="750000"/>
    <m/>
    <n v="-750000"/>
    <x v="111"/>
  </r>
  <r>
    <x v="2131"/>
    <x v="80"/>
    <x v="644"/>
    <x v="9391"/>
    <n v="250000"/>
    <m/>
    <n v="-250000"/>
    <x v="111"/>
  </r>
  <r>
    <x v="2131"/>
    <x v="90"/>
    <x v="644"/>
    <x v="9391"/>
    <n v="250000"/>
    <m/>
    <n v="-250000"/>
    <x v="111"/>
  </r>
  <r>
    <x v="2131"/>
    <x v="92"/>
    <x v="644"/>
    <x v="9391"/>
    <n v="500000"/>
    <m/>
    <n v="-500000"/>
    <x v="111"/>
  </r>
  <r>
    <x v="2131"/>
    <x v="23"/>
    <x v="278"/>
    <x v="9392"/>
    <n v="78000"/>
    <m/>
    <n v="-78000"/>
    <x v="111"/>
  </r>
  <r>
    <x v="2131"/>
    <x v="23"/>
    <x v="474"/>
    <x v="9393"/>
    <n v="2500"/>
    <m/>
    <n v="-2500"/>
    <x v="111"/>
  </r>
  <r>
    <x v="2131"/>
    <x v="23"/>
    <x v="285"/>
    <x v="8883"/>
    <n v="500"/>
    <m/>
    <n v="-500"/>
    <x v="111"/>
  </r>
  <r>
    <x v="2131"/>
    <x v="94"/>
    <x v="278"/>
    <x v="9394"/>
    <n v="85000"/>
    <m/>
    <n v="-85000"/>
    <x v="111"/>
  </r>
  <r>
    <x v="2131"/>
    <x v="94"/>
    <x v="781"/>
    <x v="9395"/>
    <n v="165988"/>
    <m/>
    <n v="-165988"/>
    <x v="111"/>
  </r>
  <r>
    <x v="2131"/>
    <x v="81"/>
    <x v="778"/>
    <x v="9396"/>
    <n v="60000"/>
    <m/>
    <n v="-60000"/>
    <x v="111"/>
  </r>
  <r>
    <x v="2131"/>
    <x v="1"/>
    <x v="2"/>
    <x v="9397"/>
    <n v="400"/>
    <m/>
    <n v="-400"/>
    <x v="111"/>
  </r>
  <r>
    <x v="2131"/>
    <x v="1"/>
    <x v="2"/>
    <x v="5271"/>
    <n v="3000"/>
    <m/>
    <n v="-3000"/>
    <x v="111"/>
  </r>
  <r>
    <x v="2131"/>
    <x v="79"/>
    <x v="278"/>
    <x v="9398"/>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399"/>
    <n v="15000"/>
    <m/>
    <n v="-15000"/>
    <x v="111"/>
  </r>
  <r>
    <x v="2132"/>
    <x v="23"/>
    <x v="782"/>
    <x v="9400"/>
    <n v="75000"/>
    <m/>
    <n v="-75000"/>
    <x v="111"/>
  </r>
  <r>
    <x v="2132"/>
    <x v="4"/>
    <x v="4"/>
    <x v="6696"/>
    <n v="4000"/>
    <m/>
    <n v="-4000"/>
    <x v="111"/>
  </r>
  <r>
    <x v="2132"/>
    <x v="4"/>
    <x v="4"/>
    <x v="9401"/>
    <n v="1800"/>
    <m/>
    <n v="-1800"/>
    <x v="111"/>
  </r>
  <r>
    <x v="2132"/>
    <x v="94"/>
    <x v="694"/>
    <x v="233"/>
    <n v="2700"/>
    <m/>
    <n v="-2700"/>
    <x v="111"/>
  </r>
  <r>
    <x v="2132"/>
    <x v="94"/>
    <x v="145"/>
    <x v="9402"/>
    <n v="13000"/>
    <m/>
    <n v="-13000"/>
    <x v="111"/>
  </r>
  <r>
    <x v="2133"/>
    <x v="37"/>
    <x v="769"/>
    <x v="9307"/>
    <n v="50000"/>
    <m/>
    <n v="-50000"/>
    <x v="111"/>
  </r>
  <r>
    <x v="2133"/>
    <x v="81"/>
    <x v="761"/>
    <x v="9403"/>
    <n v="200000"/>
    <m/>
    <n v="-200000"/>
    <x v="111"/>
  </r>
  <r>
    <x v="2132"/>
    <x v="90"/>
    <x v="278"/>
    <x v="9404"/>
    <n v="14000"/>
    <m/>
    <n v="-14000"/>
    <x v="111"/>
  </r>
  <r>
    <x v="2132"/>
    <x v="90"/>
    <x v="783"/>
    <x v="9405"/>
    <n v="3600000"/>
    <m/>
    <n v="-3600000"/>
    <x v="111"/>
  </r>
  <r>
    <x v="2133"/>
    <x v="79"/>
    <x v="277"/>
    <x v="9406"/>
    <n v="15000"/>
    <m/>
    <n v="-15000"/>
    <x v="111"/>
  </r>
  <r>
    <x v="2133"/>
    <x v="94"/>
    <x v="474"/>
    <x v="233"/>
    <n v="1700"/>
    <m/>
    <n v="-1700"/>
    <x v="111"/>
  </r>
  <r>
    <x v="2133"/>
    <x v="79"/>
    <x v="474"/>
    <x v="8211"/>
    <n v="400"/>
    <m/>
    <n v="-400"/>
    <x v="111"/>
  </r>
  <r>
    <x v="2133"/>
    <x v="95"/>
    <x v="278"/>
    <x v="9407"/>
    <n v="10300"/>
    <m/>
    <n v="-10300"/>
    <x v="111"/>
  </r>
  <r>
    <x v="2133"/>
    <x v="84"/>
    <x v="2"/>
    <x v="9408"/>
    <n v="150"/>
    <m/>
    <n v="-150"/>
    <x v="111"/>
  </r>
  <r>
    <x v="2133"/>
    <x v="79"/>
    <x v="278"/>
    <x v="9409"/>
    <n v="2000"/>
    <m/>
    <n v="-2000"/>
    <x v="111"/>
  </r>
  <r>
    <x v="2133"/>
    <x v="94"/>
    <x v="474"/>
    <x v="9410"/>
    <n v="500"/>
    <m/>
    <n v="-500"/>
    <x v="111"/>
  </r>
  <r>
    <x v="2134"/>
    <x v="95"/>
    <x v="278"/>
    <x v="9411"/>
    <n v="1500"/>
    <m/>
    <n v="-1500"/>
    <x v="111"/>
  </r>
  <r>
    <x v="2134"/>
    <x v="73"/>
    <x v="474"/>
    <x v="9412"/>
    <n v="5000"/>
    <m/>
    <n v="-5000"/>
    <x v="111"/>
  </r>
  <r>
    <x v="2134"/>
    <x v="73"/>
    <x v="285"/>
    <x v="9413"/>
    <n v="7000"/>
    <m/>
    <n v="-7000"/>
    <x v="111"/>
  </r>
  <r>
    <x v="2134"/>
    <x v="73"/>
    <x v="278"/>
    <x v="7883"/>
    <n v="29500"/>
    <m/>
    <n v="-29500"/>
    <x v="111"/>
  </r>
  <r>
    <x v="2134"/>
    <x v="73"/>
    <x v="2"/>
    <x v="9414"/>
    <n v="10000"/>
    <m/>
    <n v="-10000"/>
    <x v="111"/>
  </r>
  <r>
    <x v="2134"/>
    <x v="73"/>
    <x v="278"/>
    <x v="9415"/>
    <n v="10000"/>
    <m/>
    <n v="-10000"/>
    <x v="111"/>
  </r>
  <r>
    <x v="2134"/>
    <x v="4"/>
    <x v="2"/>
    <x v="9416"/>
    <n v="5000"/>
    <m/>
    <n v="-5000"/>
    <x v="111"/>
  </r>
  <r>
    <x v="2135"/>
    <x v="73"/>
    <x v="606"/>
    <x v="9417"/>
    <n v="40000"/>
    <m/>
    <n v="-40000"/>
    <x v="111"/>
  </r>
  <r>
    <x v="2135"/>
    <x v="77"/>
    <x v="644"/>
    <x v="9418"/>
    <n v="25780"/>
    <m/>
    <n v="-25780"/>
    <x v="111"/>
  </r>
  <r>
    <x v="2135"/>
    <x v="80"/>
    <x v="644"/>
    <x v="9418"/>
    <n v="10470"/>
    <m/>
    <n v="-10470"/>
    <x v="111"/>
  </r>
  <r>
    <x v="2135"/>
    <x v="84"/>
    <x v="644"/>
    <x v="9418"/>
    <n v="1347"/>
    <m/>
    <n v="-1347"/>
    <x v="111"/>
  </r>
  <r>
    <x v="2135"/>
    <x v="79"/>
    <x v="644"/>
    <x v="9418"/>
    <n v="187415"/>
    <m/>
    <n v="-187415"/>
    <x v="111"/>
  </r>
  <r>
    <x v="2135"/>
    <x v="85"/>
    <x v="644"/>
    <x v="9418"/>
    <n v="4390"/>
    <m/>
    <n v="-4390"/>
    <x v="111"/>
  </r>
  <r>
    <x v="2135"/>
    <x v="87"/>
    <x v="644"/>
    <x v="9418"/>
    <n v="75122"/>
    <m/>
    <n v="-75122"/>
    <x v="111"/>
  </r>
  <r>
    <x v="2135"/>
    <x v="90"/>
    <x v="644"/>
    <x v="9418"/>
    <n v="130168"/>
    <m/>
    <n v="-130168"/>
    <x v="111"/>
  </r>
  <r>
    <x v="2135"/>
    <x v="88"/>
    <x v="644"/>
    <x v="9418"/>
    <n v="13416"/>
    <m/>
    <n v="-13416"/>
    <x v="111"/>
  </r>
  <r>
    <x v="2135"/>
    <x v="96"/>
    <x v="644"/>
    <x v="9418"/>
    <n v="56173"/>
    <m/>
    <n v="-56173"/>
    <x v="111"/>
  </r>
  <r>
    <x v="2135"/>
    <x v="91"/>
    <x v="644"/>
    <x v="9418"/>
    <n v="73043"/>
    <m/>
    <n v="-73043"/>
    <x v="111"/>
  </r>
  <r>
    <x v="2135"/>
    <x v="92"/>
    <x v="644"/>
    <x v="9418"/>
    <n v="322676"/>
    <m/>
    <n v="-322676"/>
    <x v="111"/>
  </r>
  <r>
    <x v="2135"/>
    <x v="94"/>
    <x v="716"/>
    <x v="9307"/>
    <n v="275000"/>
    <m/>
    <n v="-275000"/>
    <x v="111"/>
  </r>
  <r>
    <x v="2135"/>
    <x v="73"/>
    <x v="474"/>
    <x v="233"/>
    <n v="240"/>
    <m/>
    <n v="-240"/>
    <x v="111"/>
  </r>
  <r>
    <x v="2135"/>
    <x v="73"/>
    <x v="773"/>
    <x v="9419"/>
    <n v="20000"/>
    <m/>
    <n v="-20000"/>
    <x v="111"/>
  </r>
  <r>
    <x v="2135"/>
    <x v="4"/>
    <x v="4"/>
    <x v="6696"/>
    <n v="4000"/>
    <m/>
    <n v="-4000"/>
    <x v="111"/>
  </r>
  <r>
    <x v="2135"/>
    <x v="23"/>
    <x v="465"/>
    <x v="9420"/>
    <n v="20000"/>
    <m/>
    <n v="-20000"/>
    <x v="111"/>
  </r>
  <r>
    <x v="2135"/>
    <x v="91"/>
    <x v="784"/>
    <x v="9421"/>
    <n v="15100"/>
    <m/>
    <n v="-15100"/>
    <x v="111"/>
  </r>
  <r>
    <x v="2135"/>
    <x v="67"/>
    <x v="2"/>
    <x v="9422"/>
    <n v="600"/>
    <m/>
    <n v="-600"/>
    <x v="111"/>
  </r>
  <r>
    <x v="2135"/>
    <x v="94"/>
    <x v="465"/>
    <x v="2606"/>
    <n v="5000"/>
    <m/>
    <n v="-5000"/>
    <x v="111"/>
  </r>
  <r>
    <x v="2136"/>
    <x v="94"/>
    <x v="390"/>
    <x v="8477"/>
    <n v="7000"/>
    <m/>
    <n v="-7000"/>
    <x v="111"/>
  </r>
  <r>
    <x v="2137"/>
    <x v="97"/>
    <x v="596"/>
    <x v="9423"/>
    <n v="94000"/>
    <m/>
    <n v="-94000"/>
    <x v="111"/>
  </r>
  <r>
    <x v="2137"/>
    <x v="94"/>
    <x v="278"/>
    <x v="9424"/>
    <n v="85000"/>
    <m/>
    <n v="-85000"/>
    <x v="111"/>
  </r>
  <r>
    <x v="2137"/>
    <x v="94"/>
    <x v="548"/>
    <x v="9425"/>
    <n v="306300"/>
    <m/>
    <n v="-306300"/>
    <x v="111"/>
  </r>
  <r>
    <x v="2137"/>
    <x v="79"/>
    <x v="774"/>
    <x v="9426"/>
    <n v="14100"/>
    <m/>
    <n v="-14100"/>
    <x v="111"/>
  </r>
  <r>
    <x v="2137"/>
    <x v="73"/>
    <x v="774"/>
    <x v="9426"/>
    <n v="65000"/>
    <m/>
    <n v="-65000"/>
    <x v="111"/>
  </r>
  <r>
    <x v="2137"/>
    <x v="94"/>
    <x v="774"/>
    <x v="9426"/>
    <n v="128080"/>
    <m/>
    <n v="-128080"/>
    <x v="111"/>
  </r>
  <r>
    <x v="2138"/>
    <x v="73"/>
    <x v="698"/>
    <x v="6442"/>
    <n v="700000"/>
    <m/>
    <n v="-700000"/>
    <x v="111"/>
  </r>
  <r>
    <x v="2139"/>
    <x v="73"/>
    <x v="773"/>
    <x v="9427"/>
    <n v="40000"/>
    <m/>
    <n v="-40000"/>
    <x v="111"/>
  </r>
  <r>
    <x v="2136"/>
    <x v="4"/>
    <x v="2"/>
    <x v="9428"/>
    <n v="25000"/>
    <m/>
    <n v="-25000"/>
    <x v="111"/>
  </r>
  <r>
    <x v="2136"/>
    <x v="92"/>
    <x v="611"/>
    <x v="6371"/>
    <n v="88000"/>
    <m/>
    <n v="-88000"/>
    <x v="111"/>
  </r>
  <r>
    <x v="2136"/>
    <x v="4"/>
    <x v="4"/>
    <x v="6924"/>
    <n v="850"/>
    <m/>
    <n v="-850"/>
    <x v="111"/>
  </r>
  <r>
    <x v="2136"/>
    <x v="73"/>
    <x v="2"/>
    <x v="9429"/>
    <n v="1000"/>
    <m/>
    <n v="-1000"/>
    <x v="111"/>
  </r>
  <r>
    <x v="2138"/>
    <x v="90"/>
    <x v="758"/>
    <x v="9430"/>
    <n v="80000"/>
    <m/>
    <n v="-80000"/>
    <x v="111"/>
  </r>
  <r>
    <x v="2138"/>
    <x v="84"/>
    <x v="758"/>
    <x v="9430"/>
    <n v="30000"/>
    <m/>
    <n v="-30000"/>
    <x v="111"/>
  </r>
  <r>
    <x v="2138"/>
    <x v="68"/>
    <x v="78"/>
    <x v="9431"/>
    <n v="148537"/>
    <m/>
    <n v="-148537"/>
    <x v="111"/>
  </r>
  <r>
    <x v="2138"/>
    <x v="77"/>
    <x v="78"/>
    <x v="9431"/>
    <n v="8740"/>
    <m/>
    <n v="-8740"/>
    <x v="111"/>
  </r>
  <r>
    <x v="2138"/>
    <x v="67"/>
    <x v="78"/>
    <x v="9431"/>
    <n v="91300"/>
    <m/>
    <n v="-91300"/>
    <x v="111"/>
  </r>
  <r>
    <x v="2138"/>
    <x v="52"/>
    <x v="78"/>
    <x v="9431"/>
    <n v="10980"/>
    <m/>
    <n v="-10980"/>
    <x v="111"/>
  </r>
  <r>
    <x v="2138"/>
    <x v="83"/>
    <x v="78"/>
    <x v="9431"/>
    <n v="206520"/>
    <m/>
    <n v="-206520"/>
    <x v="111"/>
  </r>
  <r>
    <x v="2138"/>
    <x v="88"/>
    <x v="78"/>
    <x v="9431"/>
    <n v="19640"/>
    <m/>
    <n v="-19640"/>
    <x v="111"/>
  </r>
  <r>
    <x v="2138"/>
    <x v="81"/>
    <x v="78"/>
    <x v="9431"/>
    <n v="259118"/>
    <m/>
    <n v="-259118"/>
    <x v="111"/>
  </r>
  <r>
    <x v="2138"/>
    <x v="84"/>
    <x v="78"/>
    <x v="9431"/>
    <n v="5165"/>
    <m/>
    <n v="-5165"/>
    <x v="111"/>
  </r>
  <r>
    <x v="2140"/>
    <x v="94"/>
    <x v="278"/>
    <x v="9432"/>
    <n v="125000"/>
    <m/>
    <n v="-125000"/>
    <x v="111"/>
  </r>
  <r>
    <x v="2138"/>
    <x v="7"/>
    <x v="27"/>
    <x v="9433"/>
    <n v="5500"/>
    <m/>
    <n v="-5500"/>
    <x v="111"/>
  </r>
  <r>
    <x v="2138"/>
    <x v="4"/>
    <x v="27"/>
    <x v="9433"/>
    <n v="5500"/>
    <m/>
    <n v="-5500"/>
    <x v="111"/>
  </r>
  <r>
    <x v="2138"/>
    <x v="94"/>
    <x v="785"/>
    <x v="9434"/>
    <n v="114000"/>
    <m/>
    <n v="-114000"/>
    <x v="111"/>
  </r>
  <r>
    <x v="2138"/>
    <x v="4"/>
    <x v="4"/>
    <x v="9435"/>
    <n v="4000"/>
    <m/>
    <n v="-4000"/>
    <x v="111"/>
  </r>
  <r>
    <x v="2138"/>
    <x v="94"/>
    <x v="285"/>
    <x v="7068"/>
    <n v="2000"/>
    <m/>
    <n v="-2000"/>
    <x v="111"/>
  </r>
  <r>
    <x v="2138"/>
    <x v="84"/>
    <x v="277"/>
    <x v="233"/>
    <n v="850"/>
    <m/>
    <n v="-850"/>
    <x v="111"/>
  </r>
  <r>
    <x v="2138"/>
    <x v="94"/>
    <x v="474"/>
    <x v="9436"/>
    <n v="5550"/>
    <m/>
    <n v="-5550"/>
    <x v="111"/>
  </r>
  <r>
    <x v="2140"/>
    <x v="92"/>
    <x v="474"/>
    <x v="9436"/>
    <n v="3500"/>
    <m/>
    <n v="-3500"/>
    <x v="111"/>
  </r>
  <r>
    <x v="2140"/>
    <x v="94"/>
    <x v="278"/>
    <x v="9437"/>
    <n v="85000"/>
    <m/>
    <n v="-85000"/>
    <x v="111"/>
  </r>
  <r>
    <x v="2139"/>
    <x v="94"/>
    <x v="232"/>
    <x v="9434"/>
    <n v="108000"/>
    <m/>
    <n v="-108000"/>
    <x v="111"/>
  </r>
  <r>
    <x v="2139"/>
    <x v="94"/>
    <x v="417"/>
    <x v="9438"/>
    <n v="550000"/>
    <m/>
    <n v="-550000"/>
    <x v="111"/>
  </r>
  <r>
    <x v="2139"/>
    <x v="84"/>
    <x v="542"/>
    <x v="9439"/>
    <n v="42000"/>
    <m/>
    <n v="-42000"/>
    <x v="111"/>
  </r>
  <r>
    <x v="2139"/>
    <x v="79"/>
    <x v="542"/>
    <x v="9439"/>
    <n v="30000"/>
    <m/>
    <n v="-30000"/>
    <x v="111"/>
  </r>
  <r>
    <x v="2139"/>
    <x v="90"/>
    <x v="758"/>
    <x v="9440"/>
    <n v="19000"/>
    <m/>
    <n v="-19000"/>
    <x v="111"/>
  </r>
  <r>
    <x v="2139"/>
    <x v="94"/>
    <x v="786"/>
    <x v="9441"/>
    <n v="240000"/>
    <m/>
    <n v="-240000"/>
    <x v="111"/>
  </r>
  <r>
    <x v="2139"/>
    <x v="94"/>
    <x v="278"/>
    <x v="9442"/>
    <n v="4100"/>
    <m/>
    <n v="-4100"/>
    <x v="111"/>
  </r>
  <r>
    <x v="2139"/>
    <x v="94"/>
    <x v="285"/>
    <x v="7068"/>
    <n v="1000"/>
    <m/>
    <n v="-1000"/>
    <x v="111"/>
  </r>
  <r>
    <x v="2139"/>
    <x v="94"/>
    <x v="278"/>
    <x v="9443"/>
    <n v="5900"/>
    <m/>
    <n v="-5900"/>
    <x v="111"/>
  </r>
  <r>
    <x v="2139"/>
    <x v="94"/>
    <x v="474"/>
    <x v="9436"/>
    <n v="2000"/>
    <m/>
    <n v="-2000"/>
    <x v="111"/>
  </r>
  <r>
    <x v="2139"/>
    <x v="94"/>
    <x v="390"/>
    <x v="9444"/>
    <n v="1000"/>
    <m/>
    <n v="-1000"/>
    <x v="111"/>
  </r>
  <r>
    <x v="2139"/>
    <x v="4"/>
    <x v="4"/>
    <x v="6924"/>
    <n v="2000"/>
    <m/>
    <n v="-2000"/>
    <x v="111"/>
  </r>
  <r>
    <x v="2139"/>
    <x v="79"/>
    <x v="474"/>
    <x v="233"/>
    <n v="3000"/>
    <m/>
    <n v="-3000"/>
    <x v="111"/>
  </r>
  <r>
    <x v="2139"/>
    <x v="79"/>
    <x v="474"/>
    <x v="9445"/>
    <n v="5100"/>
    <m/>
    <n v="-5100"/>
    <x v="111"/>
  </r>
  <r>
    <x v="2141"/>
    <x v="94"/>
    <x v="278"/>
    <x v="9446"/>
    <n v="8500"/>
    <m/>
    <n v="-8500"/>
    <x v="111"/>
  </r>
  <r>
    <x v="2141"/>
    <x v="94"/>
    <x v="474"/>
    <x v="9436"/>
    <n v="2500"/>
    <m/>
    <n v="-2500"/>
    <x v="111"/>
  </r>
  <r>
    <x v="2141"/>
    <x v="79"/>
    <x v="278"/>
    <x v="9447"/>
    <n v="1900"/>
    <m/>
    <n v="-1900"/>
    <x v="111"/>
  </r>
  <r>
    <x v="2141"/>
    <x v="7"/>
    <x v="2"/>
    <x v="9448"/>
    <n v="900"/>
    <m/>
    <n v="-900"/>
    <x v="111"/>
  </r>
  <r>
    <x v="2141"/>
    <x v="94"/>
    <x v="694"/>
    <x v="466"/>
    <n v="3940"/>
    <m/>
    <n v="-3940"/>
    <x v="111"/>
  </r>
  <r>
    <x v="2141"/>
    <x v="94"/>
    <x v="474"/>
    <x v="9449"/>
    <n v="1500"/>
    <m/>
    <n v="-1500"/>
    <x v="111"/>
  </r>
  <r>
    <x v="2142"/>
    <x v="4"/>
    <x v="4"/>
    <x v="6924"/>
    <n v="4000"/>
    <m/>
    <n v="-4000"/>
    <x v="111"/>
  </r>
  <r>
    <x v="2142"/>
    <x v="79"/>
    <x v="278"/>
    <x v="9450"/>
    <n v="20300"/>
    <m/>
    <n v="-20300"/>
    <x v="111"/>
  </r>
  <r>
    <x v="2143"/>
    <x v="84"/>
    <x v="750"/>
    <x v="9451"/>
    <n v="4500"/>
    <m/>
    <n v="-4500"/>
    <x v="111"/>
  </r>
  <r>
    <x v="2143"/>
    <x v="88"/>
    <x v="278"/>
    <x v="9452"/>
    <n v="1000"/>
    <m/>
    <n v="-1000"/>
    <x v="111"/>
  </r>
  <r>
    <x v="2143"/>
    <x v="92"/>
    <x v="2"/>
    <x v="9453"/>
    <n v="2500"/>
    <m/>
    <n v="-2500"/>
    <x v="111"/>
  </r>
  <r>
    <x v="2143"/>
    <x v="79"/>
    <x v="474"/>
    <x v="233"/>
    <n v="2000"/>
    <m/>
    <n v="-2000"/>
    <x v="111"/>
  </r>
  <r>
    <x v="2143"/>
    <x v="94"/>
    <x v="474"/>
    <x v="233"/>
    <n v="1000"/>
    <m/>
    <n v="-1000"/>
    <x v="111"/>
  </r>
  <r>
    <x v="2142"/>
    <x v="79"/>
    <x v="744"/>
    <x v="9454"/>
    <n v="100000"/>
    <m/>
    <n v="-100000"/>
    <x v="111"/>
  </r>
  <r>
    <x v="2142"/>
    <x v="92"/>
    <x v="783"/>
    <x v="9307"/>
    <n v="520000"/>
    <m/>
    <n v="-520000"/>
    <x v="111"/>
  </r>
  <r>
    <x v="2142"/>
    <x v="94"/>
    <x v="729"/>
    <x v="9455"/>
    <n v="700000"/>
    <m/>
    <n v="-700000"/>
    <x v="111"/>
  </r>
  <r>
    <x v="2142"/>
    <x v="79"/>
    <x v="744"/>
    <x v="8439"/>
    <n v="25000"/>
    <m/>
    <n v="-25000"/>
    <x v="111"/>
  </r>
  <r>
    <x v="2142"/>
    <x v="73"/>
    <x v="338"/>
    <x v="9456"/>
    <n v="300000"/>
    <m/>
    <n v="-300000"/>
    <x v="111"/>
  </r>
  <r>
    <x v="2142"/>
    <x v="90"/>
    <x v="748"/>
    <x v="9457"/>
    <n v="75000"/>
    <m/>
    <n v="-75000"/>
    <x v="111"/>
  </r>
  <r>
    <x v="2144"/>
    <x v="16"/>
    <x v="205"/>
    <x v="9458"/>
    <n v="20000"/>
    <m/>
    <n v="-20000"/>
    <x v="111"/>
  </r>
  <r>
    <x v="2144"/>
    <x v="79"/>
    <x v="766"/>
    <x v="9459"/>
    <n v="210000"/>
    <m/>
    <n v="-210000"/>
    <x v="111"/>
  </r>
  <r>
    <x v="2144"/>
    <x v="77"/>
    <x v="766"/>
    <x v="9459"/>
    <n v="160000"/>
    <m/>
    <n v="-160000"/>
    <x v="111"/>
  </r>
  <r>
    <x v="2144"/>
    <x v="94"/>
    <x v="766"/>
    <x v="9459"/>
    <n v="180000"/>
    <m/>
    <n v="-180000"/>
    <x v="111"/>
  </r>
  <r>
    <x v="2144"/>
    <x v="7"/>
    <x v="560"/>
    <x v="9460"/>
    <n v="80000"/>
    <m/>
    <n v="-80000"/>
    <x v="111"/>
  </r>
  <r>
    <x v="2144"/>
    <x v="37"/>
    <x v="291"/>
    <x v="9461"/>
    <n v="150000"/>
    <m/>
    <n v="-150000"/>
    <x v="111"/>
  </r>
  <r>
    <x v="2144"/>
    <x v="58"/>
    <x v="760"/>
    <x v="9462"/>
    <n v="24000"/>
    <m/>
    <n v="-24000"/>
    <x v="111"/>
  </r>
  <r>
    <x v="2144"/>
    <x v="92"/>
    <x v="369"/>
    <x v="9104"/>
    <n v="250000"/>
    <m/>
    <n v="-250000"/>
    <x v="111"/>
  </r>
  <r>
    <x v="2145"/>
    <x v="76"/>
    <x v="518"/>
    <x v="9462"/>
    <n v="100000"/>
    <m/>
    <n v="-100000"/>
    <x v="111"/>
  </r>
  <r>
    <x v="2144"/>
    <x v="4"/>
    <x v="4"/>
    <x v="6924"/>
    <n v="4000"/>
    <m/>
    <n v="-4000"/>
    <x v="111"/>
  </r>
  <r>
    <x v="2145"/>
    <x v="73"/>
    <x v="536"/>
    <x v="9463"/>
    <n v="1500"/>
    <m/>
    <n v="-1500"/>
    <x v="111"/>
  </r>
  <r>
    <x v="2145"/>
    <x v="79"/>
    <x v="278"/>
    <x v="9464"/>
    <n v="350"/>
    <m/>
    <n v="-350"/>
    <x v="111"/>
  </r>
  <r>
    <x v="2145"/>
    <x v="79"/>
    <x v="285"/>
    <x v="5409"/>
    <n v="150"/>
    <m/>
    <n v="-150"/>
    <x v="111"/>
  </r>
  <r>
    <x v="2145"/>
    <x v="79"/>
    <x v="278"/>
    <x v="9465"/>
    <n v="20500"/>
    <m/>
    <n v="-20500"/>
    <x v="111"/>
  </r>
  <r>
    <x v="2145"/>
    <x v="2"/>
    <x v="465"/>
    <x v="9466"/>
    <n v="5000"/>
    <m/>
    <n v="-5000"/>
    <x v="111"/>
  </r>
  <r>
    <x v="2145"/>
    <x v="94"/>
    <x v="474"/>
    <x v="9467"/>
    <n v="3000"/>
    <m/>
    <n v="-3000"/>
    <x v="111"/>
  </r>
  <r>
    <x v="2145"/>
    <x v="58"/>
    <x v="278"/>
    <x v="9468"/>
    <n v="12080"/>
    <m/>
    <n v="-12080"/>
    <x v="111"/>
  </r>
  <r>
    <x v="2145"/>
    <x v="4"/>
    <x v="4"/>
    <x v="6924"/>
    <n v="1000"/>
    <m/>
    <n v="-1000"/>
    <x v="111"/>
  </r>
  <r>
    <x v="2145"/>
    <x v="79"/>
    <x v="2"/>
    <x v="9469"/>
    <n v="120"/>
    <m/>
    <n v="-120"/>
    <x v="111"/>
  </r>
  <r>
    <x v="2145"/>
    <x v="91"/>
    <x v="278"/>
    <x v="9470"/>
    <n v="16200"/>
    <m/>
    <n v="-16200"/>
    <x v="111"/>
  </r>
  <r>
    <x v="2145"/>
    <x v="91"/>
    <x v="278"/>
    <x v="5324"/>
    <n v="5050"/>
    <m/>
    <n v="-5050"/>
    <x v="111"/>
  </r>
  <r>
    <x v="2145"/>
    <x v="73"/>
    <x v="278"/>
    <x v="7883"/>
    <n v="4760"/>
    <m/>
    <n v="-4760"/>
    <x v="111"/>
  </r>
  <r>
    <x v="2145"/>
    <x v="92"/>
    <x v="278"/>
    <x v="9471"/>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2"/>
    <n v="400"/>
    <m/>
    <n v="-400"/>
    <x v="111"/>
  </r>
  <r>
    <x v="2146"/>
    <x v="84"/>
    <x v="278"/>
    <x v="9473"/>
    <n v="5000"/>
    <m/>
    <n v="-5000"/>
    <x v="111"/>
  </r>
  <r>
    <x v="2146"/>
    <x v="94"/>
    <x v="278"/>
    <x v="9474"/>
    <n v="84000"/>
    <m/>
    <n v="-84000"/>
    <x v="111"/>
  </r>
  <r>
    <x v="2146"/>
    <x v="79"/>
    <x v="278"/>
    <x v="9474"/>
    <n v="50000"/>
    <m/>
    <n v="-50000"/>
    <x v="111"/>
  </r>
  <r>
    <x v="2146"/>
    <x v="97"/>
    <x v="278"/>
    <x v="9474"/>
    <n v="27180"/>
    <m/>
    <n v="-27180"/>
    <x v="111"/>
  </r>
  <r>
    <x v="2146"/>
    <x v="80"/>
    <x v="278"/>
    <x v="9474"/>
    <n v="5600"/>
    <m/>
    <n v="-5600"/>
    <x v="111"/>
  </r>
  <r>
    <x v="2146"/>
    <x v="84"/>
    <x v="278"/>
    <x v="9474"/>
    <n v="11580"/>
    <m/>
    <n v="-11580"/>
    <x v="111"/>
  </r>
  <r>
    <x v="2146"/>
    <x v="92"/>
    <x v="278"/>
    <x v="9474"/>
    <n v="29535"/>
    <m/>
    <n v="-29535"/>
    <x v="111"/>
  </r>
  <r>
    <x v="2146"/>
    <x v="97"/>
    <x v="611"/>
    <x v="9475"/>
    <n v="50000"/>
    <m/>
    <n v="-50000"/>
    <x v="111"/>
  </r>
  <r>
    <x v="2146"/>
    <x v="94"/>
    <x v="757"/>
    <x v="9476"/>
    <n v="200000"/>
    <m/>
    <n v="-200000"/>
    <x v="111"/>
  </r>
  <r>
    <x v="2147"/>
    <x v="73"/>
    <x v="770"/>
    <x v="9477"/>
    <n v="400000"/>
    <m/>
    <n v="-400000"/>
    <x v="111"/>
  </r>
  <r>
    <x v="2147"/>
    <x v="94"/>
    <x v="278"/>
    <x v="9478"/>
    <n v="32500"/>
    <m/>
    <n v="-32500"/>
    <x v="111"/>
  </r>
  <r>
    <x v="2147"/>
    <x v="79"/>
    <x v="278"/>
    <x v="9478"/>
    <n v="32500"/>
    <m/>
    <n v="-32500"/>
    <x v="111"/>
  </r>
  <r>
    <x v="2147"/>
    <x v="97"/>
    <x v="278"/>
    <x v="9478"/>
    <n v="32500"/>
    <m/>
    <n v="-32500"/>
    <x v="111"/>
  </r>
  <r>
    <x v="2147"/>
    <x v="94"/>
    <x v="474"/>
    <x v="233"/>
    <n v="500"/>
    <m/>
    <n v="-500"/>
    <x v="111"/>
  </r>
  <r>
    <x v="2147"/>
    <x v="94"/>
    <x v="278"/>
    <x v="9479"/>
    <n v="7200"/>
    <m/>
    <n v="-7200"/>
    <x v="111"/>
  </r>
  <r>
    <x v="2147"/>
    <x v="79"/>
    <x v="278"/>
    <x v="9479"/>
    <n v="7200"/>
    <m/>
    <n v="-7200"/>
    <x v="111"/>
  </r>
  <r>
    <x v="2147"/>
    <x v="97"/>
    <x v="278"/>
    <x v="9479"/>
    <n v="7200"/>
    <m/>
    <n v="-7200"/>
    <x v="111"/>
  </r>
  <r>
    <x v="2147"/>
    <x v="94"/>
    <x v="278"/>
    <x v="9480"/>
    <n v="3000"/>
    <m/>
    <n v="-3000"/>
    <x v="111"/>
  </r>
  <r>
    <x v="2147"/>
    <x v="79"/>
    <x v="278"/>
    <x v="9480"/>
    <n v="3000"/>
    <m/>
    <n v="-3000"/>
    <x v="111"/>
  </r>
  <r>
    <x v="2147"/>
    <x v="97"/>
    <x v="278"/>
    <x v="9480"/>
    <n v="3000"/>
    <m/>
    <n v="-3000"/>
    <x v="111"/>
  </r>
  <r>
    <x v="2147"/>
    <x v="79"/>
    <x v="474"/>
    <x v="233"/>
    <n v="2600"/>
    <m/>
    <n v="-2600"/>
    <x v="111"/>
  </r>
  <r>
    <x v="2147"/>
    <x v="73"/>
    <x v="278"/>
    <x v="9481"/>
    <n v="37840"/>
    <m/>
    <n v="-37840"/>
    <x v="111"/>
  </r>
  <r>
    <x v="2147"/>
    <x v="58"/>
    <x v="278"/>
    <x v="9481"/>
    <n v="11000"/>
    <m/>
    <n v="-11000"/>
    <x v="111"/>
  </r>
  <r>
    <x v="2148"/>
    <x v="3"/>
    <x v="278"/>
    <x v="9482"/>
    <n v="1500"/>
    <m/>
    <n v="-1500"/>
    <x v="111"/>
  </r>
  <r>
    <x v="2148"/>
    <x v="91"/>
    <x v="278"/>
    <x v="9483"/>
    <n v="1500"/>
    <m/>
    <n v="-1500"/>
    <x v="111"/>
  </r>
  <r>
    <x v="2148"/>
    <x v="4"/>
    <x v="4"/>
    <x v="2436"/>
    <n v="5000"/>
    <m/>
    <n v="-5000"/>
    <x v="111"/>
  </r>
  <r>
    <x v="2148"/>
    <x v="74"/>
    <x v="542"/>
    <x v="898"/>
    <n v="11000"/>
    <m/>
    <n v="-11000"/>
    <x v="111"/>
  </r>
  <r>
    <x v="2148"/>
    <x v="61"/>
    <x v="542"/>
    <x v="898"/>
    <n v="20000"/>
    <m/>
    <n v="-20000"/>
    <x v="111"/>
  </r>
  <r>
    <x v="2148"/>
    <x v="1"/>
    <x v="43"/>
    <x v="9484"/>
    <n v="3500"/>
    <m/>
    <n v="-3500"/>
    <x v="111"/>
  </r>
  <r>
    <x v="2148"/>
    <x v="1"/>
    <x v="285"/>
    <x v="233"/>
    <n v="700"/>
    <m/>
    <n v="-700"/>
    <x v="111"/>
  </r>
  <r>
    <x v="2148"/>
    <x v="84"/>
    <x v="750"/>
    <x v="9485"/>
    <n v="19000"/>
    <m/>
    <n v="-19000"/>
    <x v="111"/>
  </r>
  <r>
    <x v="2148"/>
    <x v="80"/>
    <x v="592"/>
    <x v="9307"/>
    <n v="1000000"/>
    <m/>
    <n v="-1000000"/>
    <x v="111"/>
  </r>
  <r>
    <x v="2148"/>
    <x v="94"/>
    <x v="771"/>
    <x v="8731"/>
    <n v="500000"/>
    <m/>
    <n v="-500000"/>
    <x v="111"/>
  </r>
  <r>
    <x v="2148"/>
    <x v="97"/>
    <x v="655"/>
    <x v="8731"/>
    <n v="150000"/>
    <m/>
    <n v="-150000"/>
    <x v="111"/>
  </r>
  <r>
    <x v="2148"/>
    <x v="73"/>
    <x v="278"/>
    <x v="4063"/>
    <n v="10330"/>
    <m/>
    <n v="-10330"/>
    <x v="111"/>
  </r>
  <r>
    <x v="2148"/>
    <x v="91"/>
    <x v="278"/>
    <x v="9486"/>
    <n v="125960"/>
    <m/>
    <n v="-125960"/>
    <x v="111"/>
  </r>
  <r>
    <x v="2148"/>
    <x v="61"/>
    <x v="43"/>
    <x v="9487"/>
    <n v="33000"/>
    <m/>
    <n v="-33000"/>
    <x v="111"/>
  </r>
  <r>
    <x v="2148"/>
    <x v="84"/>
    <x v="787"/>
    <x v="9488"/>
    <n v="50000"/>
    <m/>
    <n v="-50000"/>
    <x v="111"/>
  </r>
  <r>
    <x v="2149"/>
    <x v="73"/>
    <x v="474"/>
    <x v="9489"/>
    <n v="500"/>
    <m/>
    <n v="-500"/>
    <x v="111"/>
  </r>
  <r>
    <x v="2149"/>
    <x v="4"/>
    <x v="4"/>
    <x v="2436"/>
    <n v="1500"/>
    <m/>
    <n v="-1500"/>
    <x v="111"/>
  </r>
  <r>
    <x v="2149"/>
    <x v="98"/>
    <x v="58"/>
    <x v="3671"/>
    <n v="54400"/>
    <m/>
    <n v="-54400"/>
    <x v="111"/>
  </r>
  <r>
    <x v="2149"/>
    <x v="94"/>
    <x v="553"/>
    <x v="9307"/>
    <n v="500000"/>
    <m/>
    <n v="-500000"/>
    <x v="111"/>
  </r>
  <r>
    <x v="2149"/>
    <x v="94"/>
    <x v="788"/>
    <x v="9490"/>
    <n v="1010000"/>
    <m/>
    <n v="-1010000"/>
    <x v="111"/>
  </r>
  <r>
    <x v="2149"/>
    <x v="94"/>
    <x v="644"/>
    <x v="9491"/>
    <n v="1000000"/>
    <m/>
    <n v="-1000000"/>
    <x v="111"/>
  </r>
  <r>
    <x v="2149"/>
    <x v="86"/>
    <x v="21"/>
    <x v="9492"/>
    <n v="480000"/>
    <m/>
    <n v="-480000"/>
    <x v="111"/>
  </r>
  <r>
    <x v="2149"/>
    <x v="86"/>
    <x v="21"/>
    <x v="9492"/>
    <n v="370000"/>
    <m/>
    <n v="-37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9"/>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3"/>
    <x v="898"/>
    <n v="15000"/>
    <m/>
    <n v="-15000"/>
    <x v="111"/>
  </r>
  <r>
    <x v="2152"/>
    <x v="97"/>
    <x v="390"/>
    <x v="9444"/>
    <n v="1250"/>
    <m/>
    <n v="-1250"/>
    <x v="111"/>
  </r>
  <r>
    <x v="2152"/>
    <x v="94"/>
    <x v="474"/>
    <x v="233"/>
    <n v="3500"/>
    <m/>
    <n v="-3500"/>
    <x v="111"/>
  </r>
  <r>
    <x v="2152"/>
    <x v="67"/>
    <x v="642"/>
    <x v="898"/>
    <n v="50000"/>
    <m/>
    <n v="-50000"/>
    <x v="111"/>
  </r>
  <r>
    <x v="2152"/>
    <x v="97"/>
    <x v="278"/>
    <x v="9514"/>
    <n v="3680"/>
    <m/>
    <n v="-3680"/>
    <x v="111"/>
  </r>
  <r>
    <x v="2152"/>
    <x v="99"/>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90"/>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87"/>
    <x v="7568"/>
    <n v="5000"/>
    <m/>
    <n v="-5000"/>
    <x v="111"/>
  </r>
  <r>
    <x v="2153"/>
    <x v="100"/>
    <x v="285"/>
    <x v="9535"/>
    <n v="2700"/>
    <m/>
    <n v="-2700"/>
    <x v="111"/>
  </r>
  <r>
    <x v="2154"/>
    <x v="58"/>
    <x v="314"/>
    <x v="9536"/>
    <n v="5000"/>
    <m/>
    <n v="-5000"/>
    <x v="111"/>
  </r>
  <r>
    <x v="2154"/>
    <x v="86"/>
    <x v="789"/>
    <x v="8731"/>
    <n v="300000"/>
    <m/>
    <n v="-300000"/>
    <x v="111"/>
  </r>
  <r>
    <x v="2154"/>
    <x v="95"/>
    <x v="278"/>
    <x v="9537"/>
    <n v="90000"/>
    <m/>
    <n v="-90000"/>
    <x v="111"/>
  </r>
  <r>
    <x v="2154"/>
    <x v="94"/>
    <x v="2"/>
    <x v="4400"/>
    <n v="4200"/>
    <m/>
    <n v="-4200"/>
    <x v="111"/>
  </r>
  <r>
    <x v="2154"/>
    <x v="58"/>
    <x v="314"/>
    <x v="9538"/>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39"/>
    <n v="19100"/>
    <m/>
    <n v="-19100"/>
    <x v="111"/>
  </r>
  <r>
    <x v="2128"/>
    <x v="76"/>
    <x v="248"/>
    <x v="9540"/>
    <n v="91980"/>
    <m/>
    <n v="-91980"/>
    <x v="111"/>
  </r>
  <r>
    <x v="2128"/>
    <x v="74"/>
    <x v="248"/>
    <x v="9540"/>
    <n v="21340"/>
    <m/>
    <n v="-21340"/>
    <x v="111"/>
  </r>
  <r>
    <x v="2128"/>
    <x v="81"/>
    <x v="248"/>
    <x v="9540"/>
    <n v="140985"/>
    <m/>
    <n v="-140985"/>
    <x v="111"/>
  </r>
  <r>
    <x v="2128"/>
    <x v="80"/>
    <x v="248"/>
    <x v="9540"/>
    <n v="15980"/>
    <m/>
    <n v="-15980"/>
    <x v="111"/>
  </r>
  <r>
    <x v="2128"/>
    <x v="67"/>
    <x v="248"/>
    <x v="9540"/>
    <n v="45000"/>
    <m/>
    <n v="-45000"/>
    <x v="111"/>
  </r>
  <r>
    <x v="2128"/>
    <x v="83"/>
    <x v="248"/>
    <x v="9540"/>
    <n v="114255"/>
    <m/>
    <n v="-114255"/>
    <x v="111"/>
  </r>
  <r>
    <x v="2128"/>
    <x v="79"/>
    <x v="248"/>
    <x v="9540"/>
    <n v="83530"/>
    <m/>
    <n v="-83530"/>
    <x v="111"/>
  </r>
  <r>
    <x v="2128"/>
    <x v="85"/>
    <x v="248"/>
    <x v="9540"/>
    <n v="65500"/>
    <m/>
    <n v="-65500"/>
    <x v="111"/>
  </r>
  <r>
    <x v="2128"/>
    <x v="90"/>
    <x v="248"/>
    <x v="9540"/>
    <n v="250855"/>
    <m/>
    <n v="-250855"/>
    <x v="111"/>
  </r>
  <r>
    <x v="2128"/>
    <x v="92"/>
    <x v="248"/>
    <x v="9540"/>
    <n v="41135"/>
    <m/>
    <n v="-41135"/>
    <x v="111"/>
  </r>
  <r>
    <x v="2128"/>
    <x v="86"/>
    <x v="248"/>
    <x v="9540"/>
    <n v="205140"/>
    <m/>
    <n v="-205140"/>
    <x v="111"/>
  </r>
  <r>
    <x v="2128"/>
    <x v="80"/>
    <x v="592"/>
    <x v="9341"/>
    <n v="1000000"/>
    <m/>
    <n v="-1000000"/>
    <x v="111"/>
  </r>
  <r>
    <x v="2128"/>
    <x v="67"/>
    <x v="635"/>
    <x v="9541"/>
    <n v="153000"/>
    <m/>
    <n v="-153000"/>
    <x v="111"/>
  </r>
  <r>
    <x v="2128"/>
    <x v="84"/>
    <x v="635"/>
    <x v="9542"/>
    <n v="150000"/>
    <m/>
    <n v="-150000"/>
    <x v="111"/>
  </r>
  <r>
    <x v="2128"/>
    <x v="80"/>
    <x v="339"/>
    <x v="9543"/>
    <n v="98000"/>
    <m/>
    <n v="-98000"/>
    <x v="111"/>
  </r>
  <r>
    <x v="2128"/>
    <x v="65"/>
    <x v="339"/>
    <x v="9543"/>
    <n v="50000"/>
    <m/>
    <n v="-50000"/>
    <x v="111"/>
  </r>
  <r>
    <x v="2128"/>
    <x v="69"/>
    <x v="339"/>
    <x v="9543"/>
    <n v="61000"/>
    <m/>
    <n v="-61000"/>
    <x v="111"/>
  </r>
  <r>
    <x v="2128"/>
    <x v="62"/>
    <x v="339"/>
    <x v="9543"/>
    <n v="25000"/>
    <m/>
    <n v="-25000"/>
    <x v="111"/>
  </r>
  <r>
    <x v="2128"/>
    <x v="88"/>
    <x v="339"/>
    <x v="9543"/>
    <n v="55000"/>
    <m/>
    <n v="-55000"/>
    <x v="111"/>
  </r>
  <r>
    <x v="2128"/>
    <x v="92"/>
    <x v="339"/>
    <x v="9543"/>
    <n v="53000"/>
    <m/>
    <n v="-53000"/>
    <x v="111"/>
  </r>
  <r>
    <x v="2129"/>
    <x v="80"/>
    <x v="748"/>
    <x v="9544"/>
    <n v="31000"/>
    <m/>
    <n v="-31000"/>
    <x v="111"/>
  </r>
  <r>
    <x v="2129"/>
    <x v="90"/>
    <x v="748"/>
    <x v="9544"/>
    <n v="16000"/>
    <m/>
    <n v="-16000"/>
    <x v="111"/>
  </r>
  <r>
    <x v="2129"/>
    <x v="79"/>
    <x v="748"/>
    <x v="9544"/>
    <n v="54000"/>
    <m/>
    <n v="-54000"/>
    <x v="111"/>
  </r>
  <r>
    <x v="2129"/>
    <x v="84"/>
    <x v="748"/>
    <x v="9544"/>
    <n v="6000"/>
    <m/>
    <n v="-6000"/>
    <x v="111"/>
  </r>
  <r>
    <x v="2129"/>
    <x v="67"/>
    <x v="748"/>
    <x v="9544"/>
    <n v="4000"/>
    <m/>
    <n v="-4000"/>
    <x v="111"/>
  </r>
  <r>
    <x v="2129"/>
    <x v="23"/>
    <x v="261"/>
    <x v="9545"/>
    <n v="32760"/>
    <m/>
    <n v="-32760"/>
    <x v="111"/>
  </r>
  <r>
    <x v="2129"/>
    <x v="22"/>
    <x v="261"/>
    <x v="9545"/>
    <n v="35360"/>
    <m/>
    <n v="-35360"/>
    <x v="111"/>
  </r>
  <r>
    <x v="2129"/>
    <x v="93"/>
    <x v="261"/>
    <x v="9545"/>
    <n v="11960"/>
    <m/>
    <n v="-11960"/>
    <x v="111"/>
  </r>
  <r>
    <x v="2129"/>
    <x v="58"/>
    <x v="261"/>
    <x v="9545"/>
    <n v="17316"/>
    <m/>
    <n v="-17316"/>
    <x v="111"/>
  </r>
  <r>
    <x v="2129"/>
    <x v="89"/>
    <x v="261"/>
    <x v="9546"/>
    <n v="-15738"/>
    <m/>
    <n v="15738"/>
    <x v="111"/>
  </r>
  <r>
    <x v="2131"/>
    <x v="73"/>
    <x v="45"/>
    <x v="9547"/>
    <n v="1154145"/>
    <m/>
    <n v="-1154145"/>
    <x v="111"/>
  </r>
  <r>
    <x v="2144"/>
    <x v="79"/>
    <x v="324"/>
    <x v="9548"/>
    <n v="400000"/>
    <m/>
    <n v="-400000"/>
    <x v="111"/>
  </r>
  <r>
    <x v="2144"/>
    <x v="94"/>
    <x v="417"/>
    <x v="9549"/>
    <n v="600000"/>
    <m/>
    <n v="-600000"/>
    <x v="111"/>
  </r>
  <r>
    <x v="2146"/>
    <x v="94"/>
    <x v="45"/>
    <x v="9550"/>
    <n v="1119250"/>
    <m/>
    <n v="-1119250"/>
    <x v="111"/>
  </r>
  <r>
    <x v="2151"/>
    <x v="76"/>
    <x v="518"/>
    <x v="9551"/>
    <n v="100000"/>
    <m/>
    <n v="-100000"/>
    <x v="111"/>
  </r>
  <r>
    <x v="2128"/>
    <x v="80"/>
    <x v="97"/>
    <x v="9552"/>
    <m/>
    <n v="4096986"/>
    <n v="4096986"/>
    <x v="111"/>
  </r>
  <r>
    <x v="2128"/>
    <x v="80"/>
    <x v="97"/>
    <x v="9184"/>
    <n v="41000"/>
    <m/>
    <n v="-41000"/>
    <x v="111"/>
  </r>
  <r>
    <x v="2131"/>
    <x v="90"/>
    <x v="97"/>
    <x v="9553"/>
    <m/>
    <n v="8000000"/>
    <n v="8000000"/>
    <x v="111"/>
  </r>
  <r>
    <x v="2131"/>
    <x v="90"/>
    <x v="97"/>
    <x v="9184"/>
    <n v="80000"/>
    <m/>
    <n v="-80000"/>
    <x v="111"/>
  </r>
  <r>
    <x v="2131"/>
    <x v="90"/>
    <x v="97"/>
    <x v="9554"/>
    <m/>
    <n v="1154145"/>
    <n v="1154145"/>
    <x v="111"/>
  </r>
  <r>
    <x v="2131"/>
    <x v="91"/>
    <x v="97"/>
    <x v="9555"/>
    <m/>
    <n v="2920000"/>
    <n v="2920000"/>
    <x v="111"/>
  </r>
  <r>
    <x v="2131"/>
    <x v="84"/>
    <x v="97"/>
    <x v="9556"/>
    <m/>
    <n v="7925552"/>
    <n v="7925552"/>
    <x v="111"/>
  </r>
  <r>
    <x v="2141"/>
    <x v="58"/>
    <x v="97"/>
    <x v="9557"/>
    <m/>
    <n v="1012687"/>
    <n v="1012687"/>
    <x v="111"/>
  </r>
  <r>
    <x v="2141"/>
    <x v="58"/>
    <x v="97"/>
    <x v="9558"/>
    <m/>
    <n v="467659"/>
    <n v="467659"/>
    <x v="111"/>
  </r>
  <r>
    <x v="2141"/>
    <x v="52"/>
    <x v="97"/>
    <x v="9559"/>
    <m/>
    <n v="550000"/>
    <n v="550000"/>
    <x v="111"/>
  </r>
  <r>
    <x v="2141"/>
    <x v="52"/>
    <x v="97"/>
    <x v="9560"/>
    <m/>
    <n v="650000"/>
    <n v="650000"/>
    <x v="111"/>
  </r>
  <r>
    <x v="2141"/>
    <x v="52"/>
    <x v="97"/>
    <x v="9560"/>
    <m/>
    <n v="700000"/>
    <n v="700000"/>
    <x v="111"/>
  </r>
  <r>
    <x v="2141"/>
    <x v="94"/>
    <x v="97"/>
    <x v="9561"/>
    <m/>
    <n v="10000000"/>
    <n v="10000000"/>
    <x v="111"/>
  </r>
  <r>
    <x v="2141"/>
    <x v="94"/>
    <x v="97"/>
    <x v="9184"/>
    <n v="76000"/>
    <m/>
    <n v="-76000"/>
    <x v="111"/>
  </r>
  <r>
    <x v="2141"/>
    <x v="97"/>
    <x v="97"/>
    <x v="9562"/>
    <m/>
    <n v="9316872"/>
    <n v="9316872"/>
    <x v="111"/>
  </r>
  <r>
    <x v="2141"/>
    <x v="23"/>
    <x v="97"/>
    <x v="9563"/>
    <m/>
    <n v="359992"/>
    <n v="359992"/>
    <x v="111"/>
  </r>
  <r>
    <x v="2146"/>
    <x v="81"/>
    <x v="97"/>
    <x v="9564"/>
    <m/>
    <n v="1119250"/>
    <n v="1119250"/>
    <x v="111"/>
  </r>
  <r>
    <x v="2146"/>
    <x v="5"/>
    <x v="97"/>
    <x v="9565"/>
    <m/>
    <n v="500000"/>
    <n v="500000"/>
    <x v="111"/>
  </r>
  <r>
    <x v="2148"/>
    <x v="84"/>
    <x v="97"/>
    <x v="9566"/>
    <n v="78000"/>
    <m/>
    <n v="-78000"/>
    <x v="111"/>
  </r>
  <r>
    <x v="2148"/>
    <x v="58"/>
    <x v="97"/>
    <x v="9567"/>
    <m/>
    <n v="1013457"/>
    <n v="1013457"/>
    <x v="111"/>
  </r>
  <r>
    <x v="2155"/>
    <x v="97"/>
    <x v="474"/>
    <x v="233"/>
    <n v="2000"/>
    <m/>
    <n v="-2000"/>
    <x v="112"/>
  </r>
  <r>
    <x v="2155"/>
    <x v="4"/>
    <x v="4"/>
    <x v="9568"/>
    <n v="121000"/>
    <m/>
    <n v="-121000"/>
    <x v="112"/>
  </r>
  <r>
    <x v="2155"/>
    <x v="4"/>
    <x v="4"/>
    <x v="6696"/>
    <n v="5000"/>
    <m/>
    <n v="-5000"/>
    <x v="112"/>
  </r>
  <r>
    <x v="2156"/>
    <x v="73"/>
    <x v="278"/>
    <x v="9569"/>
    <n v="24600"/>
    <m/>
    <n v="-24600"/>
    <x v="112"/>
  </r>
  <r>
    <x v="2156"/>
    <x v="94"/>
    <x v="278"/>
    <x v="9570"/>
    <n v="10770"/>
    <m/>
    <n v="-10770"/>
    <x v="112"/>
  </r>
  <r>
    <x v="2156"/>
    <x v="94"/>
    <x v="285"/>
    <x v="7068"/>
    <n v="1000"/>
    <m/>
    <n v="-1000"/>
    <x v="112"/>
  </r>
  <r>
    <x v="2156"/>
    <x v="4"/>
    <x v="4"/>
    <x v="9571"/>
    <n v="7000"/>
    <m/>
    <n v="-7000"/>
    <x v="112"/>
  </r>
  <r>
    <x v="2156"/>
    <x v="94"/>
    <x v="474"/>
    <x v="9572"/>
    <n v="3000"/>
    <m/>
    <n v="-3000"/>
    <x v="112"/>
  </r>
  <r>
    <x v="2156"/>
    <x v="4"/>
    <x v="4"/>
    <x v="9573"/>
    <n v="2200"/>
    <m/>
    <n v="-2200"/>
    <x v="112"/>
  </r>
  <r>
    <x v="2156"/>
    <x v="97"/>
    <x v="791"/>
    <x v="9574"/>
    <n v="500000"/>
    <m/>
    <n v="-500000"/>
    <x v="112"/>
  </r>
  <r>
    <x v="2157"/>
    <x v="73"/>
    <x v="278"/>
    <x v="9575"/>
    <n v="1600"/>
    <m/>
    <n v="-1600"/>
    <x v="112"/>
  </r>
  <r>
    <x v="2157"/>
    <x v="94"/>
    <x v="474"/>
    <x v="9576"/>
    <n v="500"/>
    <m/>
    <n v="-500"/>
    <x v="112"/>
  </r>
  <r>
    <x v="2157"/>
    <x v="92"/>
    <x v="278"/>
    <x v="9577"/>
    <n v="2115"/>
    <m/>
    <n v="-2115"/>
    <x v="112"/>
  </r>
  <r>
    <x v="2157"/>
    <x v="73"/>
    <x v="278"/>
    <x v="7860"/>
    <n v="3810"/>
    <m/>
    <n v="-3810"/>
    <x v="112"/>
  </r>
  <r>
    <x v="2157"/>
    <x v="73"/>
    <x v="278"/>
    <x v="9578"/>
    <n v="1500"/>
    <m/>
    <n v="-1500"/>
    <x v="112"/>
  </r>
  <r>
    <x v="2157"/>
    <x v="73"/>
    <x v="474"/>
    <x v="233"/>
    <n v="2350"/>
    <m/>
    <n v="-2350"/>
    <x v="112"/>
  </r>
  <r>
    <x v="2156"/>
    <x v="73"/>
    <x v="278"/>
    <x v="9579"/>
    <n v="15000"/>
    <m/>
    <n v="-15000"/>
    <x v="112"/>
  </r>
  <r>
    <x v="2157"/>
    <x v="94"/>
    <x v="694"/>
    <x v="2723"/>
    <n v="5216"/>
    <m/>
    <n v="-5216"/>
    <x v="112"/>
  </r>
  <r>
    <x v="2157"/>
    <x v="94"/>
    <x v="278"/>
    <x v="9580"/>
    <n v="85000"/>
    <m/>
    <n v="-85000"/>
    <x v="112"/>
  </r>
  <r>
    <x v="2157"/>
    <x v="94"/>
    <x v="78"/>
    <x v="9581"/>
    <n v="158700"/>
    <m/>
    <n v="-158700"/>
    <x v="112"/>
  </r>
  <r>
    <x v="2157"/>
    <x v="94"/>
    <x v="735"/>
    <x v="9582"/>
    <n v="100000"/>
    <m/>
    <n v="-100000"/>
    <x v="112"/>
  </r>
  <r>
    <x v="2157"/>
    <x v="97"/>
    <x v="611"/>
    <x v="9477"/>
    <n v="50000"/>
    <m/>
    <n v="-50000"/>
    <x v="112"/>
  </r>
  <r>
    <x v="2157"/>
    <x v="4"/>
    <x v="305"/>
    <x v="9583"/>
    <n v="1000"/>
    <m/>
    <n v="-1000"/>
    <x v="112"/>
  </r>
  <r>
    <x v="2157"/>
    <x v="1"/>
    <x v="2"/>
    <x v="9584"/>
    <n v="3000"/>
    <m/>
    <n v="-3000"/>
    <x v="112"/>
  </r>
  <r>
    <x v="2157"/>
    <x v="99"/>
    <x v="465"/>
    <x v="9585"/>
    <n v="5000"/>
    <m/>
    <n v="-5000"/>
    <x v="112"/>
  </r>
  <r>
    <x v="2158"/>
    <x v="94"/>
    <x v="474"/>
    <x v="9586"/>
    <n v="1500"/>
    <m/>
    <n v="-1500"/>
    <x v="112"/>
  </r>
  <r>
    <x v="2158"/>
    <x v="98"/>
    <x v="474"/>
    <x v="2116"/>
    <n v="2800"/>
    <m/>
    <n v="-2800"/>
    <x v="112"/>
  </r>
  <r>
    <x v="2158"/>
    <x v="4"/>
    <x v="4"/>
    <x v="6696"/>
    <n v="5000"/>
    <m/>
    <n v="-5000"/>
    <x v="112"/>
  </r>
  <r>
    <x v="2158"/>
    <x v="101"/>
    <x v="465"/>
    <x v="9587"/>
    <n v="5000"/>
    <m/>
    <n v="-5000"/>
    <x v="112"/>
  </r>
  <r>
    <x v="2158"/>
    <x v="4"/>
    <x v="434"/>
    <x v="233"/>
    <n v="1200"/>
    <m/>
    <n v="-1200"/>
    <x v="112"/>
  </r>
  <r>
    <x v="2158"/>
    <x v="94"/>
    <x v="474"/>
    <x v="233"/>
    <n v="1700"/>
    <m/>
    <n v="-1700"/>
    <x v="112"/>
  </r>
  <r>
    <x v="2158"/>
    <x v="94"/>
    <x v="735"/>
    <x v="9307"/>
    <n v="100000"/>
    <m/>
    <n v="-100000"/>
    <x v="112"/>
  </r>
  <r>
    <x v="2159"/>
    <x v="97"/>
    <x v="655"/>
    <x v="9307"/>
    <n v="162500"/>
    <m/>
    <n v="-162500"/>
    <x v="112"/>
  </r>
  <r>
    <x v="2159"/>
    <x v="92"/>
    <x v="278"/>
    <x v="9588"/>
    <n v="16000"/>
    <m/>
    <n v="-16000"/>
    <x v="112"/>
  </r>
  <r>
    <x v="2159"/>
    <x v="91"/>
    <x v="278"/>
    <x v="9588"/>
    <n v="38000"/>
    <m/>
    <n v="-38000"/>
    <x v="112"/>
  </r>
  <r>
    <x v="2159"/>
    <x v="95"/>
    <x v="278"/>
    <x v="9588"/>
    <n v="19500"/>
    <m/>
    <n v="-19500"/>
    <x v="112"/>
  </r>
  <r>
    <x v="2159"/>
    <x v="94"/>
    <x v="278"/>
    <x v="9588"/>
    <n v="80000"/>
    <m/>
    <n v="-80000"/>
    <x v="112"/>
  </r>
  <r>
    <x v="2159"/>
    <x v="92"/>
    <x v="756"/>
    <x v="9589"/>
    <n v="88800"/>
    <m/>
    <n v="-88800"/>
    <x v="112"/>
  </r>
  <r>
    <x v="2159"/>
    <x v="94"/>
    <x v="792"/>
    <x v="9590"/>
    <n v="164000"/>
    <m/>
    <n v="-164000"/>
    <x v="112"/>
  </r>
  <r>
    <x v="2159"/>
    <x v="81"/>
    <x v="793"/>
    <x v="9591"/>
    <n v="140000"/>
    <m/>
    <n v="-140000"/>
    <x v="112"/>
  </r>
  <r>
    <x v="2159"/>
    <x v="94"/>
    <x v="278"/>
    <x v="9592"/>
    <n v="208000"/>
    <m/>
    <n v="-208000"/>
    <x v="112"/>
  </r>
  <r>
    <x v="2159"/>
    <x v="92"/>
    <x v="278"/>
    <x v="9593"/>
    <n v="23680"/>
    <m/>
    <n v="-23680"/>
    <x v="112"/>
  </r>
  <r>
    <x v="2159"/>
    <x v="4"/>
    <x v="4"/>
    <x v="6696"/>
    <n v="2000"/>
    <m/>
    <n v="-2000"/>
    <x v="112"/>
  </r>
  <r>
    <x v="2159"/>
    <x v="76"/>
    <x v="518"/>
    <x v="898"/>
    <n v="35000"/>
    <m/>
    <n v="-35000"/>
    <x v="112"/>
  </r>
  <r>
    <x v="2159"/>
    <x v="73"/>
    <x v="278"/>
    <x v="9594"/>
    <n v="25500"/>
    <m/>
    <n v="-25500"/>
    <x v="112"/>
  </r>
  <r>
    <x v="2159"/>
    <x v="101"/>
    <x v="474"/>
    <x v="233"/>
    <n v="2700"/>
    <m/>
    <n v="-2700"/>
    <x v="112"/>
  </r>
  <r>
    <x v="2160"/>
    <x v="84"/>
    <x v="794"/>
    <x v="898"/>
    <n v="50000"/>
    <m/>
    <n v="-50000"/>
    <x v="112"/>
  </r>
  <r>
    <x v="2160"/>
    <x v="97"/>
    <x v="278"/>
    <x v="9595"/>
    <n v="3000"/>
    <m/>
    <n v="-3000"/>
    <x v="112"/>
  </r>
  <r>
    <x v="2160"/>
    <x v="4"/>
    <x v="4"/>
    <x v="6696"/>
    <n v="3000"/>
    <m/>
    <n v="-3000"/>
    <x v="112"/>
  </r>
  <r>
    <x v="2160"/>
    <x v="73"/>
    <x v="474"/>
    <x v="233"/>
    <n v="2000"/>
    <m/>
    <n v="-2000"/>
    <x v="112"/>
  </r>
  <r>
    <x v="2160"/>
    <x v="81"/>
    <x v="787"/>
    <x v="898"/>
    <n v="50000"/>
    <m/>
    <n v="-50000"/>
    <x v="112"/>
  </r>
  <r>
    <x v="2160"/>
    <x v="65"/>
    <x v="787"/>
    <x v="898"/>
    <n v="25000"/>
    <m/>
    <n v="-25000"/>
    <x v="112"/>
  </r>
  <r>
    <x v="2160"/>
    <x v="91"/>
    <x v="784"/>
    <x v="9596"/>
    <n v="25000"/>
    <m/>
    <n v="-25000"/>
    <x v="112"/>
  </r>
  <r>
    <x v="2161"/>
    <x v="58"/>
    <x v="761"/>
    <x v="9597"/>
    <n v="12000"/>
    <m/>
    <n v="-12000"/>
    <x v="112"/>
  </r>
  <r>
    <x v="2161"/>
    <x v="73"/>
    <x v="474"/>
    <x v="9598"/>
    <n v="3500"/>
    <m/>
    <n v="-3500"/>
    <x v="112"/>
  </r>
  <r>
    <x v="2161"/>
    <x v="87"/>
    <x v="474"/>
    <x v="9599"/>
    <n v="2200"/>
    <m/>
    <n v="-2200"/>
    <x v="112"/>
  </r>
  <r>
    <x v="2161"/>
    <x v="94"/>
    <x v="761"/>
    <x v="9600"/>
    <n v="85000"/>
    <m/>
    <n v="-85000"/>
    <x v="112"/>
  </r>
  <r>
    <x v="2161"/>
    <x v="94"/>
    <x v="779"/>
    <x v="9601"/>
    <n v="500000"/>
    <m/>
    <n v="-500000"/>
    <x v="112"/>
  </r>
  <r>
    <x v="2161"/>
    <x v="91"/>
    <x v="278"/>
    <x v="9216"/>
    <n v="15170"/>
    <m/>
    <n v="-15170"/>
    <x v="112"/>
  </r>
  <r>
    <x v="2161"/>
    <x v="98"/>
    <x v="277"/>
    <x v="9602"/>
    <n v="24000"/>
    <m/>
    <n v="-24000"/>
    <x v="112"/>
  </r>
  <r>
    <x v="2161"/>
    <x v="58"/>
    <x v="474"/>
    <x v="233"/>
    <n v="3000"/>
    <m/>
    <n v="-3000"/>
    <x v="112"/>
  </r>
  <r>
    <x v="2161"/>
    <x v="94"/>
    <x v="474"/>
    <x v="233"/>
    <n v="600"/>
    <m/>
    <n v="-600"/>
    <x v="112"/>
  </r>
  <r>
    <x v="2161"/>
    <x v="99"/>
    <x v="465"/>
    <x v="9603"/>
    <n v="5000"/>
    <m/>
    <n v="-5000"/>
    <x v="112"/>
  </r>
  <r>
    <x v="2161"/>
    <x v="94"/>
    <x v="278"/>
    <x v="9604"/>
    <n v="7500"/>
    <m/>
    <n v="-7500"/>
    <x v="112"/>
  </r>
  <r>
    <x v="2161"/>
    <x v="22"/>
    <x v="43"/>
    <x v="9605"/>
    <n v="2100"/>
    <m/>
    <n v="-2100"/>
    <x v="112"/>
  </r>
  <r>
    <x v="2161"/>
    <x v="94"/>
    <x v="474"/>
    <x v="233"/>
    <n v="450"/>
    <m/>
    <n v="-450"/>
    <x v="112"/>
  </r>
  <r>
    <x v="2161"/>
    <x v="65"/>
    <x v="278"/>
    <x v="9606"/>
    <n v="1200"/>
    <m/>
    <n v="-1200"/>
    <x v="112"/>
  </r>
  <r>
    <x v="2161"/>
    <x v="102"/>
    <x v="763"/>
    <x v="9607"/>
    <n v="20900"/>
    <m/>
    <n v="-20900"/>
    <x v="112"/>
  </r>
  <r>
    <x v="2161"/>
    <x v="101"/>
    <x v="2"/>
    <x v="9608"/>
    <n v="3100"/>
    <m/>
    <n v="-3100"/>
    <x v="112"/>
  </r>
  <r>
    <x v="2161"/>
    <x v="79"/>
    <x v="2"/>
    <x v="9609"/>
    <n v="7230"/>
    <m/>
    <n v="-7230"/>
    <x v="112"/>
  </r>
  <r>
    <x v="2161"/>
    <x v="94"/>
    <x v="474"/>
    <x v="233"/>
    <n v="600"/>
    <m/>
    <n v="-600"/>
    <x v="112"/>
  </r>
  <r>
    <x v="2161"/>
    <x v="79"/>
    <x v="474"/>
    <x v="233"/>
    <n v="2000"/>
    <m/>
    <n v="-2000"/>
    <x v="112"/>
  </r>
  <r>
    <x v="2162"/>
    <x v="95"/>
    <x v="642"/>
    <x v="9610"/>
    <n v="1000"/>
    <m/>
    <n v="-1000"/>
    <x v="112"/>
  </r>
  <r>
    <x v="2162"/>
    <x v="101"/>
    <x v="474"/>
    <x v="9611"/>
    <n v="1200"/>
    <m/>
    <n v="-1200"/>
    <x v="112"/>
  </r>
  <r>
    <x v="2163"/>
    <x v="4"/>
    <x v="4"/>
    <x v="6696"/>
    <n v="3000"/>
    <m/>
    <n v="-3000"/>
    <x v="112"/>
  </r>
  <r>
    <x v="2163"/>
    <x v="79"/>
    <x v="474"/>
    <x v="233"/>
    <n v="2000"/>
    <m/>
    <n v="-2000"/>
    <x v="112"/>
  </r>
  <r>
    <x v="2163"/>
    <x v="79"/>
    <x v="474"/>
    <x v="233"/>
    <n v="500"/>
    <m/>
    <n v="-500"/>
    <x v="112"/>
  </r>
  <r>
    <x v="2163"/>
    <x v="99"/>
    <x v="518"/>
    <x v="9612"/>
    <n v="35000"/>
    <m/>
    <n v="-35000"/>
    <x v="112"/>
  </r>
  <r>
    <x v="2163"/>
    <x v="58"/>
    <x v="474"/>
    <x v="9613"/>
    <n v="500"/>
    <m/>
    <n v="-500"/>
    <x v="112"/>
  </r>
  <r>
    <x v="2163"/>
    <x v="65"/>
    <x v="278"/>
    <x v="9614"/>
    <n v="5000"/>
    <m/>
    <n v="-5000"/>
    <x v="112"/>
  </r>
  <r>
    <x v="2163"/>
    <x v="65"/>
    <x v="2"/>
    <x v="9615"/>
    <n v="1500"/>
    <m/>
    <n v="-1500"/>
    <x v="112"/>
  </r>
  <r>
    <x v="2163"/>
    <x v="94"/>
    <x v="619"/>
    <x v="8878"/>
    <n v="500000"/>
    <m/>
    <n v="-500000"/>
    <x v="112"/>
  </r>
  <r>
    <x v="2163"/>
    <x v="58"/>
    <x v="278"/>
    <x v="9616"/>
    <n v="60000"/>
    <m/>
    <n v="-60000"/>
    <x v="112"/>
  </r>
  <r>
    <x v="2163"/>
    <x v="73"/>
    <x v="795"/>
    <x v="9617"/>
    <n v="20000"/>
    <m/>
    <n v="-20000"/>
    <x v="112"/>
  </r>
  <r>
    <x v="2163"/>
    <x v="79"/>
    <x v="474"/>
    <x v="233"/>
    <n v="200"/>
    <m/>
    <n v="-200"/>
    <x v="112"/>
  </r>
  <r>
    <x v="2163"/>
    <x v="97"/>
    <x v="611"/>
    <x v="9307"/>
    <n v="100000"/>
    <m/>
    <n v="-100000"/>
    <x v="112"/>
  </r>
  <r>
    <x v="2163"/>
    <x v="94"/>
    <x v="474"/>
    <x v="233"/>
    <n v="1350"/>
    <m/>
    <n v="-1350"/>
    <x v="112"/>
  </r>
  <r>
    <x v="2163"/>
    <x v="4"/>
    <x v="796"/>
    <x v="233"/>
    <n v="6300"/>
    <m/>
    <n v="-6300"/>
    <x v="112"/>
  </r>
  <r>
    <x v="2163"/>
    <x v="4"/>
    <x v="4"/>
    <x v="9618"/>
    <n v="2000"/>
    <m/>
    <n v="-2000"/>
    <x v="112"/>
  </r>
  <r>
    <x v="2163"/>
    <x v="4"/>
    <x v="797"/>
    <x v="9619"/>
    <n v="12840"/>
    <m/>
    <n v="-12840"/>
    <x v="112"/>
  </r>
  <r>
    <x v="2164"/>
    <x v="84"/>
    <x v="474"/>
    <x v="9620"/>
    <n v="300"/>
    <m/>
    <n v="-300"/>
    <x v="112"/>
  </r>
  <r>
    <x v="2164"/>
    <x v="4"/>
    <x v="4"/>
    <x v="9621"/>
    <n v="4370"/>
    <m/>
    <n v="-4370"/>
    <x v="112"/>
  </r>
  <r>
    <x v="2164"/>
    <x v="4"/>
    <x v="4"/>
    <x v="9618"/>
    <n v="4660"/>
    <m/>
    <n v="-4660"/>
    <x v="112"/>
  </r>
  <r>
    <x v="2164"/>
    <x v="4"/>
    <x v="330"/>
    <x v="9622"/>
    <n v="7500"/>
    <m/>
    <n v="-7500"/>
    <x v="112"/>
  </r>
  <r>
    <x v="2164"/>
    <x v="4"/>
    <x v="4"/>
    <x v="6696"/>
    <n v="3000"/>
    <m/>
    <n v="-3000"/>
    <x v="112"/>
  </r>
  <r>
    <x v="2164"/>
    <x v="90"/>
    <x v="278"/>
    <x v="9623"/>
    <n v="10900"/>
    <m/>
    <n v="-10900"/>
    <x v="112"/>
  </r>
  <r>
    <x v="2164"/>
    <x v="103"/>
    <x v="78"/>
    <x v="9624"/>
    <n v="27500"/>
    <m/>
    <n v="-27500"/>
    <x v="112"/>
  </r>
  <r>
    <x v="2164"/>
    <x v="58"/>
    <x v="474"/>
    <x v="233"/>
    <n v="650"/>
    <m/>
    <n v="-650"/>
    <x v="112"/>
  </r>
  <r>
    <x v="2164"/>
    <x v="4"/>
    <x v="285"/>
    <x v="2385"/>
    <n v="150"/>
    <m/>
    <n v="-150"/>
    <x v="112"/>
  </r>
  <r>
    <x v="2164"/>
    <x v="103"/>
    <x v="474"/>
    <x v="9625"/>
    <n v="700"/>
    <m/>
    <n v="-700"/>
    <x v="112"/>
  </r>
  <r>
    <x v="2164"/>
    <x v="81"/>
    <x v="664"/>
    <x v="9104"/>
    <n v="25000"/>
    <m/>
    <n v="-25000"/>
    <x v="112"/>
  </r>
  <r>
    <x v="2164"/>
    <x v="81"/>
    <x v="793"/>
    <x v="9591"/>
    <n v="140000"/>
    <m/>
    <n v="-140000"/>
    <x v="112"/>
  </r>
  <r>
    <x v="2165"/>
    <x v="7"/>
    <x v="198"/>
    <x v="9626"/>
    <n v="2400"/>
    <m/>
    <n v="-2400"/>
    <x v="112"/>
  </r>
  <r>
    <x v="2165"/>
    <x v="58"/>
    <x v="314"/>
    <x v="9627"/>
    <n v="20000"/>
    <m/>
    <n v="-20000"/>
    <x v="112"/>
  </r>
  <r>
    <x v="2165"/>
    <x v="79"/>
    <x v="474"/>
    <x v="233"/>
    <n v="600"/>
    <m/>
    <n v="-600"/>
    <x v="112"/>
  </r>
  <r>
    <x v="2165"/>
    <x v="22"/>
    <x v="261"/>
    <x v="9628"/>
    <n v="35360"/>
    <m/>
    <n v="-35360"/>
    <x v="112"/>
  </r>
  <r>
    <x v="2165"/>
    <x v="23"/>
    <x v="261"/>
    <x v="9628"/>
    <n v="32760"/>
    <m/>
    <n v="-32760"/>
    <x v="112"/>
  </r>
  <r>
    <x v="2165"/>
    <x v="58"/>
    <x v="261"/>
    <x v="9628"/>
    <n v="145766"/>
    <m/>
    <n v="-145766"/>
    <x v="112"/>
  </r>
  <r>
    <x v="2165"/>
    <x v="84"/>
    <x v="261"/>
    <x v="9628"/>
    <n v="508379"/>
    <m/>
    <n v="-508379"/>
    <x v="112"/>
  </r>
  <r>
    <x v="2165"/>
    <x v="94"/>
    <x v="644"/>
    <x v="9491"/>
    <n v="1000000"/>
    <m/>
    <n v="-1000000"/>
    <x v="112"/>
  </r>
  <r>
    <x v="2165"/>
    <x v="80"/>
    <x v="208"/>
    <x v="8731"/>
    <n v="500000"/>
    <m/>
    <n v="-500000"/>
    <x v="112"/>
  </r>
  <r>
    <x v="2165"/>
    <x v="52"/>
    <x v="798"/>
    <x v="8731"/>
    <n v="500000"/>
    <m/>
    <n v="-500000"/>
    <x v="112"/>
  </r>
  <r>
    <x v="2166"/>
    <x v="73"/>
    <x v="773"/>
    <x v="9629"/>
    <n v="10000"/>
    <m/>
    <n v="-10000"/>
    <x v="112"/>
  </r>
  <r>
    <x v="2166"/>
    <x v="73"/>
    <x v="2"/>
    <x v="6322"/>
    <n v="2000"/>
    <m/>
    <n v="-2000"/>
    <x v="112"/>
  </r>
  <r>
    <x v="2167"/>
    <x v="73"/>
    <x v="145"/>
    <x v="9630"/>
    <n v="4800"/>
    <m/>
    <n v="-4800"/>
    <x v="112"/>
  </r>
  <r>
    <x v="2167"/>
    <x v="79"/>
    <x v="278"/>
    <x v="9631"/>
    <n v="9000"/>
    <m/>
    <n v="-9000"/>
    <x v="112"/>
  </r>
  <r>
    <x v="2167"/>
    <x v="73"/>
    <x v="474"/>
    <x v="9632"/>
    <n v="4000"/>
    <m/>
    <n v="-4000"/>
    <x v="112"/>
  </r>
  <r>
    <x v="2167"/>
    <x v="97"/>
    <x v="612"/>
    <x v="9633"/>
    <n v="9880"/>
    <m/>
    <n v="-9880"/>
    <x v="112"/>
  </r>
  <r>
    <x v="2167"/>
    <x v="4"/>
    <x v="4"/>
    <x v="9634"/>
    <n v="17700"/>
    <m/>
    <n v="-17700"/>
    <x v="112"/>
  </r>
  <r>
    <x v="2167"/>
    <x v="97"/>
    <x v="474"/>
    <x v="9635"/>
    <n v="700"/>
    <m/>
    <n v="-700"/>
    <x v="112"/>
  </r>
  <r>
    <x v="2167"/>
    <x v="94"/>
    <x v="278"/>
    <x v="9636"/>
    <n v="3000"/>
    <m/>
    <n v="-3000"/>
    <x v="112"/>
  </r>
  <r>
    <x v="2167"/>
    <x v="79"/>
    <x v="474"/>
    <x v="233"/>
    <n v="3000"/>
    <m/>
    <n v="-3000"/>
    <x v="112"/>
  </r>
  <r>
    <x v="2167"/>
    <x v="4"/>
    <x v="2"/>
    <x v="9637"/>
    <n v="2250"/>
    <m/>
    <n v="-2250"/>
    <x v="112"/>
  </r>
  <r>
    <x v="2167"/>
    <x v="99"/>
    <x v="278"/>
    <x v="9638"/>
    <n v="17400"/>
    <m/>
    <n v="-17400"/>
    <x v="112"/>
  </r>
  <r>
    <x v="2167"/>
    <x v="74"/>
    <x v="2"/>
    <x v="9639"/>
    <n v="50000"/>
    <m/>
    <n v="-50000"/>
    <x v="112"/>
  </r>
  <r>
    <x v="2168"/>
    <x v="4"/>
    <x v="4"/>
    <x v="6696"/>
    <n v="4000"/>
    <m/>
    <n v="-4000"/>
    <x v="112"/>
  </r>
  <r>
    <x v="2168"/>
    <x v="23"/>
    <x v="474"/>
    <x v="9640"/>
    <n v="5000"/>
    <m/>
    <n v="-5000"/>
    <x v="112"/>
  </r>
  <r>
    <x v="2168"/>
    <x v="23"/>
    <x v="285"/>
    <x v="8883"/>
    <n v="500"/>
    <m/>
    <n v="-500"/>
    <x v="112"/>
  </r>
  <r>
    <x v="2168"/>
    <x v="23"/>
    <x v="278"/>
    <x v="9641"/>
    <n v="800"/>
    <m/>
    <n v="-800"/>
    <x v="112"/>
  </r>
  <r>
    <x v="2168"/>
    <x v="58"/>
    <x v="761"/>
    <x v="9597"/>
    <n v="12000"/>
    <m/>
    <n v="-12000"/>
    <x v="112"/>
  </r>
  <r>
    <x v="2168"/>
    <x v="58"/>
    <x v="278"/>
    <x v="9642"/>
    <n v="1130"/>
    <m/>
    <n v="-1130"/>
    <x v="112"/>
  </r>
  <r>
    <x v="2168"/>
    <x v="97"/>
    <x v="467"/>
    <x v="9643"/>
    <n v="12000"/>
    <m/>
    <n v="-12000"/>
    <x v="112"/>
  </r>
  <r>
    <x v="2168"/>
    <x v="58"/>
    <x v="474"/>
    <x v="233"/>
    <n v="2000"/>
    <m/>
    <n v="-2000"/>
    <x v="112"/>
  </r>
  <r>
    <x v="2168"/>
    <x v="58"/>
    <x v="467"/>
    <x v="9643"/>
    <n v="13000"/>
    <m/>
    <n v="-13000"/>
    <x v="112"/>
  </r>
  <r>
    <x v="2168"/>
    <x v="94"/>
    <x v="474"/>
    <x v="9644"/>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5"/>
    <n v="100000"/>
    <m/>
    <n v="-100000"/>
    <x v="112"/>
  </r>
  <r>
    <x v="2168"/>
    <x v="94"/>
    <x v="548"/>
    <x v="9646"/>
    <n v="400000"/>
    <m/>
    <n v="-400000"/>
    <x v="112"/>
  </r>
  <r>
    <x v="2168"/>
    <x v="73"/>
    <x v="78"/>
    <x v="9647"/>
    <n v="480000"/>
    <m/>
    <n v="-480000"/>
    <x v="112"/>
  </r>
  <r>
    <x v="2168"/>
    <x v="73"/>
    <x v="78"/>
    <x v="9647"/>
    <n v="370000"/>
    <m/>
    <n v="-370000"/>
    <x v="112"/>
  </r>
  <r>
    <x v="2168"/>
    <x v="73"/>
    <x v="78"/>
    <x v="9648"/>
    <n v="704800"/>
    <m/>
    <n v="-704800"/>
    <x v="112"/>
  </r>
  <r>
    <x v="2168"/>
    <x v="95"/>
    <x v="799"/>
    <x v="9649"/>
    <n v="40000"/>
    <m/>
    <n v="-40000"/>
    <x v="112"/>
  </r>
  <r>
    <x v="2169"/>
    <x v="73"/>
    <x v="390"/>
    <x v="233"/>
    <n v="5000"/>
    <m/>
    <n v="-5000"/>
    <x v="112"/>
  </r>
  <r>
    <x v="2169"/>
    <x v="67"/>
    <x v="2"/>
    <x v="9650"/>
    <n v="7000"/>
    <m/>
    <n v="-7000"/>
    <x v="112"/>
  </r>
  <r>
    <x v="2169"/>
    <x v="4"/>
    <x v="4"/>
    <x v="6696"/>
    <n v="1200"/>
    <m/>
    <n v="-1200"/>
    <x v="112"/>
  </r>
  <r>
    <x v="2169"/>
    <x v="97"/>
    <x v="655"/>
    <x v="9651"/>
    <n v="20180"/>
    <m/>
    <n v="-20180"/>
    <x v="112"/>
  </r>
  <r>
    <x v="2169"/>
    <x v="94"/>
    <x v="757"/>
    <x v="9652"/>
    <n v="300000"/>
    <m/>
    <n v="-300000"/>
    <x v="112"/>
  </r>
  <r>
    <x v="2169"/>
    <x v="67"/>
    <x v="208"/>
    <x v="9653"/>
    <n v="100000"/>
    <m/>
    <n v="-100000"/>
    <x v="112"/>
  </r>
  <r>
    <x v="2169"/>
    <x v="80"/>
    <x v="208"/>
    <x v="9653"/>
    <n v="528670"/>
    <m/>
    <n v="-528670"/>
    <x v="112"/>
  </r>
  <r>
    <x v="2169"/>
    <x v="94"/>
    <x v="278"/>
    <x v="9654"/>
    <n v="196890"/>
    <m/>
    <n v="-196890"/>
    <x v="112"/>
  </r>
  <r>
    <x v="2169"/>
    <x v="94"/>
    <x v="278"/>
    <x v="9655"/>
    <n v="74950"/>
    <m/>
    <n v="-74950"/>
    <x v="112"/>
  </r>
  <r>
    <x v="2169"/>
    <x v="52"/>
    <x v="278"/>
    <x v="9656"/>
    <n v="80000"/>
    <m/>
    <n v="-80000"/>
    <x v="112"/>
  </r>
  <r>
    <x v="2169"/>
    <x v="94"/>
    <x v="278"/>
    <x v="9656"/>
    <n v="224620"/>
    <m/>
    <n v="-224620"/>
    <x v="112"/>
  </r>
  <r>
    <x v="2169"/>
    <x v="79"/>
    <x v="324"/>
    <x v="8439"/>
    <n v="300000"/>
    <m/>
    <n v="-300000"/>
    <x v="112"/>
  </r>
  <r>
    <x v="2170"/>
    <x v="101"/>
    <x v="278"/>
    <x v="9657"/>
    <n v="700"/>
    <m/>
    <n v="-700"/>
    <x v="112"/>
  </r>
  <r>
    <x v="2170"/>
    <x v="79"/>
    <x v="74"/>
    <x v="1696"/>
    <n v="1000"/>
    <m/>
    <n v="-1000"/>
    <x v="112"/>
  </r>
  <r>
    <x v="2170"/>
    <x v="79"/>
    <x v="474"/>
    <x v="233"/>
    <n v="2000"/>
    <m/>
    <n v="-2000"/>
    <x v="112"/>
  </r>
  <r>
    <x v="2170"/>
    <x v="97"/>
    <x v="2"/>
    <x v="9658"/>
    <n v="6000"/>
    <m/>
    <n v="-6000"/>
    <x v="112"/>
  </r>
  <r>
    <x v="2170"/>
    <x v="4"/>
    <x v="4"/>
    <x v="9659"/>
    <n v="7000"/>
    <m/>
    <n v="-7000"/>
    <x v="112"/>
  </r>
  <r>
    <x v="2170"/>
    <x v="67"/>
    <x v="2"/>
    <x v="9650"/>
    <n v="3000"/>
    <m/>
    <n v="-3000"/>
    <x v="112"/>
  </r>
  <r>
    <x v="2170"/>
    <x v="97"/>
    <x v="474"/>
    <x v="8211"/>
    <n v="400"/>
    <m/>
    <n v="-400"/>
    <x v="112"/>
  </r>
  <r>
    <x v="2170"/>
    <x v="4"/>
    <x v="796"/>
    <x v="233"/>
    <n v="1000"/>
    <m/>
    <n v="-1000"/>
    <x v="112"/>
  </r>
  <r>
    <x v="2170"/>
    <x v="97"/>
    <x v="2"/>
    <x v="9660"/>
    <n v="40000"/>
    <m/>
    <n v="-40000"/>
    <x v="112"/>
  </r>
  <r>
    <x v="2170"/>
    <x v="58"/>
    <x v="278"/>
    <x v="9661"/>
    <n v="149000"/>
    <m/>
    <n v="-149000"/>
    <x v="112"/>
  </r>
  <r>
    <x v="2170"/>
    <x v="99"/>
    <x v="800"/>
    <x v="9662"/>
    <n v="300000"/>
    <m/>
    <n v="-300000"/>
    <x v="112"/>
  </r>
  <r>
    <x v="2171"/>
    <x v="73"/>
    <x v="278"/>
    <x v="9663"/>
    <n v="7300"/>
    <m/>
    <n v="-7300"/>
    <x v="112"/>
  </r>
  <r>
    <x v="2171"/>
    <x v="58"/>
    <x v="278"/>
    <x v="9664"/>
    <n v="1100"/>
    <m/>
    <n v="-1100"/>
    <x v="112"/>
  </r>
  <r>
    <x v="2171"/>
    <x v="79"/>
    <x v="2"/>
    <x v="8173"/>
    <n v="1000"/>
    <m/>
    <n v="-1000"/>
    <x v="112"/>
  </r>
  <r>
    <x v="2171"/>
    <x v="97"/>
    <x v="474"/>
    <x v="9665"/>
    <n v="500"/>
    <m/>
    <n v="-500"/>
    <x v="112"/>
  </r>
  <r>
    <x v="2171"/>
    <x v="97"/>
    <x v="474"/>
    <x v="233"/>
    <n v="1800"/>
    <m/>
    <n v="-1800"/>
    <x v="112"/>
  </r>
  <r>
    <x v="2171"/>
    <x v="4"/>
    <x v="4"/>
    <x v="9659"/>
    <n v="3000"/>
    <m/>
    <n v="-3000"/>
    <x v="112"/>
  </r>
  <r>
    <x v="2171"/>
    <x v="79"/>
    <x v="607"/>
    <x v="9666"/>
    <n v="275000"/>
    <m/>
    <n v="-275000"/>
    <x v="112"/>
  </r>
  <r>
    <x v="2171"/>
    <x v="94"/>
    <x v="592"/>
    <x v="9667"/>
    <n v="1000000"/>
    <m/>
    <n v="-1000000"/>
    <x v="112"/>
  </r>
  <r>
    <x v="2172"/>
    <x v="4"/>
    <x v="516"/>
    <x v="233"/>
    <n v="5330"/>
    <m/>
    <n v="-5330"/>
    <x v="112"/>
  </r>
  <r>
    <x v="2172"/>
    <x v="58"/>
    <x v="146"/>
    <x v="7886"/>
    <n v="1000"/>
    <m/>
    <n v="-1000"/>
    <x v="112"/>
  </r>
  <r>
    <x v="2172"/>
    <x v="99"/>
    <x v="801"/>
    <x v="9668"/>
    <n v="2092916"/>
    <m/>
    <n v="-2092916"/>
    <x v="112"/>
  </r>
  <r>
    <x v="2173"/>
    <x v="73"/>
    <x v="802"/>
    <x v="9669"/>
    <n v="195500"/>
    <m/>
    <n v="-195500"/>
    <x v="112"/>
  </r>
  <r>
    <x v="2173"/>
    <x v="73"/>
    <x v="278"/>
    <x v="9670"/>
    <n v="21600"/>
    <m/>
    <n v="-21600"/>
    <x v="112"/>
  </r>
  <r>
    <x v="2173"/>
    <x v="73"/>
    <x v="278"/>
    <x v="9671"/>
    <n v="78500"/>
    <m/>
    <n v="-78500"/>
    <x v="112"/>
  </r>
  <r>
    <x v="2173"/>
    <x v="91"/>
    <x v="212"/>
    <x v="9672"/>
    <n v="200000"/>
    <m/>
    <n v="-200000"/>
    <x v="112"/>
  </r>
  <r>
    <x v="2173"/>
    <x v="99"/>
    <x v="800"/>
    <x v="9673"/>
    <n v="200000"/>
    <m/>
    <n v="-200000"/>
    <x v="112"/>
  </r>
  <r>
    <x v="2173"/>
    <x v="7"/>
    <x v="27"/>
    <x v="5198"/>
    <n v="45290"/>
    <m/>
    <n v="-45290"/>
    <x v="112"/>
  </r>
  <r>
    <x v="2173"/>
    <x v="4"/>
    <x v="27"/>
    <x v="5198"/>
    <n v="17872"/>
    <m/>
    <n v="-17872"/>
    <x v="112"/>
  </r>
  <r>
    <x v="2173"/>
    <x v="4"/>
    <x v="4"/>
    <x v="9659"/>
    <n v="3000"/>
    <m/>
    <n v="-3000"/>
    <x v="112"/>
  </r>
  <r>
    <x v="2173"/>
    <x v="101"/>
    <x v="285"/>
    <x v="7872"/>
    <n v="400"/>
    <m/>
    <n v="-400"/>
    <x v="112"/>
  </r>
  <r>
    <x v="2173"/>
    <x v="79"/>
    <x v="285"/>
    <x v="9674"/>
    <n v="20000"/>
    <m/>
    <n v="-20000"/>
    <x v="112"/>
  </r>
  <r>
    <x v="2174"/>
    <x v="94"/>
    <x v="644"/>
    <x v="9491"/>
    <n v="500000"/>
    <m/>
    <n v="-500000"/>
    <x v="112"/>
  </r>
  <r>
    <x v="2174"/>
    <x v="83"/>
    <x v="45"/>
    <x v="9675"/>
    <n v="13760"/>
    <m/>
    <n v="-13760"/>
    <x v="112"/>
  </r>
  <r>
    <x v="2174"/>
    <x v="79"/>
    <x v="45"/>
    <x v="9675"/>
    <n v="164280"/>
    <m/>
    <n v="-164280"/>
    <x v="112"/>
  </r>
  <r>
    <x v="2174"/>
    <x v="92"/>
    <x v="45"/>
    <x v="9675"/>
    <n v="145230"/>
    <m/>
    <n v="-145230"/>
    <x v="112"/>
  </r>
  <r>
    <x v="2174"/>
    <x v="94"/>
    <x v="45"/>
    <x v="9675"/>
    <n v="176730"/>
    <m/>
    <n v="-176730"/>
    <x v="112"/>
  </r>
  <r>
    <x v="2175"/>
    <x v="79"/>
    <x v="2"/>
    <x v="4400"/>
    <n v="5670"/>
    <m/>
    <n v="-5670"/>
    <x v="112"/>
  </r>
  <r>
    <x v="2175"/>
    <x v="58"/>
    <x v="278"/>
    <x v="4172"/>
    <n v="114974"/>
    <m/>
    <n v="-114974"/>
    <x v="112"/>
  </r>
  <r>
    <x v="2175"/>
    <x v="73"/>
    <x v="278"/>
    <x v="4172"/>
    <n v="128521"/>
    <m/>
    <n v="-128521"/>
    <x v="112"/>
  </r>
  <r>
    <x v="2175"/>
    <x v="73"/>
    <x v="278"/>
    <x v="9676"/>
    <n v="16000"/>
    <m/>
    <n v="-16000"/>
    <x v="112"/>
  </r>
  <r>
    <x v="2175"/>
    <x v="4"/>
    <x v="803"/>
    <x v="9677"/>
    <n v="100000"/>
    <m/>
    <n v="-100000"/>
    <x v="112"/>
  </r>
  <r>
    <x v="2175"/>
    <x v="94"/>
    <x v="804"/>
    <x v="9678"/>
    <n v="33000"/>
    <m/>
    <n v="-33000"/>
    <x v="112"/>
  </r>
  <r>
    <x v="2175"/>
    <x v="76"/>
    <x v="518"/>
    <x v="9679"/>
    <n v="50000"/>
    <m/>
    <n v="-50000"/>
    <x v="112"/>
  </r>
  <r>
    <x v="2176"/>
    <x v="94"/>
    <x v="767"/>
    <x v="9680"/>
    <n v="146000"/>
    <m/>
    <n v="-146000"/>
    <x v="112"/>
  </r>
  <r>
    <x v="2176"/>
    <x v="99"/>
    <x v="734"/>
    <x v="9681"/>
    <n v="135936"/>
    <m/>
    <n v="-135936"/>
    <x v="112"/>
  </r>
  <r>
    <x v="2176"/>
    <x v="23"/>
    <x v="2"/>
    <x v="9682"/>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3"/>
    <n v="88680"/>
    <m/>
    <n v="-88680"/>
    <x v="112"/>
  </r>
  <r>
    <x v="2176"/>
    <x v="99"/>
    <x v="43"/>
    <x v="9684"/>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5"/>
    <n v="39100"/>
    <m/>
    <n v="-39100"/>
    <x v="112"/>
  </r>
  <r>
    <x v="2176"/>
    <x v="73"/>
    <x v="43"/>
    <x v="9686"/>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7"/>
    <n v="28000"/>
    <m/>
    <n v="-28000"/>
    <x v="112"/>
  </r>
  <r>
    <x v="2176"/>
    <x v="58"/>
    <x v="43"/>
    <x v="5437"/>
    <n v="51750"/>
    <m/>
    <n v="-51750"/>
    <x v="112"/>
  </r>
  <r>
    <x v="2176"/>
    <x v="94"/>
    <x v="43"/>
    <x v="9688"/>
    <n v="64150"/>
    <m/>
    <n v="-64150"/>
    <x v="112"/>
  </r>
  <r>
    <x v="2176"/>
    <x v="91"/>
    <x v="43"/>
    <x v="9522"/>
    <n v="678905.17241379316"/>
    <m/>
    <n v="-678905.17241379316"/>
    <x v="112"/>
  </r>
  <r>
    <x v="2176"/>
    <x v="99"/>
    <x v="43"/>
    <x v="9127"/>
    <n v="76200"/>
    <m/>
    <n v="-76200"/>
    <x v="112"/>
  </r>
  <r>
    <x v="2176"/>
    <x v="3"/>
    <x v="43"/>
    <x v="6877"/>
    <n v="5000"/>
    <m/>
    <n v="-5000"/>
    <x v="112"/>
  </r>
  <r>
    <x v="2176"/>
    <x v="91"/>
    <x v="43"/>
    <x v="9689"/>
    <n v="3500"/>
    <m/>
    <n v="-3500"/>
    <x v="112"/>
  </r>
  <r>
    <x v="2176"/>
    <x v="91"/>
    <x v="43"/>
    <x v="9690"/>
    <n v="32500"/>
    <m/>
    <n v="-32500"/>
    <x v="112"/>
  </r>
  <r>
    <x v="2176"/>
    <x v="67"/>
    <x v="278"/>
    <x v="9691"/>
    <n v="1350"/>
    <m/>
    <n v="-1350"/>
    <x v="112"/>
  </r>
  <r>
    <x v="2176"/>
    <x v="94"/>
    <x v="278"/>
    <x v="8828"/>
    <n v="3450"/>
    <m/>
    <n v="-3450"/>
    <x v="112"/>
  </r>
  <r>
    <x v="2176"/>
    <x v="79"/>
    <x v="278"/>
    <x v="9692"/>
    <n v="1950"/>
    <m/>
    <n v="-1950"/>
    <x v="112"/>
  </r>
  <r>
    <x v="2176"/>
    <x v="4"/>
    <x v="4"/>
    <x v="9659"/>
    <n v="5500"/>
    <m/>
    <n v="-5500"/>
    <x v="112"/>
  </r>
  <r>
    <x v="2177"/>
    <x v="58"/>
    <x v="805"/>
    <x v="9693"/>
    <n v="30000"/>
    <m/>
    <n v="-30000"/>
    <x v="112"/>
  </r>
  <r>
    <x v="2177"/>
    <x v="79"/>
    <x v="731"/>
    <x v="9694"/>
    <n v="200000"/>
    <m/>
    <n v="-200000"/>
    <x v="112"/>
  </r>
  <r>
    <x v="2177"/>
    <x v="98"/>
    <x v="694"/>
    <x v="233"/>
    <n v="7600"/>
    <m/>
    <n v="-7600"/>
    <x v="112"/>
  </r>
  <r>
    <x v="2177"/>
    <x v="73"/>
    <x v="761"/>
    <x v="9695"/>
    <n v="6500"/>
    <m/>
    <n v="-6500"/>
    <x v="112"/>
  </r>
  <r>
    <x v="2177"/>
    <x v="94"/>
    <x v="592"/>
    <x v="8731"/>
    <n v="1000000"/>
    <m/>
    <n v="-1000000"/>
    <x v="112"/>
  </r>
  <r>
    <x v="2177"/>
    <x v="94"/>
    <x v="660"/>
    <x v="9696"/>
    <n v="1333000"/>
    <m/>
    <n v="-1333000"/>
    <x v="112"/>
  </r>
  <r>
    <x v="2177"/>
    <x v="97"/>
    <x v="611"/>
    <x v="8439"/>
    <n v="50000"/>
    <m/>
    <n v="-50000"/>
    <x v="112"/>
  </r>
  <r>
    <x v="2178"/>
    <x v="61"/>
    <x v="2"/>
    <x v="9697"/>
    <n v="6000"/>
    <m/>
    <n v="-6000"/>
    <x v="112"/>
  </r>
  <r>
    <x v="2178"/>
    <x v="1"/>
    <x v="2"/>
    <x v="9698"/>
    <n v="5000"/>
    <m/>
    <n v="-5000"/>
    <x v="112"/>
  </r>
  <r>
    <x v="2178"/>
    <x v="84"/>
    <x v="2"/>
    <x v="9699"/>
    <n v="5000"/>
    <m/>
    <n v="-5000"/>
    <x v="112"/>
  </r>
  <r>
    <x v="2178"/>
    <x v="74"/>
    <x v="2"/>
    <x v="9700"/>
    <n v="5500"/>
    <m/>
    <n v="-5500"/>
    <x v="112"/>
  </r>
  <r>
    <x v="2178"/>
    <x v="73"/>
    <x v="2"/>
    <x v="9701"/>
    <n v="12000"/>
    <m/>
    <n v="-12000"/>
    <x v="112"/>
  </r>
  <r>
    <x v="2178"/>
    <x v="4"/>
    <x v="2"/>
    <x v="9702"/>
    <n v="3150"/>
    <m/>
    <n v="-3150"/>
    <x v="112"/>
  </r>
  <r>
    <x v="2178"/>
    <x v="99"/>
    <x v="2"/>
    <x v="9703"/>
    <n v="13000"/>
    <m/>
    <n v="-13000"/>
    <x v="112"/>
  </r>
  <r>
    <x v="2178"/>
    <x v="4"/>
    <x v="474"/>
    <x v="8211"/>
    <n v="250"/>
    <m/>
    <n v="-250"/>
    <x v="112"/>
  </r>
  <r>
    <x v="2178"/>
    <x v="4"/>
    <x v="4"/>
    <x v="9659"/>
    <n v="1000"/>
    <m/>
    <n v="-1000"/>
    <x v="112"/>
  </r>
  <r>
    <x v="2178"/>
    <x v="94"/>
    <x v="748"/>
    <x v="8439"/>
    <n v="70000"/>
    <m/>
    <n v="-70000"/>
    <x v="112"/>
  </r>
  <r>
    <x v="2178"/>
    <x v="94"/>
    <x v="748"/>
    <x v="8439"/>
    <n v="130000"/>
    <m/>
    <n v="-130000"/>
    <x v="112"/>
  </r>
  <r>
    <x v="2178"/>
    <x v="79"/>
    <x v="278"/>
    <x v="9477"/>
    <n v="54400"/>
    <m/>
    <n v="-54400"/>
    <x v="112"/>
  </r>
  <r>
    <x v="2178"/>
    <x v="73"/>
    <x v="655"/>
    <x v="9477"/>
    <n v="100000"/>
    <m/>
    <n v="-100000"/>
    <x v="112"/>
  </r>
  <r>
    <x v="2179"/>
    <x v="94"/>
    <x v="735"/>
    <x v="9704"/>
    <n v="100000"/>
    <m/>
    <n v="-100000"/>
    <x v="112"/>
  </r>
  <r>
    <x v="2179"/>
    <x v="74"/>
    <x v="806"/>
    <x v="9705"/>
    <n v="70000"/>
    <m/>
    <n v="-70000"/>
    <x v="112"/>
  </r>
  <r>
    <x v="2179"/>
    <x v="4"/>
    <x v="4"/>
    <x v="9659"/>
    <n v="7000"/>
    <m/>
    <n v="-7000"/>
    <x v="112"/>
  </r>
  <r>
    <x v="2179"/>
    <x v="73"/>
    <x v="474"/>
    <x v="233"/>
    <n v="3000"/>
    <m/>
    <n v="-3000"/>
    <x v="112"/>
  </r>
  <r>
    <x v="2179"/>
    <x v="103"/>
    <x v="2"/>
    <x v="9706"/>
    <n v="450"/>
    <m/>
    <n v="-450"/>
    <x v="112"/>
  </r>
  <r>
    <x v="2179"/>
    <x v="79"/>
    <x v="278"/>
    <x v="9707"/>
    <n v="17400"/>
    <m/>
    <n v="-17400"/>
    <x v="112"/>
  </r>
  <r>
    <x v="2179"/>
    <x v="98"/>
    <x v="278"/>
    <x v="9708"/>
    <n v="9500"/>
    <m/>
    <n v="-9500"/>
    <x v="112"/>
  </r>
  <r>
    <x v="2179"/>
    <x v="79"/>
    <x v="285"/>
    <x v="9709"/>
    <n v="1000"/>
    <m/>
    <n v="-1000"/>
    <x v="112"/>
  </r>
  <r>
    <x v="2179"/>
    <x v="99"/>
    <x v="807"/>
    <x v="9710"/>
    <n v="50000"/>
    <m/>
    <n v="-50000"/>
    <x v="112"/>
  </r>
  <r>
    <x v="2179"/>
    <x v="99"/>
    <x v="2"/>
    <x v="9711"/>
    <n v="10000"/>
    <m/>
    <n v="-10000"/>
    <x v="112"/>
  </r>
  <r>
    <x v="2179"/>
    <x v="99"/>
    <x v="285"/>
    <x v="9712"/>
    <n v="5000"/>
    <m/>
    <n v="-5000"/>
    <x v="112"/>
  </r>
  <r>
    <x v="2179"/>
    <x v="94"/>
    <x v="2"/>
    <x v="9713"/>
    <n v="1000"/>
    <m/>
    <n v="-1000"/>
    <x v="112"/>
  </r>
  <r>
    <x v="2179"/>
    <x v="94"/>
    <x v="474"/>
    <x v="233"/>
    <n v="270"/>
    <m/>
    <n v="-270"/>
    <x v="112"/>
  </r>
  <r>
    <x v="2179"/>
    <x v="73"/>
    <x v="795"/>
    <x v="898"/>
    <n v="10000"/>
    <m/>
    <n v="-10000"/>
    <x v="112"/>
  </r>
  <r>
    <x v="2179"/>
    <x v="67"/>
    <x v="278"/>
    <x v="4063"/>
    <n v="18480"/>
    <m/>
    <n v="-18480"/>
    <x v="112"/>
  </r>
  <r>
    <x v="2179"/>
    <x v="99"/>
    <x v="278"/>
    <x v="4063"/>
    <n v="7700"/>
    <m/>
    <n v="-7700"/>
    <x v="112"/>
  </r>
  <r>
    <x v="2179"/>
    <x v="99"/>
    <x v="278"/>
    <x v="4063"/>
    <n v="135454"/>
    <m/>
    <n v="-135454"/>
    <x v="112"/>
  </r>
  <r>
    <x v="2179"/>
    <x v="79"/>
    <x v="278"/>
    <x v="4063"/>
    <n v="690"/>
    <m/>
    <n v="-690"/>
    <x v="112"/>
  </r>
  <r>
    <x v="2179"/>
    <x v="99"/>
    <x v="278"/>
    <x v="4063"/>
    <n v="46440"/>
    <m/>
    <n v="-46440"/>
    <x v="112"/>
  </r>
  <r>
    <x v="2179"/>
    <x v="4"/>
    <x v="516"/>
    <x v="9714"/>
    <n v="5330"/>
    <m/>
    <n v="-5330"/>
    <x v="112"/>
  </r>
  <r>
    <x v="2179"/>
    <x v="97"/>
    <x v="596"/>
    <x v="8439"/>
    <n v="100000"/>
    <m/>
    <n v="-100000"/>
    <x v="112"/>
  </r>
  <r>
    <x v="2158"/>
    <x v="95"/>
    <x v="294"/>
    <x v="9715"/>
    <n v="330000"/>
    <m/>
    <n v="-330000"/>
    <x v="112"/>
  </r>
  <r>
    <x v="2158"/>
    <x v="92"/>
    <x v="758"/>
    <x v="9716"/>
    <n v="81000"/>
    <m/>
    <n v="-81000"/>
    <x v="112"/>
  </r>
  <r>
    <x v="2158"/>
    <x v="94"/>
    <x v="716"/>
    <x v="9717"/>
    <n v="200000"/>
    <m/>
    <n v="-200000"/>
    <x v="112"/>
  </r>
  <r>
    <x v="2169"/>
    <x v="4"/>
    <x v="808"/>
    <x v="9718"/>
    <n v="100000"/>
    <m/>
    <n v="-100000"/>
    <x v="112"/>
  </r>
  <r>
    <x v="2169"/>
    <x v="81"/>
    <x v="664"/>
    <x v="9719"/>
    <n v="90000"/>
    <m/>
    <n v="-90000"/>
    <x v="112"/>
  </r>
  <r>
    <x v="2169"/>
    <x v="86"/>
    <x v="248"/>
    <x v="9720"/>
    <n v="653892"/>
    <m/>
    <n v="-653892"/>
    <x v="112"/>
  </r>
  <r>
    <x v="2170"/>
    <x v="75"/>
    <x v="596"/>
    <x v="9721"/>
    <n v="100000"/>
    <m/>
    <n v="-100000"/>
    <x v="112"/>
  </r>
  <r>
    <x v="2170"/>
    <x v="97"/>
    <x v="596"/>
    <x v="9722"/>
    <n v="145000"/>
    <m/>
    <n v="-145000"/>
    <x v="112"/>
  </r>
  <r>
    <x v="2171"/>
    <x v="95"/>
    <x v="642"/>
    <x v="9723"/>
    <n v="50000"/>
    <m/>
    <n v="-50000"/>
    <x v="112"/>
  </r>
  <r>
    <x v="2171"/>
    <x v="4"/>
    <x v="808"/>
    <x v="9724"/>
    <n v="150000"/>
    <m/>
    <n v="-150000"/>
    <x v="112"/>
  </r>
  <r>
    <x v="2176"/>
    <x v="97"/>
    <x v="740"/>
    <x v="9725"/>
    <n v="35400"/>
    <m/>
    <n v="-35400"/>
    <x v="112"/>
  </r>
  <r>
    <x v="2178"/>
    <x v="73"/>
    <x v="78"/>
    <x v="9726"/>
    <n v="638634"/>
    <m/>
    <n v="-638634"/>
    <x v="112"/>
  </r>
  <r>
    <x v="2156"/>
    <x v="1"/>
    <x v="97"/>
    <x v="9727"/>
    <m/>
    <n v="246087"/>
    <n v="246087"/>
    <x v="112"/>
  </r>
  <r>
    <x v="2156"/>
    <x v="1"/>
    <x v="97"/>
    <x v="9728"/>
    <m/>
    <n v="246087"/>
    <n v="246087"/>
    <x v="112"/>
  </r>
  <r>
    <x v="2156"/>
    <x v="1"/>
    <x v="97"/>
    <x v="9729"/>
    <m/>
    <n v="246087"/>
    <n v="246087"/>
    <x v="112"/>
  </r>
  <r>
    <x v="2156"/>
    <x v="1"/>
    <x v="97"/>
    <x v="9730"/>
    <m/>
    <n v="178973"/>
    <n v="178973"/>
    <x v="112"/>
  </r>
  <r>
    <x v="2159"/>
    <x v="66"/>
    <x v="97"/>
    <x v="9731"/>
    <m/>
    <n v="677861"/>
    <n v="677861"/>
    <x v="112"/>
  </r>
  <r>
    <x v="2161"/>
    <x v="22"/>
    <x v="97"/>
    <x v="9732"/>
    <m/>
    <n v="333522"/>
    <n v="333522"/>
    <x v="112"/>
  </r>
  <r>
    <x v="2165"/>
    <x v="23"/>
    <x v="97"/>
    <x v="9733"/>
    <m/>
    <n v="359992"/>
    <n v="359992"/>
    <x v="112"/>
  </r>
  <r>
    <x v="2170"/>
    <x v="55"/>
    <x v="97"/>
    <x v="9734"/>
    <m/>
    <n v="5000000"/>
    <n v="5000000"/>
    <x v="112"/>
  </r>
  <r>
    <x v="2172"/>
    <x v="76"/>
    <x v="97"/>
    <x v="9735"/>
    <m/>
    <n v="1800000"/>
    <n v="1800000"/>
    <x v="112"/>
  </r>
  <r>
    <x v="2172"/>
    <x v="67"/>
    <x v="97"/>
    <x v="9736"/>
    <m/>
    <n v="2092916"/>
    <n v="2092916"/>
    <x v="112"/>
  </r>
  <r>
    <x v="2172"/>
    <x v="1"/>
    <x v="97"/>
    <x v="9737"/>
    <m/>
    <n v="246087"/>
    <n v="246087"/>
    <x v="112"/>
  </r>
  <r>
    <x v="2173"/>
    <x v="76"/>
    <x v="97"/>
    <x v="9735"/>
    <m/>
    <n v="900000"/>
    <n v="900000"/>
    <x v="112"/>
  </r>
  <r>
    <x v="2173"/>
    <x v="76"/>
    <x v="97"/>
    <x v="9735"/>
    <m/>
    <n v="900000"/>
    <n v="900000"/>
    <x v="112"/>
  </r>
  <r>
    <x v="2173"/>
    <x v="91"/>
    <x v="97"/>
    <x v="9738"/>
    <m/>
    <n v="1460000"/>
    <n v="1460000"/>
    <x v="112"/>
  </r>
  <r>
    <x v="2177"/>
    <x v="89"/>
    <x v="97"/>
    <x v="9739"/>
    <m/>
    <n v="200000"/>
    <n v="200000"/>
    <x v="112"/>
  </r>
  <r>
    <x v="2179"/>
    <x v="67"/>
    <x v="97"/>
    <x v="9726"/>
    <m/>
    <n v="638634"/>
    <n v="638634"/>
    <x v="112"/>
  </r>
  <r>
    <x v="2180"/>
    <x v="67"/>
    <x v="642"/>
    <x v="6729"/>
    <n v="2000"/>
    <m/>
    <n v="-2000"/>
    <x v="113"/>
  </r>
  <r>
    <x v="2180"/>
    <x v="4"/>
    <x v="4"/>
    <x v="9659"/>
    <n v="6000"/>
    <m/>
    <n v="-6000"/>
    <x v="113"/>
  </r>
  <r>
    <x v="2180"/>
    <x v="80"/>
    <x v="474"/>
    <x v="8211"/>
    <n v="400"/>
    <m/>
    <n v="-400"/>
    <x v="113"/>
  </r>
  <r>
    <x v="2180"/>
    <x v="80"/>
    <x v="694"/>
    <x v="233"/>
    <n v="200"/>
    <m/>
    <n v="-200"/>
    <x v="113"/>
  </r>
  <r>
    <x v="2180"/>
    <x v="98"/>
    <x v="474"/>
    <x v="9740"/>
    <n v="5000"/>
    <m/>
    <n v="-5000"/>
    <x v="113"/>
  </r>
  <r>
    <x v="2180"/>
    <x v="99"/>
    <x v="809"/>
    <x v="9741"/>
    <n v="50000"/>
    <m/>
    <n v="-50000"/>
    <x v="113"/>
  </r>
  <r>
    <x v="2180"/>
    <x v="91"/>
    <x v="278"/>
    <x v="5324"/>
    <n v="14460"/>
    <m/>
    <n v="-14460"/>
    <x v="113"/>
  </r>
  <r>
    <x v="2180"/>
    <x v="4"/>
    <x v="810"/>
    <x v="9742"/>
    <n v="3000"/>
    <m/>
    <n v="-3000"/>
    <x v="113"/>
  </r>
  <r>
    <x v="2180"/>
    <x v="73"/>
    <x v="474"/>
    <x v="233"/>
    <n v="1200"/>
    <m/>
    <n v="-1200"/>
    <x v="113"/>
  </r>
  <r>
    <x v="2181"/>
    <x v="7"/>
    <x v="27"/>
    <x v="5156"/>
    <n v="865"/>
    <m/>
    <n v="-865"/>
    <x v="113"/>
  </r>
  <r>
    <x v="2181"/>
    <x v="4"/>
    <x v="27"/>
    <x v="5156"/>
    <n v="745"/>
    <m/>
    <n v="-745"/>
    <x v="113"/>
  </r>
  <r>
    <x v="2181"/>
    <x v="4"/>
    <x v="4"/>
    <x v="9659"/>
    <n v="3000"/>
    <m/>
    <n v="-3000"/>
    <x v="113"/>
  </r>
  <r>
    <x v="2181"/>
    <x v="73"/>
    <x v="811"/>
    <x v="898"/>
    <n v="10000"/>
    <m/>
    <n v="-10000"/>
    <x v="113"/>
  </r>
  <r>
    <x v="2181"/>
    <x v="94"/>
    <x v="89"/>
    <x v="9743"/>
    <n v="225000"/>
    <m/>
    <n v="-225000"/>
    <x v="113"/>
  </r>
  <r>
    <x v="2181"/>
    <x v="94"/>
    <x v="278"/>
    <x v="9744"/>
    <n v="10000"/>
    <m/>
    <n v="-10000"/>
    <x v="113"/>
  </r>
  <r>
    <x v="2181"/>
    <x v="94"/>
    <x v="390"/>
    <x v="9745"/>
    <n v="6000"/>
    <m/>
    <n v="-6000"/>
    <x v="113"/>
  </r>
  <r>
    <x v="2181"/>
    <x v="4"/>
    <x v="717"/>
    <x v="898"/>
    <n v="7000"/>
    <m/>
    <n v="-7000"/>
    <x v="113"/>
  </r>
  <r>
    <x v="2181"/>
    <x v="4"/>
    <x v="4"/>
    <x v="9583"/>
    <n v="1000"/>
    <m/>
    <n v="-1000"/>
    <x v="113"/>
  </r>
  <r>
    <x v="2182"/>
    <x v="68"/>
    <x v="278"/>
    <x v="9746"/>
    <n v="4800"/>
    <m/>
    <n v="-4800"/>
    <x v="113"/>
  </r>
  <r>
    <x v="2182"/>
    <x v="79"/>
    <x v="285"/>
    <x v="7068"/>
    <n v="500"/>
    <m/>
    <n v="-500"/>
    <x v="113"/>
  </r>
  <r>
    <x v="2182"/>
    <x v="4"/>
    <x v="4"/>
    <x v="9659"/>
    <n v="4000"/>
    <m/>
    <n v="-4000"/>
    <x v="113"/>
  </r>
  <r>
    <x v="2182"/>
    <x v="91"/>
    <x v="278"/>
    <x v="9747"/>
    <n v="2400"/>
    <m/>
    <n v="-2400"/>
    <x v="113"/>
  </r>
  <r>
    <x v="2182"/>
    <x v="97"/>
    <x v="611"/>
    <x v="898"/>
    <n v="22000"/>
    <m/>
    <n v="-22000"/>
    <x v="113"/>
  </r>
  <r>
    <x v="2182"/>
    <x v="1"/>
    <x v="2"/>
    <x v="4693"/>
    <n v="3000"/>
    <m/>
    <n v="-3000"/>
    <x v="113"/>
  </r>
  <r>
    <x v="2182"/>
    <x v="95"/>
    <x v="2"/>
    <x v="9748"/>
    <n v="12800"/>
    <m/>
    <n v="-12800"/>
    <x v="113"/>
  </r>
  <r>
    <x v="2182"/>
    <x v="1"/>
    <x v="2"/>
    <x v="9749"/>
    <n v="5000"/>
    <m/>
    <n v="-5000"/>
    <x v="113"/>
  </r>
  <r>
    <x v="2183"/>
    <x v="5"/>
    <x v="2"/>
    <x v="9750"/>
    <n v="5000"/>
    <m/>
    <n v="-5000"/>
    <x v="113"/>
  </r>
  <r>
    <x v="2183"/>
    <x v="4"/>
    <x v="4"/>
    <x v="9659"/>
    <n v="5000"/>
    <m/>
    <n v="-5000"/>
    <x v="113"/>
  </r>
  <r>
    <x v="2183"/>
    <x v="4"/>
    <x v="796"/>
    <x v="233"/>
    <n v="6000"/>
    <m/>
    <n v="-6000"/>
    <x v="113"/>
  </r>
  <r>
    <x v="2183"/>
    <x v="4"/>
    <x v="434"/>
    <x v="233"/>
    <n v="1700"/>
    <m/>
    <n v="-1700"/>
    <x v="113"/>
  </r>
  <r>
    <x v="2183"/>
    <x v="73"/>
    <x v="474"/>
    <x v="233"/>
    <n v="1400"/>
    <m/>
    <n v="-1400"/>
    <x v="113"/>
  </r>
  <r>
    <x v="2183"/>
    <x v="73"/>
    <x v="278"/>
    <x v="9751"/>
    <n v="950"/>
    <m/>
    <n v="-950"/>
    <x v="113"/>
  </r>
  <r>
    <x v="2183"/>
    <x v="73"/>
    <x v="278"/>
    <x v="9752"/>
    <n v="21000"/>
    <m/>
    <n v="-21000"/>
    <x v="113"/>
  </r>
  <r>
    <x v="2183"/>
    <x v="7"/>
    <x v="25"/>
    <x v="9753"/>
    <n v="150000"/>
    <m/>
    <n v="-150000"/>
    <x v="113"/>
  </r>
  <r>
    <x v="2183"/>
    <x v="91"/>
    <x v="278"/>
    <x v="9754"/>
    <n v="21000"/>
    <m/>
    <n v="-21000"/>
    <x v="113"/>
  </r>
  <r>
    <x v="2183"/>
    <x v="91"/>
    <x v="812"/>
    <x v="8439"/>
    <n v="40000"/>
    <m/>
    <n v="-40000"/>
    <x v="113"/>
  </r>
  <r>
    <x v="2184"/>
    <x v="91"/>
    <x v="278"/>
    <x v="9754"/>
    <n v="9000"/>
    <m/>
    <n v="-9000"/>
    <x v="113"/>
  </r>
  <r>
    <x v="2183"/>
    <x v="79"/>
    <x v="278"/>
    <x v="9755"/>
    <n v="15500"/>
    <m/>
    <n v="-15500"/>
    <x v="113"/>
  </r>
  <r>
    <x v="2184"/>
    <x v="79"/>
    <x v="285"/>
    <x v="9756"/>
    <n v="650"/>
    <m/>
    <n v="-650"/>
    <x v="113"/>
  </r>
  <r>
    <x v="2184"/>
    <x v="58"/>
    <x v="773"/>
    <x v="9757"/>
    <n v="20000"/>
    <m/>
    <n v="-20000"/>
    <x v="113"/>
  </r>
  <r>
    <x v="2184"/>
    <x v="73"/>
    <x v="474"/>
    <x v="233"/>
    <n v="800"/>
    <m/>
    <n v="-800"/>
    <x v="113"/>
  </r>
  <r>
    <x v="2185"/>
    <x v="4"/>
    <x v="4"/>
    <x v="9659"/>
    <n v="4000"/>
    <m/>
    <n v="-4000"/>
    <x v="113"/>
  </r>
  <r>
    <x v="2185"/>
    <x v="104"/>
    <x v="278"/>
    <x v="9758"/>
    <n v="182980"/>
    <m/>
    <n v="-182980"/>
    <x v="113"/>
  </r>
  <r>
    <x v="2185"/>
    <x v="104"/>
    <x v="474"/>
    <x v="233"/>
    <n v="500"/>
    <m/>
    <n v="-500"/>
    <x v="113"/>
  </r>
  <r>
    <x v="2185"/>
    <x v="104"/>
    <x v="285"/>
    <x v="7068"/>
    <n v="500"/>
    <m/>
    <n v="-500"/>
    <x v="113"/>
  </r>
  <r>
    <x v="2185"/>
    <x v="104"/>
    <x v="758"/>
    <x v="9759"/>
    <n v="10000"/>
    <m/>
    <n v="-10000"/>
    <x v="113"/>
  </r>
  <r>
    <x v="2185"/>
    <x v="104"/>
    <x v="474"/>
    <x v="233"/>
    <n v="1500"/>
    <m/>
    <n v="-1500"/>
    <x v="113"/>
  </r>
  <r>
    <x v="2185"/>
    <x v="73"/>
    <x v="278"/>
    <x v="9760"/>
    <n v="233500"/>
    <m/>
    <n v="-233500"/>
    <x v="113"/>
  </r>
  <r>
    <x v="2185"/>
    <x v="73"/>
    <x v="278"/>
    <x v="9761"/>
    <n v="35600"/>
    <m/>
    <n v="-35600"/>
    <x v="113"/>
  </r>
  <r>
    <x v="2185"/>
    <x v="94"/>
    <x v="278"/>
    <x v="9762"/>
    <n v="32000"/>
    <m/>
    <n v="-32000"/>
    <x v="113"/>
  </r>
  <r>
    <x v="2185"/>
    <x v="73"/>
    <x v="278"/>
    <x v="9763"/>
    <n v="12000"/>
    <m/>
    <n v="-12000"/>
    <x v="113"/>
  </r>
  <r>
    <x v="2186"/>
    <x v="4"/>
    <x v="4"/>
    <x v="9659"/>
    <n v="3000"/>
    <m/>
    <n v="-3000"/>
    <x v="113"/>
  </r>
  <r>
    <x v="2186"/>
    <x v="58"/>
    <x v="314"/>
    <x v="9764"/>
    <n v="10000"/>
    <m/>
    <n v="-10000"/>
    <x v="113"/>
  </r>
  <r>
    <x v="2186"/>
    <x v="73"/>
    <x v="278"/>
    <x v="9765"/>
    <n v="1050"/>
    <m/>
    <n v="-1050"/>
    <x v="113"/>
  </r>
  <r>
    <x v="2186"/>
    <x v="73"/>
    <x v="4"/>
    <x v="9766"/>
    <n v="12000"/>
    <m/>
    <n v="-12000"/>
    <x v="113"/>
  </r>
  <r>
    <x v="2186"/>
    <x v="94"/>
    <x v="735"/>
    <x v="8439"/>
    <n v="100000"/>
    <m/>
    <n v="-100000"/>
    <x v="113"/>
  </r>
  <r>
    <x v="2186"/>
    <x v="76"/>
    <x v="518"/>
    <x v="9477"/>
    <n v="40000"/>
    <m/>
    <n v="-40000"/>
    <x v="113"/>
  </r>
  <r>
    <x v="2186"/>
    <x v="73"/>
    <x v="795"/>
    <x v="9536"/>
    <n v="10000"/>
    <m/>
    <n v="-10000"/>
    <x v="113"/>
  </r>
  <r>
    <x v="2187"/>
    <x v="23"/>
    <x v="474"/>
    <x v="9767"/>
    <n v="3000"/>
    <m/>
    <n v="-3000"/>
    <x v="113"/>
  </r>
  <r>
    <x v="2187"/>
    <x v="73"/>
    <x v="278"/>
    <x v="7883"/>
    <n v="19650"/>
    <m/>
    <n v="-19650"/>
    <x v="113"/>
  </r>
  <r>
    <x v="2187"/>
    <x v="73"/>
    <x v="338"/>
    <x v="9477"/>
    <n v="250000"/>
    <m/>
    <n v="-250000"/>
    <x v="113"/>
  </r>
  <r>
    <x v="2187"/>
    <x v="79"/>
    <x v="2"/>
    <x v="4400"/>
    <n v="2800"/>
    <m/>
    <n v="-2800"/>
    <x v="113"/>
  </r>
  <r>
    <x v="2187"/>
    <x v="94"/>
    <x v="748"/>
    <x v="9477"/>
    <n v="125000"/>
    <m/>
    <n v="-125000"/>
    <x v="113"/>
  </r>
  <r>
    <x v="2187"/>
    <x v="94"/>
    <x v="278"/>
    <x v="9768"/>
    <n v="47000"/>
    <m/>
    <n v="-47000"/>
    <x v="113"/>
  </r>
  <r>
    <x v="2187"/>
    <x v="23"/>
    <x v="474"/>
    <x v="9767"/>
    <n v="3000"/>
    <m/>
    <n v="-3000"/>
    <x v="113"/>
  </r>
  <r>
    <x v="2187"/>
    <x v="94"/>
    <x v="474"/>
    <x v="233"/>
    <n v="2000"/>
    <m/>
    <n v="-2000"/>
    <x v="113"/>
  </r>
  <r>
    <x v="2187"/>
    <x v="4"/>
    <x v="4"/>
    <x v="9659"/>
    <n v="2000"/>
    <m/>
    <n v="-2000"/>
    <x v="113"/>
  </r>
  <r>
    <x v="2187"/>
    <x v="99"/>
    <x v="474"/>
    <x v="9769"/>
    <n v="500"/>
    <m/>
    <n v="-500"/>
    <x v="113"/>
  </r>
  <r>
    <x v="2187"/>
    <x v="105"/>
    <x v="474"/>
    <x v="9769"/>
    <n v="550"/>
    <m/>
    <n v="-550"/>
    <x v="113"/>
  </r>
  <r>
    <x v="2187"/>
    <x v="94"/>
    <x v="278"/>
    <x v="7582"/>
    <n v="2500"/>
    <m/>
    <n v="-2500"/>
    <x v="113"/>
  </r>
  <r>
    <x v="2187"/>
    <x v="94"/>
    <x v="474"/>
    <x v="9770"/>
    <n v="1500"/>
    <m/>
    <n v="-1500"/>
    <x v="113"/>
  </r>
  <r>
    <x v="2187"/>
    <x v="52"/>
    <x v="278"/>
    <x v="9771"/>
    <n v="2000"/>
    <m/>
    <n v="-2000"/>
    <x v="113"/>
  </r>
  <r>
    <x v="2187"/>
    <x v="4"/>
    <x v="4"/>
    <x v="9772"/>
    <n v="8000"/>
    <m/>
    <n v="-8000"/>
    <x v="113"/>
  </r>
  <r>
    <x v="2187"/>
    <x v="106"/>
    <x v="465"/>
    <x v="9773"/>
    <n v="5000"/>
    <m/>
    <n v="-5000"/>
    <x v="113"/>
  </r>
  <r>
    <x v="2188"/>
    <x v="73"/>
    <x v="756"/>
    <x v="9774"/>
    <n v="60600"/>
    <m/>
    <n v="-60600"/>
    <x v="113"/>
  </r>
  <r>
    <x v="2188"/>
    <x v="73"/>
    <x v="278"/>
    <x v="9775"/>
    <n v="9600"/>
    <m/>
    <n v="-9600"/>
    <x v="113"/>
  </r>
  <r>
    <x v="2188"/>
    <x v="94"/>
    <x v="278"/>
    <x v="9776"/>
    <n v="39950"/>
    <m/>
    <n v="-39950"/>
    <x v="113"/>
  </r>
  <r>
    <x v="2188"/>
    <x v="94"/>
    <x v="474"/>
    <x v="233"/>
    <n v="2000"/>
    <m/>
    <n v="-2000"/>
    <x v="113"/>
  </r>
  <r>
    <x v="2188"/>
    <x v="73"/>
    <x v="474"/>
    <x v="233"/>
    <n v="1500"/>
    <m/>
    <n v="-1500"/>
    <x v="113"/>
  </r>
  <r>
    <x v="2188"/>
    <x v="73"/>
    <x v="278"/>
    <x v="9777"/>
    <n v="18000"/>
    <m/>
    <n v="-18000"/>
    <x v="113"/>
  </r>
  <r>
    <x v="2189"/>
    <x v="94"/>
    <x v="390"/>
    <x v="9778"/>
    <n v="2400"/>
    <m/>
    <n v="-2400"/>
    <x v="113"/>
  </r>
  <r>
    <x v="2189"/>
    <x v="91"/>
    <x v="474"/>
    <x v="233"/>
    <n v="2000"/>
    <m/>
    <n v="-2000"/>
    <x v="113"/>
  </r>
  <r>
    <x v="2189"/>
    <x v="4"/>
    <x v="629"/>
    <x v="898"/>
    <n v="5000"/>
    <m/>
    <n v="-5000"/>
    <x v="113"/>
  </r>
  <r>
    <x v="2189"/>
    <x v="91"/>
    <x v="434"/>
    <x v="9779"/>
    <n v="4860"/>
    <m/>
    <n v="-4860"/>
    <x v="113"/>
  </r>
  <r>
    <x v="2189"/>
    <x v="91"/>
    <x v="278"/>
    <x v="9780"/>
    <n v="63240"/>
    <m/>
    <n v="-63240"/>
    <x v="113"/>
  </r>
  <r>
    <x v="2189"/>
    <x v="91"/>
    <x v="278"/>
    <x v="9781"/>
    <n v="5280"/>
    <m/>
    <n v="-5280"/>
    <x v="113"/>
  </r>
  <r>
    <x v="2189"/>
    <x v="94"/>
    <x v="619"/>
    <x v="9462"/>
    <n v="250000"/>
    <m/>
    <n v="-250000"/>
    <x v="113"/>
  </r>
  <r>
    <x v="2189"/>
    <x v="4"/>
    <x v="813"/>
    <x v="9782"/>
    <n v="50000"/>
    <m/>
    <n v="-50000"/>
    <x v="113"/>
  </r>
  <r>
    <x v="2189"/>
    <x v="65"/>
    <x v="278"/>
    <x v="9783"/>
    <n v="25500"/>
    <m/>
    <n v="-25500"/>
    <x v="113"/>
  </r>
  <r>
    <x v="2189"/>
    <x v="7"/>
    <x v="198"/>
    <x v="9784"/>
    <n v="900"/>
    <m/>
    <n v="-900"/>
    <x v="113"/>
  </r>
  <r>
    <x v="2189"/>
    <x v="4"/>
    <x v="4"/>
    <x v="9659"/>
    <n v="1000"/>
    <m/>
    <n v="-1000"/>
    <x v="113"/>
  </r>
  <r>
    <x v="2190"/>
    <x v="94"/>
    <x v="278"/>
    <x v="9785"/>
    <n v="1800"/>
    <m/>
    <n v="-1800"/>
    <x v="113"/>
  </r>
  <r>
    <x v="2190"/>
    <x v="94"/>
    <x v="278"/>
    <x v="9786"/>
    <n v="1250"/>
    <m/>
    <n v="-1250"/>
    <x v="113"/>
  </r>
  <r>
    <x v="2190"/>
    <x v="7"/>
    <x v="27"/>
    <x v="5204"/>
    <n v="2905"/>
    <m/>
    <n v="-2905"/>
    <x v="113"/>
  </r>
  <r>
    <x v="2190"/>
    <x v="4"/>
    <x v="27"/>
    <x v="5204"/>
    <n v="9220"/>
    <m/>
    <n v="-9220"/>
    <x v="113"/>
  </r>
  <r>
    <x v="2190"/>
    <x v="94"/>
    <x v="474"/>
    <x v="233"/>
    <n v="3000"/>
    <m/>
    <n v="-3000"/>
    <x v="113"/>
  </r>
  <r>
    <x v="2190"/>
    <x v="94"/>
    <x v="474"/>
    <x v="9787"/>
    <n v="250"/>
    <m/>
    <n v="-250"/>
    <x v="113"/>
  </r>
  <r>
    <x v="2190"/>
    <x v="79"/>
    <x v="474"/>
    <x v="9788"/>
    <n v="300"/>
    <m/>
    <n v="-300"/>
    <x v="113"/>
  </r>
  <r>
    <x v="2190"/>
    <x v="94"/>
    <x v="285"/>
    <x v="9789"/>
    <n v="1000"/>
    <m/>
    <n v="-1000"/>
    <x v="113"/>
  </r>
  <r>
    <x v="2190"/>
    <x v="4"/>
    <x v="4"/>
    <x v="9659"/>
    <n v="1000"/>
    <m/>
    <n v="-1000"/>
    <x v="113"/>
  </r>
  <r>
    <x v="2190"/>
    <x v="94"/>
    <x v="474"/>
    <x v="233"/>
    <n v="250"/>
    <m/>
    <n v="-250"/>
    <x v="113"/>
  </r>
  <r>
    <x v="2190"/>
    <x v="73"/>
    <x v="655"/>
    <x v="9790"/>
    <n v="100000"/>
    <m/>
    <n v="-100000"/>
    <x v="113"/>
  </r>
  <r>
    <x v="2190"/>
    <x v="90"/>
    <x v="758"/>
    <x v="8439"/>
    <n v="75000"/>
    <m/>
    <n v="-75000"/>
    <x v="113"/>
  </r>
  <r>
    <x v="2190"/>
    <x v="7"/>
    <x v="560"/>
    <x v="8876"/>
    <n v="85000"/>
    <m/>
    <n v="-85000"/>
    <x v="113"/>
  </r>
  <r>
    <x v="2191"/>
    <x v="99"/>
    <x v="278"/>
    <x v="4063"/>
    <n v="193890"/>
    <m/>
    <n v="-193890"/>
    <x v="113"/>
  </r>
  <r>
    <x v="2191"/>
    <x v="99"/>
    <x v="278"/>
    <x v="4063"/>
    <n v="116460"/>
    <m/>
    <n v="-116460"/>
    <x v="113"/>
  </r>
  <r>
    <x v="2191"/>
    <x v="99"/>
    <x v="278"/>
    <x v="4063"/>
    <n v="11790"/>
    <m/>
    <n v="-11790"/>
    <x v="113"/>
  </r>
  <r>
    <x v="2191"/>
    <x v="99"/>
    <x v="278"/>
    <x v="4063"/>
    <n v="2300"/>
    <m/>
    <n v="-2300"/>
    <x v="113"/>
  </r>
  <r>
    <x v="2191"/>
    <x v="94"/>
    <x v="278"/>
    <x v="9791"/>
    <n v="15600"/>
    <m/>
    <n v="-15600"/>
    <x v="113"/>
  </r>
  <r>
    <x v="2191"/>
    <x v="79"/>
    <x v="278"/>
    <x v="9792"/>
    <n v="1000"/>
    <m/>
    <n v="-1000"/>
    <x v="113"/>
  </r>
  <r>
    <x v="2191"/>
    <x v="94"/>
    <x v="278"/>
    <x v="9793"/>
    <n v="7500"/>
    <m/>
    <n v="-7500"/>
    <x v="113"/>
  </r>
  <r>
    <x v="2191"/>
    <x v="94"/>
    <x v="278"/>
    <x v="9794"/>
    <n v="540"/>
    <m/>
    <n v="-540"/>
    <x v="113"/>
  </r>
  <r>
    <x v="2191"/>
    <x v="73"/>
    <x v="698"/>
    <x v="9795"/>
    <n v="500000"/>
    <m/>
    <n v="-500000"/>
    <x v="113"/>
  </r>
  <r>
    <x v="2191"/>
    <x v="94"/>
    <x v="814"/>
    <x v="9462"/>
    <n v="250000"/>
    <m/>
    <n v="-250000"/>
    <x v="113"/>
  </r>
  <r>
    <x v="2191"/>
    <x v="65"/>
    <x v="2"/>
    <x v="9615"/>
    <n v="1500"/>
    <m/>
    <n v="-1500"/>
    <x v="113"/>
  </r>
  <r>
    <x v="2192"/>
    <x v="94"/>
    <x v="278"/>
    <x v="8828"/>
    <n v="5560"/>
    <m/>
    <n v="-5560"/>
    <x v="113"/>
  </r>
  <r>
    <x v="2192"/>
    <x v="94"/>
    <x v="474"/>
    <x v="233"/>
    <n v="350"/>
    <m/>
    <n v="-350"/>
    <x v="113"/>
  </r>
  <r>
    <x v="2192"/>
    <x v="91"/>
    <x v="555"/>
    <x v="9796"/>
    <n v="12400"/>
    <m/>
    <n v="-12400"/>
    <x v="113"/>
  </r>
  <r>
    <x v="2192"/>
    <x v="79"/>
    <x v="278"/>
    <x v="9797"/>
    <n v="950"/>
    <m/>
    <n v="-950"/>
    <x v="113"/>
  </r>
  <r>
    <x v="2192"/>
    <x v="98"/>
    <x v="277"/>
    <x v="9798"/>
    <n v="9500"/>
    <m/>
    <n v="-9500"/>
    <x v="113"/>
  </r>
  <r>
    <x v="2192"/>
    <x v="79"/>
    <x v="474"/>
    <x v="233"/>
    <n v="500"/>
    <m/>
    <n v="-500"/>
    <x v="113"/>
  </r>
  <r>
    <x v="2192"/>
    <x v="94"/>
    <x v="815"/>
    <x v="9477"/>
    <n v="58470"/>
    <m/>
    <n v="-58470"/>
    <x v="113"/>
  </r>
  <r>
    <x v="2192"/>
    <x v="52"/>
    <x v="2"/>
    <x v="4404"/>
    <n v="5000"/>
    <m/>
    <n v="-5000"/>
    <x v="113"/>
  </r>
  <r>
    <x v="2192"/>
    <x v="99"/>
    <x v="2"/>
    <x v="4404"/>
    <n v="6340"/>
    <m/>
    <n v="-6340"/>
    <x v="113"/>
  </r>
  <r>
    <x v="2192"/>
    <x v="74"/>
    <x v="2"/>
    <x v="4404"/>
    <n v="2100"/>
    <m/>
    <n v="-2100"/>
    <x v="113"/>
  </r>
  <r>
    <x v="2192"/>
    <x v="1"/>
    <x v="2"/>
    <x v="4404"/>
    <n v="3000"/>
    <m/>
    <n v="-3000"/>
    <x v="113"/>
  </r>
  <r>
    <x v="2192"/>
    <x v="7"/>
    <x v="2"/>
    <x v="9799"/>
    <n v="10900"/>
    <m/>
    <n v="-10900"/>
    <x v="113"/>
  </r>
  <r>
    <x v="2192"/>
    <x v="94"/>
    <x v="592"/>
    <x v="9800"/>
    <n v="2000000"/>
    <m/>
    <n v="-2000000"/>
    <x v="113"/>
  </r>
  <r>
    <x v="2193"/>
    <x v="1"/>
    <x v="261"/>
    <x v="9801"/>
    <n v="1557"/>
    <m/>
    <n v="-1557"/>
    <x v="113"/>
  </r>
  <r>
    <x v="2193"/>
    <x v="86"/>
    <x v="644"/>
    <x v="9802"/>
    <n v="1000000"/>
    <m/>
    <n v="-1000000"/>
    <x v="113"/>
  </r>
  <r>
    <x v="2193"/>
    <x v="73"/>
    <x v="698"/>
    <x v="9803"/>
    <n v="791000"/>
    <m/>
    <n v="-791000"/>
    <x v="113"/>
  </r>
  <r>
    <x v="2193"/>
    <x v="73"/>
    <x v="278"/>
    <x v="9804"/>
    <n v="38000"/>
    <m/>
    <n v="-38000"/>
    <x v="113"/>
  </r>
  <r>
    <x v="2194"/>
    <x v="97"/>
    <x v="369"/>
    <x v="9805"/>
    <n v="219000"/>
    <m/>
    <n v="-219000"/>
    <x v="113"/>
  </r>
  <r>
    <x v="2194"/>
    <x v="103"/>
    <x v="369"/>
    <x v="9805"/>
    <n v="81000"/>
    <m/>
    <n v="-81000"/>
    <x v="113"/>
  </r>
  <r>
    <x v="2194"/>
    <x v="94"/>
    <x v="804"/>
    <x v="9806"/>
    <n v="30000"/>
    <m/>
    <n v="-30000"/>
    <x v="113"/>
  </r>
  <r>
    <x v="2194"/>
    <x v="58"/>
    <x v="278"/>
    <x v="9807"/>
    <n v="43500"/>
    <m/>
    <n v="-43500"/>
    <x v="113"/>
  </r>
  <r>
    <x v="2194"/>
    <x v="58"/>
    <x v="816"/>
    <x v="9808"/>
    <n v="5000"/>
    <m/>
    <n v="-5000"/>
    <x v="113"/>
  </r>
  <r>
    <x v="2194"/>
    <x v="58"/>
    <x v="474"/>
    <x v="233"/>
    <n v="200"/>
    <m/>
    <n v="-200"/>
    <x v="113"/>
  </r>
  <r>
    <x v="2195"/>
    <x v="91"/>
    <x v="278"/>
    <x v="9809"/>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0"/>
    <n v="1000"/>
    <m/>
    <n v="-1000"/>
    <x v="113"/>
  </r>
  <r>
    <x v="2195"/>
    <x v="65"/>
    <x v="474"/>
    <x v="233"/>
    <n v="700"/>
    <m/>
    <n v="-700"/>
    <x v="113"/>
  </r>
  <r>
    <x v="2195"/>
    <x v="94"/>
    <x v="704"/>
    <x v="9811"/>
    <n v="540"/>
    <m/>
    <n v="-540"/>
    <x v="113"/>
  </r>
  <r>
    <x v="2195"/>
    <x v="73"/>
    <x v="474"/>
    <x v="233"/>
    <n v="400"/>
    <m/>
    <n v="-400"/>
    <x v="113"/>
  </r>
  <r>
    <x v="2195"/>
    <x v="80"/>
    <x v="767"/>
    <x v="9812"/>
    <n v="288000"/>
    <m/>
    <n v="-288000"/>
    <x v="113"/>
  </r>
  <r>
    <x v="2195"/>
    <x v="73"/>
    <x v="795"/>
    <x v="8878"/>
    <n v="50000"/>
    <m/>
    <n v="-50000"/>
    <x v="113"/>
  </r>
  <r>
    <x v="2195"/>
    <x v="79"/>
    <x v="817"/>
    <x v="9813"/>
    <n v="75000"/>
    <m/>
    <n v="-75000"/>
    <x v="113"/>
  </r>
  <r>
    <x v="2195"/>
    <x v="107"/>
    <x v="817"/>
    <x v="9813"/>
    <n v="75000"/>
    <m/>
    <n v="-75000"/>
    <x v="113"/>
  </r>
  <r>
    <x v="2195"/>
    <x v="99"/>
    <x v="518"/>
    <x v="9477"/>
    <n v="60000"/>
    <m/>
    <n v="-60000"/>
    <x v="113"/>
  </r>
  <r>
    <x v="2195"/>
    <x v="4"/>
    <x v="43"/>
    <x v="9814"/>
    <n v="6000"/>
    <m/>
    <n v="-6000"/>
    <x v="113"/>
  </r>
  <r>
    <x v="2195"/>
    <x v="73"/>
    <x v="474"/>
    <x v="233"/>
    <n v="600"/>
    <m/>
    <n v="-600"/>
    <x v="113"/>
  </r>
  <r>
    <x v="2195"/>
    <x v="4"/>
    <x v="4"/>
    <x v="9815"/>
    <n v="1000"/>
    <m/>
    <n v="-1000"/>
    <x v="113"/>
  </r>
  <r>
    <x v="2195"/>
    <x v="4"/>
    <x v="4"/>
    <x v="5193"/>
    <n v="1000"/>
    <m/>
    <n v="-1000"/>
    <x v="113"/>
  </r>
  <r>
    <x v="2196"/>
    <x v="94"/>
    <x v="278"/>
    <x v="9816"/>
    <n v="3000"/>
    <m/>
    <n v="-3000"/>
    <x v="113"/>
  </r>
  <r>
    <x v="2196"/>
    <x v="94"/>
    <x v="694"/>
    <x v="7505"/>
    <n v="2000"/>
    <m/>
    <n v="-2000"/>
    <x v="113"/>
  </r>
  <r>
    <x v="2196"/>
    <x v="80"/>
    <x v="278"/>
    <x v="9817"/>
    <n v="8000"/>
    <m/>
    <n v="-8000"/>
    <x v="113"/>
  </r>
  <r>
    <x v="2197"/>
    <x v="58"/>
    <x v="773"/>
    <x v="898"/>
    <n v="10000"/>
    <m/>
    <n v="-10000"/>
    <x v="113"/>
  </r>
  <r>
    <x v="2198"/>
    <x v="94"/>
    <x v="2"/>
    <x v="9818"/>
    <n v="1500"/>
    <m/>
    <n v="-1500"/>
    <x v="113"/>
  </r>
  <r>
    <x v="2198"/>
    <x v="4"/>
    <x v="818"/>
    <x v="9819"/>
    <n v="31500"/>
    <m/>
    <n v="-31500"/>
    <x v="113"/>
  </r>
  <r>
    <x v="2198"/>
    <x v="4"/>
    <x v="818"/>
    <x v="9820"/>
    <n v="34000"/>
    <m/>
    <n v="-34000"/>
    <x v="113"/>
  </r>
  <r>
    <x v="2198"/>
    <x v="73"/>
    <x v="2"/>
    <x v="5499"/>
    <n v="5000"/>
    <m/>
    <n v="-5000"/>
    <x v="113"/>
  </r>
  <r>
    <x v="2198"/>
    <x v="58"/>
    <x v="805"/>
    <x v="9536"/>
    <n v="15000"/>
    <m/>
    <n v="-15000"/>
    <x v="113"/>
  </r>
  <r>
    <x v="2198"/>
    <x v="99"/>
    <x v="749"/>
    <x v="9536"/>
    <n v="200000"/>
    <m/>
    <n v="-200000"/>
    <x v="113"/>
  </r>
  <r>
    <x v="2198"/>
    <x v="73"/>
    <x v="278"/>
    <x v="9821"/>
    <n v="63000"/>
    <m/>
    <n v="-63000"/>
    <x v="113"/>
  </r>
  <r>
    <x v="2198"/>
    <x v="94"/>
    <x v="278"/>
    <x v="9821"/>
    <n v="68000"/>
    <m/>
    <n v="-68000"/>
    <x v="113"/>
  </r>
  <r>
    <x v="2198"/>
    <x v="76"/>
    <x v="278"/>
    <x v="9821"/>
    <n v="20240"/>
    <m/>
    <n v="-20240"/>
    <x v="113"/>
  </r>
  <r>
    <x v="2198"/>
    <x v="94"/>
    <x v="278"/>
    <x v="9822"/>
    <n v="46370"/>
    <m/>
    <n v="-46370"/>
    <x v="113"/>
  </r>
  <r>
    <x v="2198"/>
    <x v="61"/>
    <x v="278"/>
    <x v="9823"/>
    <n v="38087"/>
    <m/>
    <n v="-38087"/>
    <x v="113"/>
  </r>
  <r>
    <x v="2198"/>
    <x v="94"/>
    <x v="278"/>
    <x v="9823"/>
    <n v="267086"/>
    <m/>
    <n v="-267086"/>
    <x v="113"/>
  </r>
  <r>
    <x v="2198"/>
    <x v="67"/>
    <x v="278"/>
    <x v="9823"/>
    <n v="19680"/>
    <m/>
    <n v="-19680"/>
    <x v="113"/>
  </r>
  <r>
    <x v="2198"/>
    <x v="73"/>
    <x v="278"/>
    <x v="9823"/>
    <n v="44000"/>
    <m/>
    <n v="-44000"/>
    <x v="113"/>
  </r>
  <r>
    <x v="2199"/>
    <x v="79"/>
    <x v="731"/>
    <x v="9824"/>
    <n v="100000"/>
    <m/>
    <n v="-100000"/>
    <x v="113"/>
  </r>
  <r>
    <x v="2199"/>
    <x v="79"/>
    <x v="607"/>
    <x v="9825"/>
    <n v="200000"/>
    <m/>
    <n v="-200000"/>
    <x v="113"/>
  </r>
  <r>
    <x v="2199"/>
    <x v="97"/>
    <x v="596"/>
    <x v="9826"/>
    <n v="150000"/>
    <m/>
    <n v="-150000"/>
    <x v="113"/>
  </r>
  <r>
    <x v="2200"/>
    <x v="99"/>
    <x v="819"/>
    <x v="9827"/>
    <n v="1000000"/>
    <m/>
    <n v="-1000000"/>
    <x v="113"/>
  </r>
  <r>
    <x v="2200"/>
    <x v="4"/>
    <x v="818"/>
    <x v="9819"/>
    <n v="65500"/>
    <m/>
    <n v="-65500"/>
    <x v="113"/>
  </r>
  <r>
    <x v="2200"/>
    <x v="99"/>
    <x v="286"/>
    <x v="9828"/>
    <n v="225000"/>
    <m/>
    <n v="-225000"/>
    <x v="113"/>
  </r>
  <r>
    <x v="2200"/>
    <x v="99"/>
    <x v="809"/>
    <x v="9829"/>
    <n v="35000"/>
    <m/>
    <n v="-35000"/>
    <x v="113"/>
  </r>
  <r>
    <x v="2201"/>
    <x v="52"/>
    <x v="798"/>
    <x v="8731"/>
    <n v="500000"/>
    <m/>
    <n v="-500000"/>
    <x v="113"/>
  </r>
  <r>
    <x v="2201"/>
    <x v="94"/>
    <x v="465"/>
    <x v="9830"/>
    <n v="18000"/>
    <m/>
    <n v="-18000"/>
    <x v="113"/>
  </r>
  <r>
    <x v="2201"/>
    <x v="94"/>
    <x v="465"/>
    <x v="9831"/>
    <n v="20000"/>
    <m/>
    <n v="-20000"/>
    <x v="113"/>
  </r>
  <r>
    <x v="2201"/>
    <x v="94"/>
    <x v="465"/>
    <x v="9832"/>
    <n v="18000"/>
    <m/>
    <n v="-18000"/>
    <x v="113"/>
  </r>
  <r>
    <x v="2181"/>
    <x v="84"/>
    <x v="716"/>
    <x v="9833"/>
    <n v="65000"/>
    <m/>
    <n v="-65000"/>
    <x v="113"/>
  </r>
  <r>
    <x v="2181"/>
    <x v="94"/>
    <x v="716"/>
    <x v="9834"/>
    <n v="135000"/>
    <m/>
    <n v="-135000"/>
    <x v="113"/>
  </r>
  <r>
    <x v="2182"/>
    <x v="97"/>
    <x v="369"/>
    <x v="9835"/>
    <n v="186000"/>
    <m/>
    <n v="-186000"/>
    <x v="113"/>
  </r>
  <r>
    <x v="2185"/>
    <x v="65"/>
    <x v="78"/>
    <x v="9836"/>
    <n v="412181"/>
    <m/>
    <n v="-412181"/>
    <x v="113"/>
  </r>
  <r>
    <x v="2187"/>
    <x v="108"/>
    <x v="820"/>
    <x v="9837"/>
    <n v="1071000"/>
    <m/>
    <n v="-1071000"/>
    <x v="113"/>
  </r>
  <r>
    <x v="2189"/>
    <x v="1"/>
    <x v="261"/>
    <x v="9838"/>
    <n v="27362"/>
    <m/>
    <n v="-27362"/>
    <x v="113"/>
  </r>
  <r>
    <x v="2189"/>
    <x v="22"/>
    <x v="261"/>
    <x v="9838"/>
    <n v="35367"/>
    <m/>
    <n v="-35367"/>
    <x v="113"/>
  </r>
  <r>
    <x v="2189"/>
    <x v="23"/>
    <x v="261"/>
    <x v="9838"/>
    <n v="32760"/>
    <m/>
    <n v="-32760"/>
    <x v="113"/>
  </r>
  <r>
    <x v="2196"/>
    <x v="97"/>
    <x v="45"/>
    <x v="9839"/>
    <n v="712701"/>
    <m/>
    <n v="-712701"/>
    <x v="113"/>
  </r>
  <r>
    <x v="2185"/>
    <x v="67"/>
    <x v="97"/>
    <x v="9840"/>
    <m/>
    <n v="412181"/>
    <n v="412181"/>
    <x v="113"/>
  </r>
  <r>
    <x v="2185"/>
    <x v="99"/>
    <x v="97"/>
    <x v="9841"/>
    <m/>
    <n v="8053923"/>
    <n v="8053923"/>
    <x v="113"/>
  </r>
  <r>
    <x v="2185"/>
    <x v="23"/>
    <x v="97"/>
    <x v="9842"/>
    <m/>
    <n v="359992"/>
    <n v="359992"/>
    <x v="113"/>
  </r>
  <r>
    <x v="2187"/>
    <x v="97"/>
    <x v="97"/>
    <x v="9843"/>
    <m/>
    <n v="4658436"/>
    <n v="4658436"/>
    <x v="113"/>
  </r>
  <r>
    <x v="2187"/>
    <x v="94"/>
    <x v="97"/>
    <x v="9844"/>
    <m/>
    <n v="6010680"/>
    <n v="6010680"/>
    <x v="113"/>
  </r>
  <r>
    <x v="2187"/>
    <x v="94"/>
    <x v="97"/>
    <x v="9844"/>
    <m/>
    <n v="5060000"/>
    <n v="5060000"/>
    <x v="113"/>
  </r>
  <r>
    <x v="2187"/>
    <x v="94"/>
    <x v="97"/>
    <x v="9845"/>
    <m/>
    <n v="10000000"/>
    <n v="10000000"/>
    <x v="113"/>
  </r>
  <r>
    <x v="2187"/>
    <x v="94"/>
    <x v="97"/>
    <x v="9846"/>
    <m/>
    <n v="1071000"/>
    <n v="1071000"/>
    <x v="113"/>
  </r>
  <r>
    <x v="2191"/>
    <x v="100"/>
    <x v="97"/>
    <x v="9847"/>
    <m/>
    <n v="500000"/>
    <n v="500000"/>
    <x v="113"/>
  </r>
  <r>
    <x v="2196"/>
    <x v="94"/>
    <x v="97"/>
    <x v="9564"/>
    <m/>
    <n v="712701"/>
    <n v="712701"/>
    <x v="113"/>
  </r>
  <r>
    <x v="2202"/>
    <x v="91"/>
    <x v="97"/>
    <x v="9848"/>
    <m/>
    <n v="3840424"/>
    <n v="3840424"/>
    <x v="113"/>
  </r>
  <r>
    <x v="2203"/>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23" firstHeaderRow="0" firstDataRow="1" firstDataCol="1" rowPageCount="3" colPageCount="1"/>
  <pivotFields count="8">
    <pivotField axis="axisPage" showAll="0">
      <items count="2301">
        <item x="249"/>
        <item m="1" x="2298"/>
        <item m="1" x="2253"/>
        <item m="1" x="2252"/>
        <item m="1" x="2266"/>
        <item m="1" x="2256"/>
        <item m="1" x="2218"/>
        <item m="1" x="2237"/>
        <item m="1" x="2244"/>
        <item m="1" x="2264"/>
        <item m="1" x="2243"/>
        <item m="1" x="2272"/>
        <item m="1" x="2280"/>
        <item m="1" x="2241"/>
        <item m="1" x="2287"/>
        <item m="1" x="2234"/>
        <item m="1" x="2292"/>
        <item m="1" x="2247"/>
        <item m="1" x="2207"/>
        <item m="1" x="2296"/>
        <item m="1" x="2299"/>
        <item m="1" x="2214"/>
        <item m="1" x="2255"/>
        <item m="1" x="2209"/>
        <item m="1" x="2210"/>
        <item m="1" x="2212"/>
        <item m="1" x="2226"/>
        <item m="1" x="2227"/>
        <item m="1" x="2273"/>
        <item m="1" x="2261"/>
        <item m="1" x="2262"/>
        <item m="1" x="2267"/>
        <item m="1" x="2278"/>
        <item m="1" x="2257"/>
        <item m="1" x="2219"/>
        <item m="1" x="2224"/>
        <item m="1" x="2231"/>
        <item m="1" x="2281"/>
        <item x="0"/>
        <item m="1" x="2268"/>
        <item m="1" x="2274"/>
        <item m="1" x="2232"/>
        <item x="1"/>
        <item m="1" x="2275"/>
        <item m="1" x="2294"/>
        <item x="2"/>
        <item x="3"/>
        <item m="1" x="2238"/>
        <item m="1" x="2289"/>
        <item m="1" x="2235"/>
        <item m="1" x="2285"/>
        <item m="1" x="2293"/>
        <item m="1" x="2297"/>
        <item x="4"/>
        <item m="1" x="2208"/>
        <item x="5"/>
        <item x="6"/>
        <item m="1" x="225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60"/>
        <item x="157"/>
        <item x="158"/>
        <item x="159"/>
        <item x="160"/>
        <item x="161"/>
        <item x="162"/>
        <item x="163"/>
        <item x="164"/>
        <item x="165"/>
        <item x="166"/>
        <item x="167"/>
        <item x="168"/>
        <item x="169"/>
        <item m="1" x="224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9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4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48"/>
        <item x="276"/>
        <item x="277"/>
        <item x="278"/>
        <item x="275"/>
        <item m="1" x="2245"/>
        <item x="279"/>
        <item x="280"/>
        <item x="281"/>
        <item x="282"/>
        <item x="283"/>
        <item x="284"/>
        <item x="285"/>
        <item x="286"/>
        <item x="287"/>
        <item x="288"/>
        <item x="289"/>
        <item x="290"/>
        <item x="291"/>
        <item x="292"/>
        <item x="293"/>
        <item x="294"/>
        <item x="295"/>
        <item x="296"/>
        <item m="1" x="2249"/>
        <item x="297"/>
        <item x="298"/>
        <item x="299"/>
        <item m="1" x="2251"/>
        <item x="300"/>
        <item x="302"/>
        <item x="303"/>
        <item x="301"/>
        <item x="304"/>
        <item x="305"/>
        <item x="306"/>
        <item x="307"/>
        <item x="308"/>
        <item x="309"/>
        <item x="310"/>
        <item x="311"/>
        <item x="312"/>
        <item m="1" x="2215"/>
        <item x="313"/>
        <item m="1" x="2217"/>
        <item x="314"/>
        <item x="315"/>
        <item x="316"/>
        <item x="317"/>
        <item x="318"/>
        <item x="319"/>
        <item x="320"/>
        <item x="321"/>
        <item m="1" x="2263"/>
        <item x="323"/>
        <item x="324"/>
        <item x="325"/>
        <item x="326"/>
        <item x="322"/>
        <item x="327"/>
        <item x="328"/>
        <item x="329"/>
        <item x="330"/>
        <item x="331"/>
        <item m="1" x="2254"/>
        <item x="332"/>
        <item m="1" x="2216"/>
        <item x="333"/>
        <item x="334"/>
        <item x="335"/>
        <item x="336"/>
        <item x="337"/>
        <item x="338"/>
        <item x="344"/>
        <item m="1" x="222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13"/>
        <item x="375"/>
        <item x="376"/>
        <item x="373"/>
        <item x="377"/>
        <item x="378"/>
        <item x="379"/>
        <item x="380"/>
        <item m="1" x="2258"/>
        <item x="381"/>
        <item x="382"/>
        <item x="383"/>
        <item x="384"/>
        <item x="385"/>
        <item x="386"/>
        <item x="387"/>
        <item x="388"/>
        <item x="389"/>
        <item x="390"/>
        <item x="391"/>
        <item x="392"/>
        <item x="393"/>
        <item x="394"/>
        <item x="395"/>
        <item x="396"/>
        <item x="397"/>
        <item x="399"/>
        <item x="400"/>
        <item x="401"/>
        <item x="398"/>
        <item x="402"/>
        <item m="1" x="2259"/>
        <item x="403"/>
        <item x="404"/>
        <item x="405"/>
        <item x="406"/>
        <item x="407"/>
        <item x="408"/>
        <item x="409"/>
        <item m="1" x="2225"/>
        <item x="410"/>
        <item x="411"/>
        <item x="421"/>
        <item x="412"/>
        <item x="413"/>
        <item x="414"/>
        <item x="415"/>
        <item x="416"/>
        <item x="417"/>
        <item m="1" x="2279"/>
        <item x="418"/>
        <item x="419"/>
        <item x="420"/>
        <item x="423"/>
        <item x="443"/>
        <item x="424"/>
        <item x="422"/>
        <item x="425"/>
        <item x="426"/>
        <item x="427"/>
        <item x="428"/>
        <item x="429"/>
        <item x="430"/>
        <item x="431"/>
        <item x="432"/>
        <item m="1" x="2271"/>
        <item x="433"/>
        <item x="434"/>
        <item x="435"/>
        <item x="436"/>
        <item x="438"/>
        <item x="437"/>
        <item x="439"/>
        <item x="440"/>
        <item x="442"/>
        <item x="441"/>
        <item x="445"/>
        <item x="446"/>
        <item x="447"/>
        <item x="444"/>
        <item x="448"/>
        <item x="449"/>
        <item x="450"/>
        <item x="451"/>
        <item x="452"/>
        <item x="453"/>
        <item x="454"/>
        <item x="455"/>
        <item x="456"/>
        <item x="457"/>
        <item m="1" x="2233"/>
        <item x="458"/>
        <item x="459"/>
        <item m="1" x="2282"/>
        <item x="460"/>
        <item x="461"/>
        <item x="462"/>
        <item x="463"/>
        <item m="1" x="2291"/>
        <item x="464"/>
        <item x="465"/>
        <item x="466"/>
        <item x="467"/>
        <item x="468"/>
        <item x="469"/>
        <item x="470"/>
        <item m="1" x="2270"/>
        <item x="471"/>
        <item x="472"/>
        <item x="473"/>
        <item x="474"/>
        <item x="475"/>
        <item x="476"/>
        <item x="477"/>
        <item x="478"/>
        <item x="479"/>
        <item x="480"/>
        <item x="481"/>
        <item x="482"/>
        <item x="483"/>
        <item x="484"/>
        <item m="1" x="2246"/>
        <item x="490"/>
        <item x="485"/>
        <item x="486"/>
        <item x="487"/>
        <item x="488"/>
        <item x="489"/>
        <item x="491"/>
        <item x="492"/>
        <item m="1" x="2239"/>
        <item m="1" x="2283"/>
        <item x="503"/>
        <item m="1" x="2286"/>
        <item x="493"/>
        <item x="494"/>
        <item x="504"/>
        <item x="495"/>
        <item x="496"/>
        <item x="497"/>
        <item x="498"/>
        <item x="499"/>
        <item x="500"/>
        <item x="501"/>
        <item x="502"/>
        <item x="505"/>
        <item x="506"/>
        <item x="507"/>
        <item x="508"/>
        <item m="1" x="223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05"/>
        <item x="564"/>
        <item x="565"/>
        <item x="566"/>
        <item x="567"/>
        <item x="568"/>
        <item x="569"/>
        <item x="570"/>
        <item x="571"/>
        <item x="572"/>
        <item x="573"/>
        <item x="574"/>
        <item m="1" x="221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2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22"/>
        <item x="698"/>
        <item x="708"/>
        <item x="709"/>
        <item x="710"/>
        <item x="699"/>
        <item x="700"/>
        <item x="701"/>
        <item x="702"/>
        <item x="703"/>
        <item x="704"/>
        <item x="705"/>
        <item x="706"/>
        <item x="707"/>
        <item x="711"/>
        <item x="726"/>
        <item x="727"/>
        <item x="734"/>
        <item x="712"/>
        <item x="728"/>
        <item x="729"/>
        <item m="1" x="226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28"/>
        <item x="753"/>
        <item m="1" x="2230"/>
        <item x="740"/>
        <item x="754"/>
        <item x="741"/>
        <item x="742"/>
        <item x="743"/>
        <item x="744"/>
        <item x="745"/>
        <item x="746"/>
        <item x="747"/>
        <item x="755"/>
        <item x="748"/>
        <item x="757"/>
        <item x="758"/>
        <item x="769"/>
        <item x="759"/>
        <item m="1" x="2277"/>
        <item x="760"/>
        <item x="761"/>
        <item x="770"/>
        <item m="1" x="2284"/>
        <item x="762"/>
        <item x="771"/>
        <item x="763"/>
        <item x="764"/>
        <item x="765"/>
        <item x="766"/>
        <item x="772"/>
        <item x="773"/>
        <item x="767"/>
        <item x="768"/>
        <item x="774"/>
        <item x="775"/>
        <item x="790"/>
        <item x="776"/>
        <item x="791"/>
        <item x="777"/>
        <item x="778"/>
        <item x="792"/>
        <item x="779"/>
        <item x="780"/>
        <item x="781"/>
        <item x="782"/>
        <item x="793"/>
        <item x="783"/>
        <item x="794"/>
        <item x="795"/>
        <item x="220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9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65"/>
        <item x="944"/>
        <item m="1" x="222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7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8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06"/>
        <item x="1583"/>
        <item x="1577"/>
        <item x="1578"/>
        <item x="1576"/>
        <item x="1579"/>
        <item x="1580"/>
        <item x="1586"/>
        <item x="1587"/>
        <item x="1581"/>
        <item x="1582"/>
        <item x="1588"/>
        <item x="1589"/>
        <item x="1590"/>
        <item x="1602"/>
        <item x="1612"/>
        <item m="1" x="222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04"/>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t="default"/>
      </items>
    </pivotField>
    <pivotField axis="axisRow" showAll="0">
      <items count="241">
        <item sd="0" x="100"/>
        <item sd="0" x="103"/>
        <item sd="0" x="101"/>
        <item sd="0" x="99"/>
        <item sd="0" x="95"/>
        <item sd="0" x="97"/>
        <item sd="0" m="1" x="112"/>
        <item sd="0" x="94"/>
        <item sd="0" x="92"/>
        <item sd="0" x="91"/>
        <item sd="0" x="90"/>
        <item sd="0" x="52"/>
        <item sd="0" x="89"/>
        <item sd="0" x="87"/>
        <item sd="0" x="88"/>
        <item sd="0" x="85"/>
        <item sd="0" x="72"/>
        <item sd="0" x="79"/>
        <item sd="0" x="84"/>
        <item sd="0" x="83"/>
        <item sd="0" m="1" x="111"/>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38"/>
        <item sd="0" x="49"/>
        <item sd="0" x="24"/>
        <item sd="0" x="33"/>
        <item sd="0" x="23"/>
        <item sd="0" x="22"/>
        <item sd="0" x="34"/>
        <item n="JPMC (Main Project)" sd="0" x="11"/>
        <item sd="0" x="18"/>
        <item sd="0" x="48"/>
        <item sd="0" x="46"/>
        <item sd="0" x="45"/>
        <item sd="0" x="37"/>
        <item sd="0" x="47"/>
        <item sd="0" m="1" x="152"/>
        <item sd="0" x="44"/>
        <item sd="0" m="1" x="166"/>
        <item sd="0" x="42"/>
        <item sd="0" x="40"/>
        <item sd="0" x="15"/>
        <item sd="0" x="27"/>
        <item sd="0" x="30"/>
        <item sd="0" x="25"/>
        <item sd="0" x="29"/>
        <item sd="0" x="8"/>
        <item sd="0" x="9"/>
        <item sd="0" m="1" x="161"/>
        <item sd="0" m="1" x="131"/>
        <item sd="0" m="1" x="182"/>
        <item sd="0" m="1" x="126"/>
        <item sd="0" m="1" x="138"/>
        <item sd="0" m="1" x="167"/>
        <item sd="0" x="13"/>
        <item sd="0" m="1" x="237"/>
        <item sd="0" m="1" x="217"/>
        <item sd="0" m="1" x="208"/>
        <item sd="0" m="1" x="146"/>
        <item sd="0" m="1" x="143"/>
        <item sd="0" m="1" x="233"/>
        <item sd="0" m="1" x="211"/>
        <item sd="0" m="1" x="220"/>
        <item sd="0" m="1" x="204"/>
        <item sd="0" m="1" x="194"/>
        <item sd="0" m="1" x="129"/>
        <item sd="0" m="1" x="157"/>
        <item sd="0" x="17"/>
        <item sd="0" m="1" x="163"/>
        <item sd="0" m="1" x="177"/>
        <item sd="0" m="1" x="130"/>
        <item sd="0" x="14"/>
        <item sd="0" m="1" x="227"/>
        <item sd="0" x="86"/>
        <item sd="0" m="1" x="172"/>
        <item sd="0" m="1" x="230"/>
        <item sd="0" m="1" x="165"/>
        <item sd="0" m="1" x="186"/>
        <item sd="0" m="1" x="184"/>
        <item sd="0" m="1" x="137"/>
        <item sd="0" m="1" x="175"/>
        <item sd="0" m="1" x="141"/>
        <item sd="0" m="1" x="181"/>
        <item sd="0" m="1" x="219"/>
        <item sd="0" m="1" x="176"/>
        <item sd="0" m="1" x="189"/>
        <item sd="0" x="10"/>
        <item sd="0" m="1" x="192"/>
        <item sd="0" x="1"/>
        <item sd="0" m="1" x="139"/>
        <item sd="0" m="1" x="193"/>
        <item sd="0" m="1" x="162"/>
        <item sd="0" m="1" x="221"/>
        <item sd="0" m="1" x="224"/>
        <item sd="0" m="1" x="196"/>
        <item sd="0" m="1" x="124"/>
        <item sd="0" m="1" x="145"/>
        <item sd="0" m="1" x="187"/>
        <item sd="0" m="1" x="180"/>
        <item sd="0" m="1" x="134"/>
        <item sd="0" m="1" x="128"/>
        <item sd="0" m="1" x="215"/>
        <item sd="0" x="3"/>
        <item sd="0" m="1" x="153"/>
        <item sd="0" x="7"/>
        <item sd="0" m="1" x="168"/>
        <item sd="0" x="2"/>
        <item sd="0" m="1" x="218"/>
        <item sd="0" m="1" x="174"/>
        <item sd="0" x="12"/>
        <item sd="0" m="1" x="156"/>
        <item sd="0" x="4"/>
        <item sd="0" m="1" x="236"/>
        <item sd="0" m="1" x="142"/>
        <item sd="0" m="1" x="150"/>
        <item sd="0" m="1" x="202"/>
        <item sd="0" m="1" x="210"/>
        <item sd="0" m="1" x="214"/>
        <item sd="0" m="1" x="133"/>
        <item sd="0" m="1" x="228"/>
        <item sd="0" m="1" x="144"/>
        <item sd="0" m="1" x="149"/>
        <item sd="0" x="6"/>
        <item sd="0" m="1" x="205"/>
        <item sd="0" m="1" x="209"/>
        <item sd="0" m="1" x="225"/>
        <item sd="0" m="1" x="231"/>
        <item sd="0" m="1" x="226"/>
        <item sd="0" x="16"/>
        <item sd="0" m="1" x="123"/>
        <item sd="0" m="1" x="198"/>
        <item sd="0" m="1" x="191"/>
        <item sd="0" m="1" x="207"/>
        <item sd="0" m="1" x="169"/>
        <item m="1" x="183"/>
        <item sd="0" m="1" x="147"/>
        <item sd="0" m="1" x="212"/>
        <item sd="0" m="1" x="170"/>
        <item sd="0" m="1" x="197"/>
        <item sd="0" m="1" x="223"/>
        <item sd="0" x="28"/>
        <item sd="0" m="1" x="185"/>
        <item sd="0" m="1" x="213"/>
        <item sd="0" m="1" x="239"/>
        <item sd="0" m="1" x="160"/>
        <item m="1" x="200"/>
        <item sd="0" m="1" x="199"/>
        <item sd="0" m="1" x="234"/>
        <item sd="0" m="1" x="155"/>
        <item m="1" x="222"/>
        <item sd="0" m="1" x="132"/>
        <item sd="0" m="1" x="178"/>
        <item sd="0" x="41"/>
        <item sd="0" m="1" x="188"/>
        <item sd="0" x="20"/>
        <item sd="0" x="36"/>
        <item sd="0" x="32"/>
        <item sd="0" x="31"/>
        <item sd="0" m="1" x="216"/>
        <item m="1" x="148"/>
        <item sd="0" x="51"/>
        <item sd="0" m="1" x="206"/>
        <item sd="0" m="1" x="171"/>
        <item sd="0" m="1" x="164"/>
        <item sd="0" m="1" x="136"/>
        <item sd="0" x="0"/>
        <item sd="0" x="26"/>
        <item sd="0" x="19"/>
        <item sd="0" m="1" x="158"/>
        <item sd="0" x="21"/>
        <item sd="0" m="1" x="229"/>
        <item sd="0" x="63"/>
        <item sd="0" x="64"/>
        <item sd="0" m="1" x="120"/>
        <item m="1" x="173"/>
        <item sd="0" x="70"/>
        <item m="1" x="203"/>
        <item m="1" x="135"/>
        <item m="1" x="140"/>
        <item sd="0" m="1" x="125"/>
        <item sd="0" m="1" x="195"/>
        <item sd="0" m="1" x="127"/>
        <item sd="0" m="1" x="122"/>
        <item m="1" x="190"/>
        <item sd="0" m="1" x="232"/>
        <item sd="0" x="82"/>
        <item sd="0" m="1" x="235"/>
        <item sd="0" m="1" x="179"/>
        <item sd="0" m="1" x="151"/>
        <item sd="0" x="98"/>
        <item sd="0" m="1" x="154"/>
        <item sd="0" m="1" x="201"/>
        <item sd="0" m="1" x="159"/>
        <item sd="0" m="1" x="116"/>
        <item sd="0" x="93"/>
        <item sd="0" m="1" x="119"/>
        <item sd="0" m="1" x="118"/>
        <item sd="0" m="1" x="117"/>
        <item m="1" x="121"/>
        <item sd="0" m="1" x="109"/>
        <item sd="0" x="96"/>
        <item m="1" x="113"/>
        <item m="1" x="115"/>
        <item sd="0" m="1" x="110"/>
        <item sd="0" x="102"/>
        <item m="1" x="114"/>
        <item x="106"/>
        <item x="104"/>
        <item x="108"/>
        <item x="105"/>
        <item x="107"/>
        <item t="default"/>
      </items>
    </pivotField>
    <pivotField axis="axisRow" showAll="0">
      <items count="1077">
        <item sd="0" x="60"/>
        <item sd="0" x="149"/>
        <item sd="0" m="1" x="919"/>
        <item sd="0" m="1" x="1017"/>
        <item sd="0" m="1" x="881"/>
        <item sd="0" x="18"/>
        <item sd="0" x="288"/>
        <item sd="0" m="1" x="1058"/>
        <item sd="0" x="146"/>
        <item sd="0" x="179"/>
        <item sd="0" m="1" x="1055"/>
        <item sd="0" x="623"/>
        <item sd="0" x="100"/>
        <item sd="0" m="1" x="866"/>
        <item sd="0" m="1" x="1021"/>
        <item sd="0" x="137"/>
        <item sd="0" m="1" x="1003"/>
        <item sd="0" x="231"/>
        <item sd="0" m="1" x="837"/>
        <item sd="0" m="1" x="1008"/>
        <item sd="0" x="363"/>
        <item sd="0" x="375"/>
        <item sd="0" m="1" x="895"/>
        <item sd="0" x="208"/>
        <item sd="0" x="159"/>
        <item sd="0" x="258"/>
        <item sd="0" x="282"/>
        <item sd="0" x="144"/>
        <item sd="0" x="191"/>
        <item sd="0" x="217"/>
        <item sd="0" x="322"/>
        <item sd="0" x="256"/>
        <item sd="0" x="189"/>
        <item sd="0" m="1" x="958"/>
        <item sd="0" x="325"/>
        <item sd="0" m="1" x="1059"/>
        <item sd="0" m="1" x="956"/>
        <item sd="0" x="630"/>
        <item sd="0" x="223"/>
        <item sd="0" m="1" x="849"/>
        <item sd="0" x="239"/>
        <item sd="0" x="135"/>
        <item sd="0" x="140"/>
        <item sd="0" m="1" x="1032"/>
        <item sd="0" m="1" x="962"/>
        <item sd="0" x="219"/>
        <item sd="0" x="562"/>
        <item sd="0" x="93"/>
        <item sd="0" m="1" x="1029"/>
        <item sd="0" x="222"/>
        <item sd="0" m="1" x="862"/>
        <item sd="0" x="337"/>
        <item sd="0" x="207"/>
        <item sd="0" x="184"/>
        <item sd="0" x="152"/>
        <item sd="0" m="1" x="1042"/>
        <item sd="0" x="40"/>
        <item sd="0" x="281"/>
        <item sd="0" x="170"/>
        <item sd="0" x="317"/>
        <item sd="0" x="358"/>
        <item sd="0" x="214"/>
        <item sd="0" x="370"/>
        <item sd="0" x="279"/>
        <item sd="0" x="156"/>
        <item sd="0" x="700"/>
        <item sd="0" x="253"/>
        <item sd="0" m="1" x="1018"/>
        <item sd="0" m="1" x="828"/>
        <item sd="0" x="365"/>
        <item sd="0" m="1" x="880"/>
        <item sd="0" m="1" x="845"/>
        <item sd="0" x="259"/>
        <item sd="0" x="252"/>
        <item sd="0" m="1" x="961"/>
        <item sd="0" x="12"/>
        <item sd="0" x="352"/>
        <item sd="0" x="218"/>
        <item sd="0" x="224"/>
        <item sd="0" x="63"/>
        <item sd="0" x="8"/>
        <item sd="0" x="102"/>
        <item sd="0" m="1" x="867"/>
        <item sd="0" m="1" x="1061"/>
        <item sd="0" x="319"/>
        <item sd="0" m="1" x="872"/>
        <item sd="0" m="1" x="1072"/>
        <item sd="0" x="386"/>
        <item sd="0" x="31"/>
        <item sd="0" x="55"/>
        <item sd="0" x="227"/>
        <item sd="0" x="356"/>
        <item sd="0" x="161"/>
        <item sd="0" x="153"/>
        <item sd="0" m="1" x="946"/>
        <item sd="0" x="133"/>
        <item sd="0" m="1" x="853"/>
        <item sd="0" m="1" x="846"/>
        <item sd="0" m="1" x="1047"/>
        <item sd="0" x="46"/>
        <item sd="0" x="374"/>
        <item sd="0" m="1" x="855"/>
        <item sd="0" x="270"/>
        <item sd="0" m="1" x="936"/>
        <item sd="0" m="1" x="901"/>
        <item sd="0" m="1" x="937"/>
        <item sd="0" m="1" x="917"/>
        <item sd="0" m="1" x="1028"/>
        <item sd="0" m="1" x="971"/>
        <item sd="0" m="1" x="933"/>
        <item sd="0" x="366"/>
        <item sd="0" x="318"/>
        <item sd="0" m="1" x="894"/>
        <item sd="0" x="273"/>
        <item sd="0" m="1" x="993"/>
        <item sd="0" x="201"/>
        <item sd="0" m="1" x="921"/>
        <item sd="0" x="160"/>
        <item sd="0" m="1" x="1025"/>
        <item sd="0" m="1" x="985"/>
        <item sd="0" m="1" x="879"/>
        <item sd="0" x="277"/>
        <item sd="0" m="1" x="979"/>
        <item sd="0" x="225"/>
        <item sd="0" m="1" x="851"/>
        <item sd="0" m="1" x="854"/>
        <item sd="0" m="1" x="865"/>
        <item sd="0" x="292"/>
        <item sd="0" x="15"/>
        <item sd="0" m="1" x="892"/>
        <item sd="0" m="1" x="907"/>
        <item sd="0" x="0"/>
        <item sd="0" x="232"/>
        <item sd="0" x="213"/>
        <item sd="0" m="1" x="1027"/>
        <item sd="0" x="316"/>
        <item sd="0" m="1" x="836"/>
        <item sd="0" x="291"/>
        <item sd="0" x="333"/>
        <item sd="0" x="339"/>
        <item sd="0" x="275"/>
        <item sd="0" m="1" x="868"/>
        <item sd="0" x="174"/>
        <item sd="0" x="171"/>
        <item sd="0" x="233"/>
        <item sd="0" x="78"/>
        <item sd="0" m="1" x="927"/>
        <item sd="0" x="236"/>
        <item sd="0" x="58"/>
        <item sd="0" x="240"/>
        <item sd="0" m="1" x="861"/>
        <item sd="0" x="182"/>
        <item sd="0" x="307"/>
        <item sd="0" x="782"/>
        <item sd="0" x="290"/>
        <item sd="0" m="1" x="953"/>
        <item sd="0" m="1" x="1014"/>
        <item sd="0" x="132"/>
        <item sd="0" x="56"/>
        <item sd="0" x="126"/>
        <item sd="0" x="22"/>
        <item sd="0" x="187"/>
        <item sd="0" m="1" x="842"/>
        <item sd="0" m="1" x="1045"/>
        <item sd="0" m="1" x="848"/>
        <item sd="0" x="11"/>
        <item sd="0" x="353"/>
        <item sd="0" m="1" x="932"/>
        <item sd="0" x="124"/>
        <item sd="0" m="1" x="1075"/>
        <item sd="0" x="77"/>
        <item sd="0" m="1" x="957"/>
        <item sd="0" x="92"/>
        <item sd="0" x="35"/>
        <item sd="0" x="196"/>
        <item sd="0" m="1" x="1054"/>
        <item sd="0" x="1"/>
        <item sd="0" x="180"/>
        <item sd="0" x="285"/>
        <item sd="0" m="1" x="974"/>
        <item sd="0" x="42"/>
        <item sd="0" m="1" x="995"/>
        <item sd="0" m="1" x="965"/>
        <item sd="0" m="1" x="982"/>
        <item sd="0" m="1" x="915"/>
        <item sd="0" x="84"/>
        <item sd="0" x="106"/>
        <item sd="0" m="1" x="827"/>
        <item sd="0" x="336"/>
        <item sd="0" m="1" x="988"/>
        <item sd="0" m="1" x="829"/>
        <item sd="0" m="1" x="824"/>
        <item sd="0" m="1" x="975"/>
        <item sd="0" m="1" x="857"/>
        <item sd="0" m="1" x="1005"/>
        <item sd="0" m="1" x="858"/>
        <item sd="0" x="16"/>
        <item sd="0" m="1" x="984"/>
        <item sd="0" m="1" x="897"/>
        <item sd="0" x="280"/>
        <item sd="0" x="104"/>
        <item sd="0" x="332"/>
        <item sd="0" m="1" x="920"/>
        <item sd="0" x="348"/>
        <item sd="0" x="23"/>
        <item sd="0" x="362"/>
        <item sd="0" x="237"/>
        <item sd="0" x="91"/>
        <item sd="0" x="13"/>
        <item sd="0" x="175"/>
        <item sd="0" x="343"/>
        <item sd="0" m="1" x="1065"/>
        <item sd="0" m="1" x="1040"/>
        <item sd="0" x="87"/>
        <item sd="0" x="690"/>
        <item sd="0" x="33"/>
        <item sd="0" x="19"/>
        <item sd="0" m="1" x="831"/>
        <item sd="0" x="20"/>
        <item sd="0" m="1" x="843"/>
        <item sd="0" x="96"/>
        <item sd="0" m="1" x="1057"/>
        <item sd="0" m="1" x="1034"/>
        <item sd="0" m="1" x="908"/>
        <item sd="0" x="120"/>
        <item sd="0" x="131"/>
        <item sd="0" x="119"/>
        <item sd="0" m="1" x="986"/>
        <item sd="0" m="1" x="977"/>
        <item sd="0" m="1" x="841"/>
        <item sd="0" m="1" x="963"/>
        <item sd="0" x="228"/>
        <item sd="0" x="39"/>
        <item sd="0" x="108"/>
        <item sd="0" x="24"/>
        <item sd="0" x="139"/>
        <item sd="0" m="1" x="1044"/>
        <item sd="0" x="17"/>
        <item sd="0" x="248"/>
        <item sd="0" x="48"/>
        <item sd="0" m="1" x="959"/>
        <item sd="0" m="1" x="1019"/>
        <item sd="0" x="134"/>
        <item sd="0" x="596"/>
        <item sd="0" m="1" x="929"/>
        <item sd="0" x="69"/>
        <item sd="0" x="34"/>
        <item sd="0" x="206"/>
        <item sd="0" m="1" x="1060"/>
        <item sd="0" m="1" x="935"/>
        <item sd="0" m="1" x="954"/>
        <item sd="0" m="1" x="896"/>
        <item sd="0" x="268"/>
        <item sd="0" x="376"/>
        <item sd="0" x="331"/>
        <item sd="0" m="1" x="888"/>
        <item sd="0" x="360"/>
        <item sd="0" m="1" x="1035"/>
        <item sd="0" x="89"/>
        <item sd="0" x="355"/>
        <item sd="0" m="1" x="934"/>
        <item sd="0" x="168"/>
        <item sd="0" m="1" x="832"/>
        <item sd="0" m="1" x="825"/>
        <item sd="0" x="272"/>
        <item sd="0" x="51"/>
        <item sd="0" x="190"/>
        <item sd="0" x="50"/>
        <item sd="0" x="79"/>
        <item sd="0" x="32"/>
        <item sd="0" m="1" x="1022"/>
        <item sd="0" x="188"/>
        <item sd="0" x="110"/>
        <item sd="0" m="1" x="1041"/>
        <item sd="0" m="1" x="1038"/>
        <item sd="0" m="1" x="944"/>
        <item sd="0" m="1" x="890"/>
        <item sd="0" m="1" x="939"/>
        <item sd="0" m="1" x="911"/>
        <item sd="0" x="226"/>
        <item sd="0" x="57"/>
        <item sd="0" m="1" x="942"/>
        <item sd="0" x="340"/>
        <item sd="0" x="265"/>
        <item sd="0" x="294"/>
        <item sd="0" m="1" x="969"/>
        <item sd="0" x="62"/>
        <item sd="0" x="295"/>
        <item sd="0" x="3"/>
        <item sd="0" x="151"/>
        <item sd="0" x="210"/>
        <item sd="0" x="54"/>
        <item sd="0" m="1" x="1000"/>
        <item sd="0" m="1" x="983"/>
        <item sd="0" x="323"/>
        <item sd="0" m="1" x="877"/>
        <item sd="0" x="75"/>
        <item sd="0" m="1" x="906"/>
        <item sd="0" x="186"/>
        <item sd="0" x="361"/>
        <item sd="0" x="368"/>
        <item sd="0" x="327"/>
        <item sd="0" x="195"/>
        <item sd="0" m="1" x="973"/>
        <item sd="0" m="1" x="1013"/>
        <item sd="0" x="123"/>
        <item sd="0" m="1" x="903"/>
        <item sd="0" x="194"/>
        <item sd="0" x="121"/>
        <item sd="0" x="53"/>
        <item sd="0" m="1" x="1030"/>
        <item sd="0" x="278"/>
        <item sd="0" x="212"/>
        <item sd="0" m="1" x="1015"/>
        <item sd="0" m="1" x="1006"/>
        <item sd="0" m="1" x="1073"/>
        <item sd="0" m="1" x="859"/>
        <item sd="0" m="1" x="1067"/>
        <item sd="0" x="117"/>
        <item sd="0" x="111"/>
        <item sd="0" x="81"/>
        <item sd="0" x="7"/>
        <item sd="0" x="235"/>
        <item sd="0" x="287"/>
        <item sd="0" m="1" x="1004"/>
        <item sd="0" m="1" x="1051"/>
        <item sd="0" x="2"/>
        <item sd="0" m="1" x="1066"/>
        <item sd="0" m="1" x="925"/>
        <item sd="0" x="163"/>
        <item sd="0" m="1" x="998"/>
        <item sd="0" m="1" x="871"/>
        <item sd="0" m="1" x="1074"/>
        <item sd="0" m="1" x="838"/>
        <item sd="0" m="1" x="835"/>
        <item sd="0" x="130"/>
        <item sd="0" x="88"/>
        <item sd="0" m="1" x="1069"/>
        <item sd="0" x="204"/>
        <item sd="0" x="72"/>
        <item sd="0" x="73"/>
        <item sd="0" x="28"/>
        <item sd="0" x="47"/>
        <item sd="0" x="181"/>
        <item sd="0" x="26"/>
        <item sd="0" x="86"/>
        <item sd="0" x="230"/>
        <item sd="0" m="1" x="941"/>
        <item sd="0" m="1" x="924"/>
        <item sd="0" m="1" x="960"/>
        <item sd="0" x="94"/>
        <item sd="0" x="107"/>
        <item sd="0" x="309"/>
        <item sd="0" x="38"/>
        <item sd="0" x="145"/>
        <item sd="0" x="101"/>
        <item sd="0" x="369"/>
        <item sd="0" x="10"/>
        <item sd="0" x="74"/>
        <item sd="0" x="264"/>
        <item sd="0" m="1" x="910"/>
        <item sd="0" x="178"/>
        <item sd="0" x="266"/>
        <item sd="0" x="364"/>
        <item sd="0" x="98"/>
        <item sd="0" x="165"/>
        <item sd="0" x="66"/>
        <item sd="0" x="5"/>
        <item sd="0" m="1" x="884"/>
        <item sd="0" x="359"/>
        <item sd="0" m="1" x="1064"/>
        <item sd="0" x="269"/>
        <item sd="0" x="215"/>
        <item sd="0" x="349"/>
        <item sd="0" x="283"/>
        <item sd="0" x="185"/>
        <item sd="0" x="220"/>
        <item sd="0" m="1" x="1052"/>
        <item sd="0" m="1" x="830"/>
        <item sd="0" x="4"/>
        <item sd="0" x="377"/>
        <item sd="0" x="262"/>
        <item sd="0" x="326"/>
        <item sd="0" x="173"/>
        <item sd="0" x="200"/>
        <item sd="0" m="1" x="869"/>
        <item sd="0" x="345"/>
        <item sd="0" x="30"/>
        <item sd="0" m="1" x="1001"/>
        <item sd="0" x="242"/>
        <item sd="0" m="1" x="931"/>
        <item sd="0" m="1" x="839"/>
        <item sd="0" x="243"/>
        <item sd="0" m="1" x="1046"/>
        <item sd="0" m="1" x="1049"/>
        <item sd="0" x="303"/>
        <item sd="0" x="37"/>
        <item sd="0" x="357"/>
        <item sd="0" m="1" x="943"/>
        <item sd="0" m="1" x="994"/>
        <item sd="0" x="115"/>
        <item sd="0" m="1" x="1043"/>
        <item sd="0" m="1" x="850"/>
        <item sd="0" m="1" x="913"/>
        <item sd="0" x="128"/>
        <item sd="0" m="1" x="1050"/>
        <item sd="0" m="1" x="1026"/>
        <item sd="0" x="255"/>
        <item sd="0" x="199"/>
        <item sd="0" x="329"/>
        <item sd="0" x="297"/>
        <item sd="0" x="310"/>
        <item sd="0" x="83"/>
        <item sd="0" m="1" x="950"/>
        <item sd="0" m="1" x="833"/>
        <item sd="0" x="80"/>
        <item sd="0" m="1" x="902"/>
        <item sd="0" m="1" x="1039"/>
        <item sd="0" x="97"/>
        <item sd="0" x="289"/>
        <item sd="0" m="1" x="989"/>
        <item sd="0" x="116"/>
        <item sd="0" x="209"/>
        <item sd="0" x="198"/>
        <item sd="0" x="150"/>
        <item sd="0" x="136"/>
        <item sd="0" m="1" x="930"/>
        <item sd="0" x="109"/>
        <item sd="0" x="524"/>
        <item sd="0" m="1" x="909"/>
        <item sd="0" m="1" x="1010"/>
        <item sd="0" x="284"/>
        <item sd="0" x="296"/>
        <item sd="0" x="211"/>
        <item sd="0" x="45"/>
        <item sd="0" m="1" x="990"/>
        <item sd="0" m="1" x="981"/>
        <item sd="0" x="155"/>
        <item sd="0" m="1" x="1011"/>
        <item sd="0" x="61"/>
        <item sd="0" x="129"/>
        <item sd="0" x="105"/>
        <item sd="0" m="1" x="856"/>
        <item sd="0" x="157"/>
        <item sd="0" x="14"/>
        <item sd="0" x="43"/>
        <item sd="0" x="250"/>
        <item sd="0" x="238"/>
        <item sd="0" x="103"/>
        <item sd="0" x="70"/>
        <item sd="0" x="299"/>
        <item sd="0" x="127"/>
        <item sd="0" m="1" x="826"/>
        <item sd="0" x="193"/>
        <item sd="0" x="147"/>
        <item sd="0" m="1" x="945"/>
        <item sd="0" x="99"/>
        <item sd="0" x="344"/>
        <item sd="0" x="221"/>
        <item sd="0" m="1" x="1063"/>
        <item sd="0" m="1" x="1068"/>
        <item sd="0" x="271"/>
        <item sd="0" x="166"/>
        <item sd="0" x="286"/>
        <item sd="0" x="304"/>
        <item sd="0" m="1" x="938"/>
        <item sd="0" x="138"/>
        <item sd="0" x="41"/>
        <item sd="0" x="229"/>
        <item sd="0" m="1" x="997"/>
        <item sd="0" x="71"/>
        <item sd="0" x="64"/>
        <item sd="0" m="1" x="922"/>
        <item sd="0" m="1" x="916"/>
        <item sd="0" x="540"/>
        <item sd="0" x="44"/>
        <item sd="0" x="114"/>
        <item sd="0" x="52"/>
        <item sd="0" x="142"/>
        <item sd="0" x="82"/>
        <item sd="0" x="245"/>
        <item sd="0" x="314"/>
        <item sd="0" m="1" x="1036"/>
        <item sd="0" m="1" x="1007"/>
        <item sd="0" x="308"/>
        <item sd="0" m="1" x="967"/>
        <item sd="0" m="1" x="1033"/>
        <item sd="0" x="122"/>
        <item sd="0" x="118"/>
        <item sd="0" m="1" x="987"/>
        <item sd="0" x="169"/>
        <item sd="0" x="197"/>
        <item sd="0" x="125"/>
        <item sd="0" x="203"/>
        <item sd="0" x="267"/>
        <item sd="0" x="301"/>
        <item sd="0" x="85"/>
        <item sd="0" x="25"/>
        <item sd="0" x="244"/>
        <item sd="0" x="112"/>
        <item sd="0" x="192"/>
        <item sd="0" x="302"/>
        <item sd="0" x="260"/>
        <item sd="0" x="261"/>
        <item sd="0" m="1" x="972"/>
        <item sd="0" x="328"/>
        <item sd="0" x="350"/>
        <item sd="0" x="254"/>
        <item sd="0" x="320"/>
        <item sd="0" x="241"/>
        <item sd="0" x="158"/>
        <item sd="0" m="1" x="964"/>
        <item sd="0" m="1" x="928"/>
        <item sd="0" m="1" x="1020"/>
        <item sd="0" m="1" x="834"/>
        <item sd="0" m="1" x="886"/>
        <item sd="0" x="143"/>
        <item sd="0" m="1" x="1024"/>
        <item sd="0" x="276"/>
        <item sd="0" x="298"/>
        <item sd="0" x="424"/>
        <item sd="0" x="346"/>
        <item sd="0" x="306"/>
        <item sd="0" m="1" x="1048"/>
        <item sd="0" x="321"/>
        <item sd="0" x="313"/>
        <item sd="0" x="49"/>
        <item sd="0" x="315"/>
        <item sd="0" x="59"/>
        <item sd="0" x="183"/>
        <item sd="0" x="330"/>
        <item sd="0" x="274"/>
        <item sd="0" x="311"/>
        <item sd="0" x="249"/>
        <item sd="0" m="1" x="864"/>
        <item sd="0" m="1" x="968"/>
        <item sd="0" m="1" x="1070"/>
        <item sd="0" m="1" x="923"/>
        <item sd="0" m="1" x="905"/>
        <item sd="0" m="1" x="904"/>
        <item sd="0" x="90"/>
        <item sd="0" x="202"/>
        <item sd="0" x="67"/>
        <item sd="0" m="1" x="999"/>
        <item sd="0" x="65"/>
        <item sd="0" x="247"/>
        <item sd="0" m="1" x="875"/>
        <item sd="0" x="216"/>
        <item sd="0" m="1" x="887"/>
        <item sd="0" x="141"/>
        <item sd="0" x="177"/>
        <item sd="0" x="305"/>
        <item sd="0" m="1" x="883"/>
        <item sd="0" x="347"/>
        <item sd="0" m="1" x="1062"/>
        <item sd="0" m="1" x="948"/>
        <item sd="0" x="293"/>
        <item sd="0" x="148"/>
        <item sd="0" x="354"/>
        <item sd="0" m="1" x="1002"/>
        <item sd="0" x="27"/>
        <item sd="0" m="1" x="1012"/>
        <item sd="0" x="68"/>
        <item sd="0" x="6"/>
        <item sd="0" x="263"/>
        <item sd="0" x="154"/>
        <item sd="0" x="164"/>
        <item sd="0" x="172"/>
        <item sd="0" x="205"/>
        <item sd="0" x="351"/>
        <item sd="0" m="1" x="889"/>
        <item sd="0" x="29"/>
        <item sd="0" m="1" x="1056"/>
        <item sd="0" x="9"/>
        <item sd="0" x="335"/>
        <item sd="0" m="1" x="952"/>
        <item sd="0" m="1" x="978"/>
        <item sd="0" m="1" x="918"/>
        <item sd="0" x="234"/>
        <item sd="0" x="162"/>
        <item sd="0" m="1" x="891"/>
        <item sd="0" m="1" x="1023"/>
        <item sd="0" m="1" x="1053"/>
        <item sd="0" m="1" x="1037"/>
        <item sd="0" x="300"/>
        <item sd="0" x="167"/>
        <item sd="0" x="76"/>
        <item sd="0" m="1" x="1016"/>
        <item sd="0" x="342"/>
        <item sd="0" x="341"/>
        <item sd="0" m="1" x="852"/>
        <item sd="0" m="1" x="914"/>
        <item sd="0" m="1" x="991"/>
        <item sd="0" m="1" x="970"/>
        <item sd="0" x="113"/>
        <item sd="0" x="251"/>
        <item sd="0" x="176"/>
        <item sd="0" x="372"/>
        <item sd="0" x="246"/>
        <item sd="0" m="1" x="840"/>
        <item sd="0" x="257"/>
        <item sd="0" x="95"/>
        <item sd="0" x="338"/>
        <item sd="0" x="36"/>
        <item sd="0" m="1" x="893"/>
        <item sd="0" x="21"/>
        <item sd="0" x="378"/>
        <item sd="0" x="381"/>
        <item sd="0" x="382"/>
        <item sd="0" x="379"/>
        <item sd="0" x="383"/>
        <item sd="0" x="380"/>
        <item sd="0" x="384"/>
        <item sd="0" x="385"/>
        <item sd="0" x="387"/>
        <item sd="0" m="1" x="873"/>
        <item sd="0" m="1" x="912"/>
        <item sd="0" x="388"/>
        <item sd="0" m="1" x="844"/>
        <item sd="0" x="389"/>
        <item sd="0" x="390"/>
        <item sd="0" x="391"/>
        <item sd="0" x="392"/>
        <item sd="0" x="393"/>
        <item sd="0" x="394"/>
        <item sd="0" x="396"/>
        <item sd="0" x="397"/>
        <item sd="0" x="398"/>
        <item sd="0" x="395"/>
        <item sd="0" x="373"/>
        <item sd="0" x="399"/>
        <item sd="0" m="1" x="860"/>
        <item sd="0" x="401"/>
        <item sd="0" x="400"/>
        <item sd="0" m="1" x="878"/>
        <item sd="0" x="402"/>
        <item sd="0" x="403"/>
        <item sd="0" x="404"/>
        <item sd="0" x="405"/>
        <item sd="0" x="406"/>
        <item sd="0" x="411"/>
        <item sd="0" m="1" x="940"/>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98"/>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80"/>
        <item sd="0" x="465"/>
        <item sd="0" x="469"/>
        <item sd="0" x="466"/>
        <item sd="0" x="467"/>
        <item sd="0" m="1" x="870"/>
        <item sd="0" x="470"/>
        <item sd="0" m="1" x="847"/>
        <item sd="0" x="472"/>
        <item sd="0" x="475"/>
        <item sd="0" x="476"/>
        <item sd="0" x="371"/>
        <item sd="0" m="1" x="951"/>
        <item sd="0" x="477"/>
        <item sd="0" x="478"/>
        <item sd="0" x="479"/>
        <item sd="0" x="473"/>
        <item sd="0" x="474"/>
        <item sd="0" x="480"/>
        <item sd="0" x="481"/>
        <item sd="0" x="482"/>
        <item sd="0" x="483"/>
        <item sd="0" x="484"/>
        <item sd="0" x="485"/>
        <item sd="0" x="486"/>
        <item sd="0" m="1" x="1009"/>
        <item sd="0" x="488"/>
        <item sd="0" x="489"/>
        <item sd="0" x="487"/>
        <item sd="0" x="492"/>
        <item sd="0" x="491"/>
        <item sd="0" x="312"/>
        <item sd="0" m="1" x="992"/>
        <item sd="0" x="490"/>
        <item sd="0" x="493"/>
        <item sd="0" x="471"/>
        <item sd="0" x="494"/>
        <item sd="0" x="495"/>
        <item sd="0" m="1" x="976"/>
        <item sd="0" x="497"/>
        <item sd="0" x="499"/>
        <item sd="0" x="500"/>
        <item sd="0" x="503"/>
        <item sd="0" m="1" x="949"/>
        <item sd="0" m="1" x="885"/>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76"/>
        <item sd="0" x="547"/>
        <item sd="0" x="548"/>
        <item sd="0" x="549"/>
        <item sd="0" x="543"/>
        <item sd="0" x="544"/>
        <item sd="0" x="546"/>
        <item sd="0" x="550"/>
        <item sd="0" x="551"/>
        <item sd="0" x="545"/>
        <item sd="0" x="556"/>
        <item sd="0" x="557"/>
        <item sd="0" x="558"/>
        <item sd="0" x="559"/>
        <item sd="0" x="552"/>
        <item sd="0" x="553"/>
        <item sd="0" x="554"/>
        <item sd="0" m="1" x="926"/>
        <item sd="0" x="431"/>
        <item sd="0" x="555"/>
        <item sd="0" x="560"/>
        <item sd="0" x="561"/>
        <item sd="0" x="563"/>
        <item sd="0" x="564"/>
        <item sd="0" x="565"/>
        <item sd="0" m="1" x="1031"/>
        <item sd="0" x="566"/>
        <item sd="0" x="567"/>
        <item sd="0" x="571"/>
        <item sd="0" x="572"/>
        <item sd="0" x="573"/>
        <item sd="0" x="574"/>
        <item sd="0" x="568"/>
        <item sd="0" x="569"/>
        <item sd="0" x="575"/>
        <item sd="0" x="570"/>
        <item sd="0" m="1" x="947"/>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00"/>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66"/>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21"/>
        <item x="683"/>
        <item x="687"/>
        <item x="689"/>
        <item x="685"/>
        <item x="686"/>
        <item x="691"/>
        <item x="684"/>
        <item x="692"/>
        <item x="693"/>
        <item x="694"/>
        <item x="695"/>
        <item x="696"/>
        <item m="1" x="874"/>
        <item x="698"/>
        <item x="699"/>
        <item x="697"/>
        <item x="701"/>
        <item x="702"/>
        <item m="1" x="996"/>
        <item x="705"/>
        <item m="1" x="822"/>
        <item x="703"/>
        <item x="704"/>
        <item x="706"/>
        <item x="707"/>
        <item x="720"/>
        <item x="708"/>
        <item x="709"/>
        <item x="710"/>
        <item x="711"/>
        <item x="712"/>
        <item x="713"/>
        <item x="714"/>
        <item x="715"/>
        <item x="716"/>
        <item x="717"/>
        <item x="718"/>
        <item x="719"/>
        <item x="721"/>
        <item x="722"/>
        <item x="723"/>
        <item x="724"/>
        <item x="725"/>
        <item m="1" x="899"/>
        <item x="726"/>
        <item x="727"/>
        <item x="730"/>
        <item m="1" x="1071"/>
        <item m="1" x="863"/>
        <item x="731"/>
        <item x="728"/>
        <item x="334"/>
        <item x="729"/>
        <item x="732"/>
        <item x="733"/>
        <item x="734"/>
        <item x="735"/>
        <item x="736"/>
        <item x="737"/>
        <item x="738"/>
        <item x="794"/>
        <item x="739"/>
        <item x="740"/>
        <item x="741"/>
        <item x="742"/>
        <item x="787"/>
        <item x="743"/>
        <item x="744"/>
        <item x="745"/>
        <item x="746"/>
        <item x="747"/>
        <item x="748"/>
        <item m="1" x="882"/>
        <item x="749"/>
        <item x="756"/>
        <item x="750"/>
        <item x="751"/>
        <item m="1" x="955"/>
        <item x="752"/>
        <item x="753"/>
        <item x="754"/>
        <item x="755"/>
        <item x="757"/>
        <item x="594"/>
        <item x="758"/>
        <item x="759"/>
        <item x="760"/>
        <item x="761"/>
        <item x="762"/>
        <item x="763"/>
        <item x="764"/>
        <item x="765"/>
        <item x="766"/>
        <item x="767"/>
        <item x="768"/>
        <item m="1" x="823"/>
        <item x="770"/>
        <item x="771"/>
        <item x="772"/>
        <item x="773"/>
        <item x="769"/>
        <item x="774"/>
        <item x="775"/>
        <item x="776"/>
        <item x="777"/>
        <item x="778"/>
        <item x="779"/>
        <item x="780"/>
        <item x="781"/>
        <item x="783"/>
        <item x="784"/>
        <item x="785"/>
        <item x="786"/>
        <item x="788"/>
        <item x="789"/>
        <item x="790"/>
        <item x="791"/>
        <item x="792"/>
        <item x="793"/>
        <item x="795"/>
        <item x="796"/>
        <item x="797"/>
        <item x="798"/>
        <item x="799"/>
        <item x="800"/>
        <item x="801"/>
        <item x="802"/>
        <item x="808"/>
        <item x="803"/>
        <item x="804"/>
        <item x="805"/>
        <item x="806"/>
        <item x="807"/>
        <item x="809"/>
        <item x="810"/>
        <item x="811"/>
        <item x="812"/>
        <item x="820"/>
        <item x="813"/>
        <item x="814"/>
        <item x="815"/>
        <item x="816"/>
        <item x="817"/>
        <item x="818"/>
        <item x="819"/>
        <item t="default" sd="0"/>
      </items>
    </pivotField>
    <pivotField axis="axisPage" showAll="0">
      <items count="9850">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715"/>
        <item x="9716"/>
        <item x="9717"/>
        <item x="9727"/>
        <item x="9728"/>
        <item x="9729"/>
        <item x="9730"/>
        <item x="9732"/>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34"/>
        <item x="9735"/>
        <item x="9736"/>
        <item x="9737"/>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718"/>
        <item x="9719"/>
        <item x="9720"/>
        <item x="9721"/>
        <item x="9722"/>
        <item x="9723"/>
        <item x="9724"/>
        <item x="9738"/>
        <item x="9674"/>
        <item x="9675"/>
        <item x="9676"/>
        <item x="9677"/>
        <item x="9678"/>
        <item x="9679"/>
        <item x="9680"/>
        <item x="9681"/>
        <item x="9682"/>
        <item x="9691"/>
        <item x="9692"/>
        <item x="9693"/>
        <item x="9694"/>
        <item x="9725"/>
        <item x="9739"/>
        <item x="9695"/>
        <item x="9696"/>
        <item x="9697"/>
        <item x="9698"/>
        <item x="9699"/>
        <item x="9700"/>
        <item x="9701"/>
        <item x="9702"/>
        <item x="9703"/>
        <item x="9726"/>
        <item x="9683"/>
        <item x="9684"/>
        <item x="9685"/>
        <item x="9686"/>
        <item x="9704"/>
        <item x="9705"/>
        <item x="9706"/>
        <item x="9707"/>
        <item x="9708"/>
        <item x="9709"/>
        <item x="9710"/>
        <item x="9711"/>
        <item x="9712"/>
        <item x="9713"/>
        <item x="9714"/>
        <item x="9733"/>
        <item x="9740"/>
        <item x="9741"/>
        <item x="9742"/>
        <item x="9743"/>
        <item x="9744"/>
        <item x="9745"/>
        <item x="9746"/>
        <item x="9747"/>
        <item x="9748"/>
        <item x="9751"/>
        <item x="9753"/>
        <item x="9754"/>
        <item x="9833"/>
        <item x="9834"/>
        <item x="9835"/>
        <item x="9731"/>
        <item x="9836"/>
        <item x="9840"/>
        <item x="9841"/>
        <item x="9687"/>
        <item x="9688"/>
        <item x="9752"/>
        <item x="9755"/>
        <item x="9756"/>
        <item x="9757"/>
        <item x="9758"/>
        <item x="9759"/>
        <item x="9843"/>
        <item x="9760"/>
        <item x="9761"/>
        <item x="9762"/>
        <item x="9763"/>
        <item x="9765"/>
        <item x="9766"/>
        <item x="9767"/>
        <item x="9844"/>
        <item x="9845"/>
        <item x="9846"/>
        <item x="9837"/>
        <item x="9749"/>
        <item x="9750"/>
        <item x="9768"/>
        <item x="9769"/>
        <item x="9770"/>
        <item x="9771"/>
        <item x="9772"/>
        <item x="9773"/>
        <item x="9774"/>
        <item x="9775"/>
        <item x="9776"/>
        <item x="9777"/>
        <item x="9778"/>
        <item x="9779"/>
        <item x="9780"/>
        <item x="9781"/>
        <item x="9838"/>
        <item x="9782"/>
        <item x="9783"/>
        <item x="9689"/>
        <item x="9690"/>
        <item x="9784"/>
        <item x="9785"/>
        <item x="9786"/>
        <item x="9787"/>
        <item x="9788"/>
        <item x="9789"/>
        <item x="9790"/>
        <item x="9791"/>
        <item x="9792"/>
        <item x="9793"/>
        <item x="9794"/>
        <item x="9795"/>
        <item x="9847"/>
        <item x="9764"/>
        <item x="9796"/>
        <item x="9797"/>
        <item x="9798"/>
        <item x="9800"/>
        <item x="9801"/>
        <item x="9802"/>
        <item x="9803"/>
        <item x="9804"/>
        <item x="9805"/>
        <item x="9806"/>
        <item x="9807"/>
        <item x="9799"/>
        <item x="9808"/>
        <item x="9809"/>
        <item x="9810"/>
        <item x="9811"/>
        <item x="9812"/>
        <item x="9813"/>
        <item x="9839"/>
        <item x="9612"/>
        <item x="9814"/>
        <item x="9815"/>
        <item x="9816"/>
        <item x="9817"/>
        <item x="9818"/>
        <item x="9819"/>
        <item x="9820"/>
        <item x="9821"/>
        <item x="9822"/>
        <item x="9823"/>
        <item x="9824"/>
        <item x="9825"/>
        <item x="9826"/>
        <item x="9827"/>
        <item x="9828"/>
        <item x="9829"/>
        <item x="9830"/>
        <item x="9831"/>
        <item x="9832"/>
        <item x="9842"/>
        <item x="9848"/>
        <item t="default"/>
      </items>
    </pivotField>
    <pivotField dataField="1" showAll="0"/>
    <pivotField dataField="1" showAll="0"/>
    <pivotField dataField="1" showAll="0"/>
    <pivotField axis="axisPage" multipleItemSelectionAllowed="1" showAll="0">
      <items count="150">
        <item m="1" x="131"/>
        <item m="1" x="117"/>
        <item m="1" x="116"/>
        <item m="1" x="135"/>
        <item m="1" x="147"/>
        <item m="1" x="114"/>
        <item m="1" x="148"/>
        <item m="1" x="119"/>
        <item m="1" x="128"/>
        <item m="1" x="125"/>
        <item m="1" x="130"/>
        <item m="1" x="132"/>
        <item x="8"/>
        <item x="20"/>
        <item x="32"/>
        <item x="1"/>
        <item x="12"/>
        <item x="24"/>
        <item x="37"/>
        <item x="4"/>
        <item x="16"/>
        <item x="28"/>
        <item x="41"/>
        <item x="6"/>
        <item x="18"/>
        <item x="30"/>
        <item x="5"/>
        <item x="17"/>
        <item x="29"/>
        <item m="1" x="143"/>
        <item x="11"/>
        <item x="23"/>
        <item x="35"/>
        <item x="0"/>
        <item x="10"/>
        <item x="22"/>
        <item x="34"/>
        <item x="7"/>
        <item x="19"/>
        <item x="31"/>
        <item x="9"/>
        <item x="21"/>
        <item x="33"/>
        <item x="3"/>
        <item x="15"/>
        <item x="27"/>
        <item x="40"/>
        <item m="1" x="122"/>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3"/>
        <item m="1" x="126"/>
        <item m="1" x="129"/>
        <item m="1" x="133"/>
        <item m="1" x="136"/>
        <item m="1" x="138"/>
        <item m="1" x="137"/>
        <item m="1" x="139"/>
        <item m="1" x="141"/>
        <item m="1" x="144"/>
        <item m="1" x="145"/>
        <item m="1" x="115"/>
        <item m="1" x="118"/>
        <item m="1" x="121"/>
        <item m="1" x="124"/>
        <item x="83"/>
        <item x="84"/>
        <item x="85"/>
        <item x="86"/>
        <item x="87"/>
        <item x="88"/>
        <item x="89"/>
        <item x="90"/>
        <item x="92"/>
        <item x="93"/>
        <item x="91"/>
        <item x="95"/>
        <item x="96"/>
        <item x="97"/>
        <item x="106"/>
        <item x="98"/>
        <item x="99"/>
        <item x="100"/>
        <item x="101"/>
        <item x="102"/>
        <item x="103"/>
        <item x="104"/>
        <item x="105"/>
        <item x="107"/>
        <item x="108"/>
        <item m="1" x="140"/>
        <item m="1" x="127"/>
        <item m="1" x="146"/>
        <item m="1" x="134"/>
        <item m="1" x="120"/>
        <item m="1" x="142"/>
        <item x="109"/>
        <item x="110"/>
        <item x="111"/>
        <item x="112"/>
        <item x="113"/>
        <item t="default"/>
      </items>
    </pivotField>
  </pivotFields>
  <rowFields count="2">
    <field x="1"/>
    <field x="2"/>
  </rowFields>
  <rowItems count="118">
    <i>
      <x/>
    </i>
    <i>
      <x v="1"/>
    </i>
    <i>
      <x v="2"/>
    </i>
    <i>
      <x v="3"/>
    </i>
    <i>
      <x v="4"/>
    </i>
    <i>
      <x v="5"/>
    </i>
    <i>
      <x v="7"/>
    </i>
    <i>
      <x v="8"/>
    </i>
    <i>
      <x v="9"/>
    </i>
    <i>
      <x v="10"/>
    </i>
    <i>
      <x v="11"/>
    </i>
    <i>
      <x v="12"/>
    </i>
    <i>
      <x v="13"/>
    </i>
    <i>
      <x v="14"/>
    </i>
    <i>
      <x v="15"/>
    </i>
    <i>
      <x v="16"/>
    </i>
    <i>
      <x v="17"/>
    </i>
    <i>
      <x v="18"/>
    </i>
    <i>
      <x v="19"/>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2"/>
    </i>
    <i>
      <x v="53"/>
    </i>
    <i>
      <x v="54"/>
    </i>
    <i>
      <x v="55"/>
    </i>
    <i>
      <x v="56"/>
    </i>
    <i>
      <x v="57"/>
    </i>
    <i>
      <x v="58"/>
    </i>
    <i>
      <x v="59"/>
    </i>
    <i>
      <x v="60"/>
    </i>
    <i>
      <x v="61"/>
    </i>
    <i>
      <x v="62"/>
    </i>
    <i>
      <x v="63"/>
    </i>
    <i>
      <x v="64"/>
    </i>
    <i>
      <x v="66"/>
    </i>
    <i>
      <x v="68"/>
    </i>
    <i>
      <x v="69"/>
    </i>
    <i>
      <x v="70"/>
    </i>
    <i>
      <x v="71"/>
    </i>
    <i>
      <x v="72"/>
    </i>
    <i>
      <x v="73"/>
    </i>
    <i>
      <x v="74"/>
    </i>
    <i>
      <x v="75"/>
    </i>
    <i>
      <x v="76"/>
    </i>
    <i>
      <x v="83"/>
    </i>
    <i>
      <x v="96"/>
    </i>
    <i>
      <x v="100"/>
    </i>
    <i>
      <x v="102"/>
    </i>
    <i>
      <x v="115"/>
    </i>
    <i>
      <x v="117"/>
    </i>
    <i>
      <x v="131"/>
    </i>
    <i>
      <x v="133"/>
    </i>
    <i>
      <x v="135"/>
    </i>
    <i>
      <x v="138"/>
    </i>
    <i>
      <x v="140"/>
    </i>
    <i>
      <x v="151"/>
    </i>
    <i>
      <x v="157"/>
    </i>
    <i>
      <x v="169"/>
    </i>
    <i>
      <x v="181"/>
    </i>
    <i>
      <x v="183"/>
    </i>
    <i>
      <x v="184"/>
    </i>
    <i>
      <x v="185"/>
    </i>
    <i>
      <x v="186"/>
    </i>
    <i>
      <x v="189"/>
    </i>
    <i>
      <x v="194"/>
    </i>
    <i>
      <x v="195"/>
    </i>
    <i>
      <x v="196"/>
    </i>
    <i>
      <x v="198"/>
    </i>
    <i>
      <x v="200"/>
    </i>
    <i>
      <x v="201"/>
    </i>
    <i>
      <x v="204"/>
    </i>
    <i>
      <x v="214"/>
    </i>
    <i>
      <x v="218"/>
    </i>
    <i>
      <x v="223"/>
    </i>
    <i>
      <x v="229"/>
    </i>
    <i>
      <x v="233"/>
    </i>
    <i>
      <x v="235"/>
    </i>
    <i r="1">
      <x v="700"/>
    </i>
    <i>
      <x v="236"/>
    </i>
    <i r="1">
      <x v="178"/>
    </i>
    <i r="1">
      <x v="311"/>
    </i>
    <i r="1">
      <x v="716"/>
    </i>
    <i r="1">
      <x v="1015"/>
    </i>
    <i>
      <x v="237"/>
    </i>
    <i r="1">
      <x v="1068"/>
    </i>
    <i>
      <x v="238"/>
    </i>
    <i r="1">
      <x v="716"/>
    </i>
    <i>
      <x v="239"/>
    </i>
    <i r="1">
      <x v="107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17">
    <format dxfId="1161">
      <pivotArea type="all" dataOnly="0" outline="0" fieldPosition="0"/>
    </format>
    <format dxfId="1160">
      <pivotArea outline="0" collapsedLevelsAreSubtotals="1" fieldPosition="0"/>
    </format>
    <format dxfId="1159">
      <pivotArea dataOnly="0" labelOnly="1" outline="0" fieldPosition="0">
        <references count="1">
          <reference field="4294967294" count="3">
            <x v="0"/>
            <x v="1"/>
            <x v="2"/>
          </reference>
        </references>
      </pivotArea>
    </format>
    <format dxfId="1158">
      <pivotArea type="all" dataOnly="0" outline="0" fieldPosition="0"/>
    </format>
    <format dxfId="1157">
      <pivotArea outline="0" collapsedLevelsAreSubtotals="1" fieldPosition="0"/>
    </format>
    <format dxfId="1156">
      <pivotArea field="1" type="button" dataOnly="0" labelOnly="1" outline="0" axis="axisRow" fieldPosition="0"/>
    </format>
    <format dxfId="1155">
      <pivotArea dataOnly="0" labelOnly="1" fieldPosition="0">
        <references count="1">
          <reference field="1" count="49">
            <x v="58"/>
            <x v="59"/>
            <x v="75"/>
            <x v="76"/>
            <x v="77"/>
            <x v="78"/>
            <x v="79"/>
            <x v="80"/>
            <x v="81"/>
            <x v="82"/>
            <x v="83"/>
            <x v="84"/>
            <x v="85"/>
            <x v="86"/>
            <x v="88"/>
            <x v="89"/>
            <x v="90"/>
            <x v="91"/>
            <x v="92"/>
            <x v="93"/>
            <x v="103"/>
            <x v="104"/>
            <x v="105"/>
            <x v="106"/>
            <x v="107"/>
            <x v="108"/>
            <x v="109"/>
            <x v="110"/>
            <x v="111"/>
            <x v="112"/>
            <x v="113"/>
            <x v="114"/>
            <x v="115"/>
            <x v="116"/>
            <x v="117"/>
            <x v="118"/>
            <x v="119"/>
            <x v="120"/>
            <x v="121"/>
            <x v="122"/>
            <x v="123"/>
            <x v="124"/>
            <x v="125"/>
            <x v="156"/>
            <x v="157"/>
            <x v="190"/>
            <x v="191"/>
            <x v="192"/>
            <x v="194"/>
          </reference>
        </references>
      </pivotArea>
    </format>
    <format dxfId="1154">
      <pivotArea dataOnly="0" labelOnly="1" fieldPosition="0">
        <references count="1">
          <reference field="1" count="47">
            <x v="48"/>
            <x v="55"/>
            <x v="56"/>
            <x v="70"/>
            <x v="87"/>
            <x v="94"/>
            <x v="95"/>
            <x v="96"/>
            <x v="97"/>
            <x v="98"/>
            <x v="99"/>
            <x v="100"/>
            <x v="101"/>
            <x v="102"/>
            <x v="126"/>
            <x v="127"/>
            <x v="128"/>
            <x v="129"/>
            <x v="130"/>
            <x v="131"/>
            <x v="132"/>
            <x v="133"/>
            <x v="134"/>
            <x v="135"/>
            <x v="136"/>
            <x v="137"/>
            <x v="138"/>
            <x v="139"/>
            <x v="140"/>
            <x v="141"/>
            <x v="142"/>
            <x v="143"/>
            <x v="144"/>
            <x v="145"/>
            <x v="146"/>
            <x v="147"/>
            <x v="148"/>
            <x v="149"/>
            <x v="150"/>
            <x v="151"/>
            <x v="152"/>
            <x v="153"/>
            <x v="154"/>
            <x v="155"/>
            <x v="193"/>
            <x v="196"/>
            <x v="198"/>
          </reference>
        </references>
      </pivotArea>
    </format>
    <format dxfId="1153">
      <pivotArea dataOnly="0" labelOnly="1" grandRow="1" outline="0" fieldPosition="0"/>
    </format>
    <format dxfId="1152">
      <pivotArea dataOnly="0" labelOnly="1" outline="0" fieldPosition="0">
        <references count="1">
          <reference field="4294967294" count="3">
            <x v="0"/>
            <x v="1"/>
            <x v="2"/>
          </reference>
        </references>
      </pivotArea>
    </format>
    <format dxfId="1151">
      <pivotArea type="all" dataOnly="0" outline="0" fieldPosition="0"/>
    </format>
    <format dxfId="1150">
      <pivotArea outline="0" collapsedLevelsAreSubtotals="1" fieldPosition="0"/>
    </format>
    <format dxfId="1149">
      <pivotArea field="1" type="button" dataOnly="0" labelOnly="1" outline="0" axis="axisRow" fieldPosition="0"/>
    </format>
    <format dxfId="1148">
      <pivotArea dataOnly="0" labelOnly="1" fieldPosition="0">
        <references count="1">
          <reference field="1" count="49">
            <x v="58"/>
            <x v="59"/>
            <x v="75"/>
            <x v="76"/>
            <x v="77"/>
            <x v="78"/>
            <x v="79"/>
            <x v="80"/>
            <x v="81"/>
            <x v="82"/>
            <x v="83"/>
            <x v="84"/>
            <x v="85"/>
            <x v="86"/>
            <x v="88"/>
            <x v="89"/>
            <x v="90"/>
            <x v="91"/>
            <x v="92"/>
            <x v="93"/>
            <x v="103"/>
            <x v="104"/>
            <x v="105"/>
            <x v="106"/>
            <x v="107"/>
            <x v="108"/>
            <x v="109"/>
            <x v="110"/>
            <x v="111"/>
            <x v="112"/>
            <x v="113"/>
            <x v="114"/>
            <x v="115"/>
            <x v="116"/>
            <x v="117"/>
            <x v="118"/>
            <x v="119"/>
            <x v="120"/>
            <x v="121"/>
            <x v="122"/>
            <x v="123"/>
            <x v="124"/>
            <x v="125"/>
            <x v="156"/>
            <x v="157"/>
            <x v="190"/>
            <x v="191"/>
            <x v="192"/>
            <x v="194"/>
          </reference>
        </references>
      </pivotArea>
    </format>
    <format dxfId="1147">
      <pivotArea dataOnly="0" labelOnly="1" fieldPosition="0">
        <references count="1">
          <reference field="1" count="47">
            <x v="48"/>
            <x v="55"/>
            <x v="56"/>
            <x v="70"/>
            <x v="87"/>
            <x v="94"/>
            <x v="95"/>
            <x v="96"/>
            <x v="97"/>
            <x v="98"/>
            <x v="99"/>
            <x v="100"/>
            <x v="101"/>
            <x v="102"/>
            <x v="126"/>
            <x v="127"/>
            <x v="128"/>
            <x v="129"/>
            <x v="130"/>
            <x v="131"/>
            <x v="132"/>
            <x v="133"/>
            <x v="134"/>
            <x v="135"/>
            <x v="136"/>
            <x v="137"/>
            <x v="138"/>
            <x v="139"/>
            <x v="140"/>
            <x v="141"/>
            <x v="142"/>
            <x v="143"/>
            <x v="144"/>
            <x v="145"/>
            <x v="146"/>
            <x v="147"/>
            <x v="148"/>
            <x v="149"/>
            <x v="150"/>
            <x v="151"/>
            <x v="152"/>
            <x v="153"/>
            <x v="154"/>
            <x v="155"/>
            <x v="193"/>
            <x v="196"/>
            <x v="198"/>
          </reference>
        </references>
      </pivotArea>
    </format>
    <format dxfId="1146">
      <pivotArea dataOnly="0" labelOnly="1" grandRow="1" outline="0" fieldPosition="0"/>
    </format>
    <format dxfId="1145">
      <pivotArea dataOnly="0" labelOnly="1" outline="0" fieldPosition="0">
        <references count="1">
          <reference field="4294967294" count="3">
            <x v="0"/>
            <x v="1"/>
            <x v="2"/>
          </reference>
        </references>
      </pivotArea>
    </format>
    <format dxfId="1144">
      <pivotArea type="all" dataOnly="0" outline="0" fieldPosition="0"/>
    </format>
    <format dxfId="1143">
      <pivotArea field="1" type="button" dataOnly="0" labelOnly="1" outline="0" axis="axisRow" fieldPosition="0"/>
    </format>
    <format dxfId="1142">
      <pivotArea dataOnly="0" labelOnly="1" fieldPosition="0">
        <references count="1">
          <reference field="1" count="49">
            <x v="58"/>
            <x v="59"/>
            <x v="75"/>
            <x v="76"/>
            <x v="77"/>
            <x v="78"/>
            <x v="79"/>
            <x v="80"/>
            <x v="81"/>
            <x v="82"/>
            <x v="83"/>
            <x v="84"/>
            <x v="85"/>
            <x v="86"/>
            <x v="88"/>
            <x v="89"/>
            <x v="90"/>
            <x v="91"/>
            <x v="92"/>
            <x v="93"/>
            <x v="103"/>
            <x v="104"/>
            <x v="105"/>
            <x v="106"/>
            <x v="107"/>
            <x v="108"/>
            <x v="109"/>
            <x v="110"/>
            <x v="111"/>
            <x v="112"/>
            <x v="113"/>
            <x v="114"/>
            <x v="115"/>
            <x v="116"/>
            <x v="117"/>
            <x v="118"/>
            <x v="119"/>
            <x v="120"/>
            <x v="121"/>
            <x v="122"/>
            <x v="123"/>
            <x v="124"/>
            <x v="125"/>
            <x v="156"/>
            <x v="157"/>
            <x v="190"/>
            <x v="191"/>
            <x v="192"/>
            <x v="194"/>
          </reference>
        </references>
      </pivotArea>
    </format>
    <format dxfId="1141">
      <pivotArea dataOnly="0" labelOnly="1" fieldPosition="0">
        <references count="1">
          <reference field="1" count="47">
            <x v="48"/>
            <x v="55"/>
            <x v="56"/>
            <x v="70"/>
            <x v="87"/>
            <x v="94"/>
            <x v="95"/>
            <x v="96"/>
            <x v="97"/>
            <x v="98"/>
            <x v="99"/>
            <x v="100"/>
            <x v="101"/>
            <x v="102"/>
            <x v="126"/>
            <x v="127"/>
            <x v="128"/>
            <x v="129"/>
            <x v="130"/>
            <x v="131"/>
            <x v="132"/>
            <x v="133"/>
            <x v="134"/>
            <x v="135"/>
            <x v="136"/>
            <x v="137"/>
            <x v="138"/>
            <x v="139"/>
            <x v="140"/>
            <x v="141"/>
            <x v="142"/>
            <x v="143"/>
            <x v="144"/>
            <x v="145"/>
            <x v="146"/>
            <x v="147"/>
            <x v="148"/>
            <x v="149"/>
            <x v="150"/>
            <x v="151"/>
            <x v="152"/>
            <x v="153"/>
            <x v="154"/>
            <x v="155"/>
            <x v="193"/>
            <x v="196"/>
            <x v="198"/>
          </reference>
        </references>
      </pivotArea>
    </format>
    <format dxfId="1140">
      <pivotArea dataOnly="0" labelOnly="1" outline="0" fieldPosition="0">
        <references count="1">
          <reference field="4294967294" count="3">
            <x v="0"/>
            <x v="1"/>
            <x v="2"/>
          </reference>
        </references>
      </pivotArea>
    </format>
    <format dxfId="1139">
      <pivotArea dataOnly="0" labelOnly="1" outline="0" fieldPosition="0">
        <references count="1">
          <reference field="4294967294" count="1">
            <x v="2"/>
          </reference>
        </references>
      </pivotArea>
    </format>
    <format dxfId="1138">
      <pivotArea dataOnly="0" labelOnly="1" outline="0" fieldPosition="0">
        <references count="1">
          <reference field="4294967294" count="1">
            <x v="2"/>
          </reference>
        </references>
      </pivotArea>
    </format>
    <format dxfId="1137">
      <pivotArea dataOnly="0" labelOnly="1" outline="0" fieldPosition="0">
        <references count="1">
          <reference field="4294967294" count="2">
            <x v="0"/>
            <x v="1"/>
          </reference>
        </references>
      </pivotArea>
    </format>
    <format dxfId="1136">
      <pivotArea dataOnly="0" labelOnly="1" outline="0" fieldPosition="0">
        <references count="1">
          <reference field="4294967294" count="2">
            <x v="0"/>
            <x v="1"/>
          </reference>
        </references>
      </pivotArea>
    </format>
    <format dxfId="1135">
      <pivotArea dataOnly="0" labelOnly="1" outline="0" fieldPosition="0">
        <references count="1">
          <reference field="4294967294" count="2">
            <x v="0"/>
            <x v="1"/>
          </reference>
        </references>
      </pivotArea>
    </format>
    <format dxfId="1134">
      <pivotArea dataOnly="0" labelOnly="1" outline="0" fieldPosition="0">
        <references count="1">
          <reference field="4294967294" count="2">
            <x v="0"/>
            <x v="1"/>
          </reference>
        </references>
      </pivotArea>
    </format>
    <format dxfId="1133">
      <pivotArea field="1" type="button" dataOnly="0" labelOnly="1" outline="0" axis="axisRow" fieldPosition="0"/>
    </format>
    <format dxfId="1132">
      <pivotArea field="1" type="button" dataOnly="0" labelOnly="1" outline="0" axis="axisRow" fieldPosition="0"/>
    </format>
    <format dxfId="1131">
      <pivotArea field="1" type="button" dataOnly="0" labelOnly="1" outline="0" axis="axisRow" fieldPosition="0"/>
    </format>
    <format dxfId="1130">
      <pivotArea dataOnly="0" labelOnly="1" outline="0" fieldPosition="0">
        <references count="1">
          <reference field="4294967294" count="3">
            <x v="0"/>
            <x v="1"/>
            <x v="2"/>
          </reference>
        </references>
      </pivotArea>
    </format>
    <format dxfId="1129">
      <pivotArea field="1" type="button" dataOnly="0" labelOnly="1" outline="0" axis="axisRow" fieldPosition="0"/>
    </format>
    <format dxfId="1128">
      <pivotArea dataOnly="0" labelOnly="1" outline="0" fieldPosition="0">
        <references count="1">
          <reference field="4294967294" count="3">
            <x v="0"/>
            <x v="1"/>
            <x v="2"/>
          </reference>
        </references>
      </pivotArea>
    </format>
    <format dxfId="1127">
      <pivotArea dataOnly="0" labelOnly="1" fieldPosition="0">
        <references count="1">
          <reference field="1" count="49">
            <x v="58"/>
            <x v="59"/>
            <x v="75"/>
            <x v="76"/>
            <x v="77"/>
            <x v="78"/>
            <x v="79"/>
            <x v="80"/>
            <x v="81"/>
            <x v="82"/>
            <x v="83"/>
            <x v="84"/>
            <x v="85"/>
            <x v="86"/>
            <x v="88"/>
            <x v="89"/>
            <x v="90"/>
            <x v="91"/>
            <x v="92"/>
            <x v="93"/>
            <x v="103"/>
            <x v="104"/>
            <x v="105"/>
            <x v="106"/>
            <x v="107"/>
            <x v="108"/>
            <x v="109"/>
            <x v="110"/>
            <x v="111"/>
            <x v="112"/>
            <x v="113"/>
            <x v="114"/>
            <x v="115"/>
            <x v="116"/>
            <x v="117"/>
            <x v="118"/>
            <x v="119"/>
            <x v="120"/>
            <x v="121"/>
            <x v="122"/>
            <x v="123"/>
            <x v="124"/>
            <x v="125"/>
            <x v="156"/>
            <x v="157"/>
            <x v="190"/>
            <x v="191"/>
            <x v="192"/>
            <x v="194"/>
          </reference>
        </references>
      </pivotArea>
    </format>
    <format dxfId="1126">
      <pivotArea dataOnly="0" labelOnly="1" fieldPosition="0">
        <references count="1">
          <reference field="1" count="47">
            <x v="48"/>
            <x v="55"/>
            <x v="56"/>
            <x v="70"/>
            <x v="87"/>
            <x v="94"/>
            <x v="95"/>
            <x v="96"/>
            <x v="97"/>
            <x v="98"/>
            <x v="99"/>
            <x v="100"/>
            <x v="101"/>
            <x v="102"/>
            <x v="126"/>
            <x v="127"/>
            <x v="128"/>
            <x v="129"/>
            <x v="130"/>
            <x v="131"/>
            <x v="132"/>
            <x v="133"/>
            <x v="134"/>
            <x v="135"/>
            <x v="136"/>
            <x v="137"/>
            <x v="138"/>
            <x v="139"/>
            <x v="140"/>
            <x v="141"/>
            <x v="142"/>
            <x v="143"/>
            <x v="144"/>
            <x v="145"/>
            <x v="146"/>
            <x v="147"/>
            <x v="148"/>
            <x v="149"/>
            <x v="150"/>
            <x v="151"/>
            <x v="152"/>
            <x v="153"/>
            <x v="154"/>
            <x v="155"/>
            <x v="193"/>
            <x v="196"/>
            <x v="198"/>
          </reference>
        </references>
      </pivotArea>
    </format>
    <format dxfId="1125">
      <pivotArea collapsedLevelsAreSubtotals="1" fieldPosition="0">
        <references count="1">
          <reference field="1" count="1">
            <x v="103"/>
          </reference>
        </references>
      </pivotArea>
    </format>
    <format dxfId="1124">
      <pivotArea collapsedLevelsAreSubtotals="1" fieldPosition="0">
        <references count="1">
          <reference field="1" count="1">
            <x v="104"/>
          </reference>
        </references>
      </pivotArea>
    </format>
    <format dxfId="1123">
      <pivotArea collapsedLevelsAreSubtotals="1" fieldPosition="0">
        <references count="1">
          <reference field="1" count="1">
            <x v="105"/>
          </reference>
        </references>
      </pivotArea>
    </format>
    <format dxfId="1122">
      <pivotArea collapsedLevelsAreSubtotals="1" fieldPosition="0">
        <references count="1">
          <reference field="1" count="1">
            <x v="106"/>
          </reference>
        </references>
      </pivotArea>
    </format>
    <format dxfId="1121">
      <pivotArea collapsedLevelsAreSubtotals="1" fieldPosition="0">
        <references count="1">
          <reference field="1" count="1">
            <x v="107"/>
          </reference>
        </references>
      </pivotArea>
    </format>
    <format dxfId="1120">
      <pivotArea collapsedLevelsAreSubtotals="1" fieldPosition="0">
        <references count="1">
          <reference field="1" count="1">
            <x v="108"/>
          </reference>
        </references>
      </pivotArea>
    </format>
    <format dxfId="1119">
      <pivotArea collapsedLevelsAreSubtotals="1" fieldPosition="0">
        <references count="1">
          <reference field="1" count="1">
            <x v="109"/>
          </reference>
        </references>
      </pivotArea>
    </format>
    <format dxfId="1118">
      <pivotArea collapsedLevelsAreSubtotals="1" fieldPosition="0">
        <references count="1">
          <reference field="1" count="1">
            <x v="110"/>
          </reference>
        </references>
      </pivotArea>
    </format>
    <format dxfId="1117">
      <pivotArea collapsedLevelsAreSubtotals="1" fieldPosition="0">
        <references count="1">
          <reference field="1" count="1">
            <x v="111"/>
          </reference>
        </references>
      </pivotArea>
    </format>
    <format dxfId="1116">
      <pivotArea collapsedLevelsAreSubtotals="1" fieldPosition="0">
        <references count="1">
          <reference field="1" count="1">
            <x v="112"/>
          </reference>
        </references>
      </pivotArea>
    </format>
    <format dxfId="1115">
      <pivotArea collapsedLevelsAreSubtotals="1" fieldPosition="0">
        <references count="1">
          <reference field="1" count="1">
            <x v="113"/>
          </reference>
        </references>
      </pivotArea>
    </format>
    <format dxfId="1114">
      <pivotArea collapsedLevelsAreSubtotals="1" fieldPosition="0">
        <references count="1">
          <reference field="1" count="1">
            <x v="114"/>
          </reference>
        </references>
      </pivotArea>
    </format>
    <format dxfId="1113">
      <pivotArea collapsedLevelsAreSubtotals="1" fieldPosition="0">
        <references count="1">
          <reference field="1" count="1">
            <x v="115"/>
          </reference>
        </references>
      </pivotArea>
    </format>
    <format dxfId="1112">
      <pivotArea collapsedLevelsAreSubtotals="1" fieldPosition="0">
        <references count="1">
          <reference field="1" count="1">
            <x v="116"/>
          </reference>
        </references>
      </pivotArea>
    </format>
    <format dxfId="1111">
      <pivotArea collapsedLevelsAreSubtotals="1" fieldPosition="0">
        <references count="1">
          <reference field="1" count="1">
            <x v="117"/>
          </reference>
        </references>
      </pivotArea>
    </format>
    <format dxfId="1110">
      <pivotArea collapsedLevelsAreSubtotals="1" fieldPosition="0">
        <references count="1">
          <reference field="1" count="1">
            <x v="118"/>
          </reference>
        </references>
      </pivotArea>
    </format>
    <format dxfId="1109">
      <pivotArea collapsedLevelsAreSubtotals="1" fieldPosition="0">
        <references count="1">
          <reference field="1" count="1">
            <x v="119"/>
          </reference>
        </references>
      </pivotArea>
    </format>
    <format dxfId="1108">
      <pivotArea collapsedLevelsAreSubtotals="1" fieldPosition="0">
        <references count="1">
          <reference field="1" count="1">
            <x v="120"/>
          </reference>
        </references>
      </pivotArea>
    </format>
    <format dxfId="1107">
      <pivotArea collapsedLevelsAreSubtotals="1" fieldPosition="0">
        <references count="1">
          <reference field="1" count="1">
            <x v="121"/>
          </reference>
        </references>
      </pivotArea>
    </format>
    <format dxfId="1106">
      <pivotArea collapsedLevelsAreSubtotals="1" fieldPosition="0">
        <references count="1">
          <reference field="1" count="1">
            <x v="122"/>
          </reference>
        </references>
      </pivotArea>
    </format>
    <format dxfId="1105">
      <pivotArea collapsedLevelsAreSubtotals="1" fieldPosition="0">
        <references count="1">
          <reference field="1" count="1">
            <x v="123"/>
          </reference>
        </references>
      </pivotArea>
    </format>
    <format dxfId="1104">
      <pivotArea collapsedLevelsAreSubtotals="1" fieldPosition="0">
        <references count="1">
          <reference field="1" count="1">
            <x v="124"/>
          </reference>
        </references>
      </pivotArea>
    </format>
    <format dxfId="1103">
      <pivotArea collapsedLevelsAreSubtotals="1" fieldPosition="0">
        <references count="1">
          <reference field="1" count="1">
            <x v="125"/>
          </reference>
        </references>
      </pivotArea>
    </format>
    <format dxfId="1102">
      <pivotArea collapsedLevelsAreSubtotals="1" fieldPosition="0">
        <references count="1">
          <reference field="1" count="1">
            <x v="126"/>
          </reference>
        </references>
      </pivotArea>
    </format>
    <format dxfId="1101">
      <pivotArea collapsedLevelsAreSubtotals="1" fieldPosition="0">
        <references count="1">
          <reference field="1" count="1">
            <x v="127"/>
          </reference>
        </references>
      </pivotArea>
    </format>
    <format dxfId="1100">
      <pivotArea collapsedLevelsAreSubtotals="1" fieldPosition="0">
        <references count="1">
          <reference field="1" count="1">
            <x v="128"/>
          </reference>
        </references>
      </pivotArea>
    </format>
    <format dxfId="1099">
      <pivotArea collapsedLevelsAreSubtotals="1" fieldPosition="0">
        <references count="1">
          <reference field="1" count="1">
            <x v="129"/>
          </reference>
        </references>
      </pivotArea>
    </format>
    <format dxfId="1098">
      <pivotArea collapsedLevelsAreSubtotals="1" fieldPosition="0">
        <references count="1">
          <reference field="1" count="1">
            <x v="130"/>
          </reference>
        </references>
      </pivotArea>
    </format>
    <format dxfId="1097">
      <pivotArea collapsedLevelsAreSubtotals="1" fieldPosition="0">
        <references count="1">
          <reference field="1" count="1">
            <x v="131"/>
          </reference>
        </references>
      </pivotArea>
    </format>
    <format dxfId="1096">
      <pivotArea collapsedLevelsAreSubtotals="1" fieldPosition="0">
        <references count="1">
          <reference field="1" count="1">
            <x v="132"/>
          </reference>
        </references>
      </pivotArea>
    </format>
    <format dxfId="1095">
      <pivotArea collapsedLevelsAreSubtotals="1" fieldPosition="0">
        <references count="1">
          <reference field="1" count="1">
            <x v="133"/>
          </reference>
        </references>
      </pivotArea>
    </format>
    <format dxfId="1094">
      <pivotArea collapsedLevelsAreSubtotals="1" fieldPosition="0">
        <references count="1">
          <reference field="1" count="1">
            <x v="134"/>
          </reference>
        </references>
      </pivotArea>
    </format>
    <format dxfId="1093">
      <pivotArea collapsedLevelsAreSubtotals="1" fieldPosition="0">
        <references count="1">
          <reference field="1" count="1">
            <x v="135"/>
          </reference>
        </references>
      </pivotArea>
    </format>
    <format dxfId="1092">
      <pivotArea collapsedLevelsAreSubtotals="1" fieldPosition="0">
        <references count="1">
          <reference field="1" count="1">
            <x v="136"/>
          </reference>
        </references>
      </pivotArea>
    </format>
    <format dxfId="1091">
      <pivotArea collapsedLevelsAreSubtotals="1" fieldPosition="0">
        <references count="1">
          <reference field="1" count="1">
            <x v="137"/>
          </reference>
        </references>
      </pivotArea>
    </format>
    <format dxfId="1090">
      <pivotArea collapsedLevelsAreSubtotals="1" fieldPosition="0">
        <references count="1">
          <reference field="1" count="1">
            <x v="138"/>
          </reference>
        </references>
      </pivotArea>
    </format>
    <format dxfId="1089">
      <pivotArea collapsedLevelsAreSubtotals="1" fieldPosition="0">
        <references count="1">
          <reference field="1" count="1">
            <x v="48"/>
          </reference>
        </references>
      </pivotArea>
    </format>
    <format dxfId="1088">
      <pivotArea collapsedLevelsAreSubtotals="1" fieldPosition="0">
        <references count="1">
          <reference field="1" count="1">
            <x v="139"/>
          </reference>
        </references>
      </pivotArea>
    </format>
    <format dxfId="1087">
      <pivotArea collapsedLevelsAreSubtotals="1" fieldPosition="0">
        <references count="1">
          <reference field="1" count="1">
            <x v="140"/>
          </reference>
        </references>
      </pivotArea>
    </format>
    <format dxfId="1086">
      <pivotArea collapsedLevelsAreSubtotals="1" fieldPosition="0">
        <references count="1">
          <reference field="1" count="1">
            <x v="141"/>
          </reference>
        </references>
      </pivotArea>
    </format>
    <format dxfId="1085">
      <pivotArea collapsedLevelsAreSubtotals="1" fieldPosition="0">
        <references count="1">
          <reference field="1" count="1">
            <x v="142"/>
          </reference>
        </references>
      </pivotArea>
    </format>
    <format dxfId="1084">
      <pivotArea collapsedLevelsAreSubtotals="1" fieldPosition="0">
        <references count="1">
          <reference field="1" count="1">
            <x v="143"/>
          </reference>
        </references>
      </pivotArea>
    </format>
    <format dxfId="1083">
      <pivotArea collapsedLevelsAreSubtotals="1" fieldPosition="0">
        <references count="1">
          <reference field="1" count="1">
            <x v="144"/>
          </reference>
        </references>
      </pivotArea>
    </format>
    <format dxfId="1082">
      <pivotArea collapsedLevelsAreSubtotals="1" fieldPosition="0">
        <references count="1">
          <reference field="1" count="1">
            <x v="145"/>
          </reference>
        </references>
      </pivotArea>
    </format>
    <format dxfId="1081">
      <pivotArea collapsedLevelsAreSubtotals="1" fieldPosition="0">
        <references count="1">
          <reference field="1" count="1">
            <x v="146"/>
          </reference>
        </references>
      </pivotArea>
    </format>
    <format dxfId="1080">
      <pivotArea collapsedLevelsAreSubtotals="1" fieldPosition="0">
        <references count="1">
          <reference field="1" count="1">
            <x v="147"/>
          </reference>
        </references>
      </pivotArea>
    </format>
    <format dxfId="1079">
      <pivotArea collapsedLevelsAreSubtotals="1" fieldPosition="0">
        <references count="1">
          <reference field="1" count="1">
            <x v="148"/>
          </reference>
        </references>
      </pivotArea>
    </format>
    <format dxfId="1078">
      <pivotArea collapsedLevelsAreSubtotals="1" fieldPosition="0">
        <references count="1">
          <reference field="1" count="1">
            <x v="149"/>
          </reference>
        </references>
      </pivotArea>
    </format>
    <format dxfId="1077">
      <pivotArea collapsedLevelsAreSubtotals="1" fieldPosition="0">
        <references count="1">
          <reference field="1" count="1">
            <x v="150"/>
          </reference>
        </references>
      </pivotArea>
    </format>
    <format dxfId="1076">
      <pivotArea collapsedLevelsAreSubtotals="1" fieldPosition="0">
        <references count="1">
          <reference field="1" count="1">
            <x v="151"/>
          </reference>
        </references>
      </pivotArea>
    </format>
    <format dxfId="1075">
      <pivotArea collapsedLevelsAreSubtotals="1" fieldPosition="0">
        <references count="1">
          <reference field="1" count="1">
            <x v="152"/>
          </reference>
        </references>
      </pivotArea>
    </format>
    <format dxfId="1074">
      <pivotArea collapsedLevelsAreSubtotals="1" fieldPosition="0">
        <references count="1">
          <reference field="1" count="1">
            <x v="153"/>
          </reference>
        </references>
      </pivotArea>
    </format>
    <format dxfId="1073">
      <pivotArea collapsedLevelsAreSubtotals="1" fieldPosition="0">
        <references count="1">
          <reference field="1" count="1">
            <x v="154"/>
          </reference>
        </references>
      </pivotArea>
    </format>
    <format dxfId="1072">
      <pivotArea collapsedLevelsAreSubtotals="1" fieldPosition="0">
        <references count="1">
          <reference field="1" count="1">
            <x v="155"/>
          </reference>
        </references>
      </pivotArea>
    </format>
    <format dxfId="1071">
      <pivotArea collapsedLevelsAreSubtotals="1" fieldPosition="0">
        <references count="1">
          <reference field="1" count="1">
            <x v="156"/>
          </reference>
        </references>
      </pivotArea>
    </format>
    <format dxfId="1070">
      <pivotArea dataOnly="0" labelOnly="1" fieldPosition="0">
        <references count="1">
          <reference field="1" count="50">
            <x v="48"/>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s>
      </pivotArea>
    </format>
    <format dxfId="1069">
      <pivotArea dataOnly="0" labelOnly="1" fieldPosition="0">
        <references count="1">
          <reference field="1" count="5">
            <x v="152"/>
            <x v="153"/>
            <x v="154"/>
            <x v="155"/>
            <x v="156"/>
          </reference>
        </references>
      </pivotArea>
    </format>
    <format dxfId="1068">
      <pivotArea dataOnly="0" labelOnly="1" outline="0" fieldPosition="0">
        <references count="1">
          <reference field="4294967294" count="1">
            <x v="2"/>
          </reference>
        </references>
      </pivotArea>
    </format>
    <format dxfId="1067">
      <pivotArea dataOnly="0" labelOnly="1" fieldPosition="0">
        <references count="1">
          <reference field="1" count="7">
            <x v="157"/>
            <x v="158"/>
            <x v="159"/>
            <x v="160"/>
            <x v="161"/>
            <x v="162"/>
            <x v="164"/>
          </reference>
        </references>
      </pivotArea>
    </format>
    <format dxfId="1066">
      <pivotArea dataOnly="0" labelOnly="1" fieldPosition="0">
        <references count="1">
          <reference field="1" count="7">
            <x v="157"/>
            <x v="158"/>
            <x v="159"/>
            <x v="160"/>
            <x v="161"/>
            <x v="162"/>
            <x v="164"/>
          </reference>
        </references>
      </pivotArea>
    </format>
    <format dxfId="1065">
      <pivotArea collapsedLevelsAreSubtotals="1" fieldPosition="0">
        <references count="1">
          <reference field="1" count="1">
            <x v="157"/>
          </reference>
        </references>
      </pivotArea>
    </format>
    <format dxfId="1064">
      <pivotArea collapsedLevelsAreSubtotals="1" fieldPosition="0">
        <references count="1">
          <reference field="1" count="1">
            <x v="158"/>
          </reference>
        </references>
      </pivotArea>
    </format>
    <format dxfId="1063">
      <pivotArea collapsedLevelsAreSubtotals="1" fieldPosition="0">
        <references count="1">
          <reference field="1" count="1">
            <x v="159"/>
          </reference>
        </references>
      </pivotArea>
    </format>
    <format dxfId="1062">
      <pivotArea collapsedLevelsAreSubtotals="1" fieldPosition="0">
        <references count="1">
          <reference field="1" count="1">
            <x v="160"/>
          </reference>
        </references>
      </pivotArea>
    </format>
    <format dxfId="1061">
      <pivotArea collapsedLevelsAreSubtotals="1" fieldPosition="0">
        <references count="1">
          <reference field="1" count="1">
            <x v="161"/>
          </reference>
        </references>
      </pivotArea>
    </format>
    <format dxfId="1060">
      <pivotArea collapsedLevelsAreSubtotals="1" fieldPosition="0">
        <references count="1">
          <reference field="1" count="1">
            <x v="162"/>
          </reference>
        </references>
      </pivotArea>
    </format>
    <format dxfId="1059">
      <pivotArea collapsedLevelsAreSubtotals="1" fieldPosition="0">
        <references count="1">
          <reference field="1" count="1">
            <x v="164"/>
          </reference>
        </references>
      </pivotArea>
    </format>
    <format dxfId="1058">
      <pivotArea dataOnly="0" labelOnly="1" fieldPosition="0">
        <references count="1">
          <reference field="1" count="4">
            <x v="58"/>
            <x v="59"/>
            <x v="194"/>
            <x v="196"/>
          </reference>
        </references>
      </pivotArea>
    </format>
    <format dxfId="1057">
      <pivotArea dataOnly="0" labelOnly="1" fieldPosition="0">
        <references count="1">
          <reference field="1" count="3">
            <x v="55"/>
            <x v="56"/>
            <x v="70"/>
          </reference>
        </references>
      </pivotArea>
    </format>
    <format dxfId="1056">
      <pivotArea collapsedLevelsAreSubtotals="1" fieldPosition="0">
        <references count="1">
          <reference field="1" count="1">
            <x v="192"/>
          </reference>
        </references>
      </pivotArea>
    </format>
    <format dxfId="1055">
      <pivotArea collapsedLevelsAreSubtotals="1" fieldPosition="0">
        <references count="1">
          <reference field="1" count="1">
            <x v="191"/>
          </reference>
        </references>
      </pivotArea>
    </format>
    <format dxfId="1054">
      <pivotArea collapsedLevelsAreSubtotals="1" fieldPosition="0">
        <references count="1">
          <reference field="1" count="1">
            <x v="75"/>
          </reference>
        </references>
      </pivotArea>
    </format>
    <format dxfId="1053">
      <pivotArea collapsedLevelsAreSubtotals="1" fieldPosition="0">
        <references count="1">
          <reference field="1" count="1">
            <x v="76"/>
          </reference>
        </references>
      </pivotArea>
    </format>
    <format dxfId="1052">
      <pivotArea collapsedLevelsAreSubtotals="1" fieldPosition="0">
        <references count="1">
          <reference field="1" count="1">
            <x v="77"/>
          </reference>
        </references>
      </pivotArea>
    </format>
    <format dxfId="1051">
      <pivotArea collapsedLevelsAreSubtotals="1" fieldPosition="0">
        <references count="1">
          <reference field="1" count="1">
            <x v="78"/>
          </reference>
        </references>
      </pivotArea>
    </format>
    <format dxfId="1050">
      <pivotArea collapsedLevelsAreSubtotals="1" fieldPosition="0">
        <references count="1">
          <reference field="1" count="1">
            <x v="79"/>
          </reference>
        </references>
      </pivotArea>
    </format>
    <format dxfId="1049">
      <pivotArea collapsedLevelsAreSubtotals="1" fieldPosition="0">
        <references count="1">
          <reference field="1" count="1">
            <x v="80"/>
          </reference>
        </references>
      </pivotArea>
    </format>
    <format dxfId="1048">
      <pivotArea collapsedLevelsAreSubtotals="1" fieldPosition="0">
        <references count="1">
          <reference field="1" count="1">
            <x v="81"/>
          </reference>
        </references>
      </pivotArea>
    </format>
    <format dxfId="1047">
      <pivotArea collapsedLevelsAreSubtotals="1" fieldPosition="0">
        <references count="1">
          <reference field="1" count="1">
            <x v="82"/>
          </reference>
        </references>
      </pivotArea>
    </format>
    <format dxfId="1046">
      <pivotArea collapsedLevelsAreSubtotals="1" fieldPosition="0">
        <references count="1">
          <reference field="1" count="1">
            <x v="83"/>
          </reference>
        </references>
      </pivotArea>
    </format>
    <format dxfId="1045">
      <pivotArea collapsedLevelsAreSubtotals="1" fieldPosition="0">
        <references count="1">
          <reference field="1" count="1">
            <x v="84"/>
          </reference>
        </references>
      </pivotArea>
    </format>
    <format dxfId="1044">
      <pivotArea collapsedLevelsAreSubtotals="1" fieldPosition="0">
        <references count="1">
          <reference field="1" count="1">
            <x v="85"/>
          </reference>
        </references>
      </pivotArea>
    </format>
    <format dxfId="1043">
      <pivotArea collapsedLevelsAreSubtotals="1" fieldPosition="0">
        <references count="1">
          <reference field="1" count="1">
            <x v="86"/>
          </reference>
        </references>
      </pivotArea>
    </format>
    <format dxfId="1042">
      <pivotArea collapsedLevelsAreSubtotals="1" fieldPosition="0">
        <references count="1">
          <reference field="1" count="1">
            <x v="87"/>
          </reference>
        </references>
      </pivotArea>
    </format>
    <format dxfId="1041">
      <pivotArea collapsedLevelsAreSubtotals="1" fieldPosition="0">
        <references count="1">
          <reference field="1" count="1">
            <x v="88"/>
          </reference>
        </references>
      </pivotArea>
    </format>
    <format dxfId="1040">
      <pivotArea collapsedLevelsAreSubtotals="1" fieldPosition="0">
        <references count="1">
          <reference field="1" count="1">
            <x v="89"/>
          </reference>
        </references>
      </pivotArea>
    </format>
    <format dxfId="1039">
      <pivotArea collapsedLevelsAreSubtotals="1" fieldPosition="0">
        <references count="1">
          <reference field="1" count="1">
            <x v="90"/>
          </reference>
        </references>
      </pivotArea>
    </format>
    <format dxfId="1038">
      <pivotArea collapsedLevelsAreSubtotals="1" fieldPosition="0">
        <references count="1">
          <reference field="1" count="1">
            <x v="91"/>
          </reference>
        </references>
      </pivotArea>
    </format>
    <format dxfId="1037">
      <pivotArea collapsedLevelsAreSubtotals="1" fieldPosition="0">
        <references count="1">
          <reference field="1" count="1">
            <x v="92"/>
          </reference>
        </references>
      </pivotArea>
    </format>
    <format dxfId="1036">
      <pivotArea collapsedLevelsAreSubtotals="1" fieldPosition="0">
        <references count="1">
          <reference field="1" count="1">
            <x v="93"/>
          </reference>
        </references>
      </pivotArea>
    </format>
    <format dxfId="1035">
      <pivotArea collapsedLevelsAreSubtotals="1" fieldPosition="0">
        <references count="1">
          <reference field="1" count="1">
            <x v="94"/>
          </reference>
        </references>
      </pivotArea>
    </format>
    <format dxfId="1034">
      <pivotArea collapsedLevelsAreSubtotals="1" fieldPosition="0">
        <references count="1">
          <reference field="1" count="1">
            <x v="95"/>
          </reference>
        </references>
      </pivotArea>
    </format>
    <format dxfId="1033">
      <pivotArea collapsedLevelsAreSubtotals="1" fieldPosition="0">
        <references count="1">
          <reference field="1" count="1">
            <x v="96"/>
          </reference>
        </references>
      </pivotArea>
    </format>
    <format dxfId="1032">
      <pivotArea collapsedLevelsAreSubtotals="1" fieldPosition="0">
        <references count="1">
          <reference field="1" count="1">
            <x v="97"/>
          </reference>
        </references>
      </pivotArea>
    </format>
    <format dxfId="1031">
      <pivotArea collapsedLevelsAreSubtotals="1" fieldPosition="0">
        <references count="1">
          <reference field="1" count="1">
            <x v="98"/>
          </reference>
        </references>
      </pivotArea>
    </format>
    <format dxfId="1030">
      <pivotArea collapsedLevelsAreSubtotals="1" fieldPosition="0">
        <references count="1">
          <reference field="1" count="1">
            <x v="99"/>
          </reference>
        </references>
      </pivotArea>
    </format>
    <format dxfId="1029">
      <pivotArea collapsedLevelsAreSubtotals="1" fieldPosition="0">
        <references count="1">
          <reference field="1" count="1">
            <x v="100"/>
          </reference>
        </references>
      </pivotArea>
    </format>
    <format dxfId="1028">
      <pivotArea collapsedLevelsAreSubtotals="1" fieldPosition="0">
        <references count="1">
          <reference field="1" count="1">
            <x v="101"/>
          </reference>
        </references>
      </pivotArea>
    </format>
    <format dxfId="1027">
      <pivotArea collapsedLevelsAreSubtotals="1" fieldPosition="0">
        <references count="1">
          <reference field="1" count="1">
            <x v="102"/>
          </reference>
        </references>
      </pivotArea>
    </format>
    <format dxfId="1026">
      <pivotArea dataOnly="0" labelOnly="1" fieldPosition="0">
        <references count="1">
          <reference field="1" count="30">
            <x v="75"/>
            <x v="76"/>
            <x v="77"/>
            <x v="78"/>
            <x v="79"/>
            <x v="80"/>
            <x v="81"/>
            <x v="82"/>
            <x v="83"/>
            <x v="84"/>
            <x v="85"/>
            <x v="86"/>
            <x v="87"/>
            <x v="88"/>
            <x v="89"/>
            <x v="90"/>
            <x v="91"/>
            <x v="92"/>
            <x v="93"/>
            <x v="94"/>
            <x v="95"/>
            <x v="96"/>
            <x v="97"/>
            <x v="98"/>
            <x v="99"/>
            <x v="100"/>
            <x v="101"/>
            <x v="102"/>
            <x v="191"/>
            <x v="192"/>
          </reference>
        </references>
      </pivotArea>
    </format>
    <format dxfId="1025">
      <pivotArea collapsedLevelsAreSubtotals="1" fieldPosition="0">
        <references count="2">
          <reference field="4294967294" count="2" selected="0">
            <x v="0"/>
            <x v="1"/>
          </reference>
          <reference field="1" count="1">
            <x v="165"/>
          </reference>
        </references>
      </pivotArea>
    </format>
    <format dxfId="1024">
      <pivotArea collapsedLevelsAreSubtotals="1" fieldPosition="0">
        <references count="2">
          <reference field="4294967294" count="2" selected="0">
            <x v="0"/>
            <x v="1"/>
          </reference>
          <reference field="1" count="1">
            <x v="166"/>
          </reference>
        </references>
      </pivotArea>
    </format>
    <format dxfId="1023">
      <pivotArea collapsedLevelsAreSubtotals="1" fieldPosition="0">
        <references count="2">
          <reference field="4294967294" count="2" selected="0">
            <x v="0"/>
            <x v="1"/>
          </reference>
          <reference field="1" count="1">
            <x v="169"/>
          </reference>
        </references>
      </pivotArea>
    </format>
    <format dxfId="1022">
      <pivotArea collapsedLevelsAreSubtotals="1" fieldPosition="0">
        <references count="2">
          <reference field="4294967294" count="2" selected="0">
            <x v="0"/>
            <x v="1"/>
          </reference>
          <reference field="1" count="1">
            <x v="170"/>
          </reference>
        </references>
      </pivotArea>
    </format>
    <format dxfId="1021">
      <pivotArea collapsedLevelsAreSubtotals="1" fieldPosition="0">
        <references count="2">
          <reference field="4294967294" count="2" selected="0">
            <x v="0"/>
            <x v="1"/>
          </reference>
          <reference field="1" count="1">
            <x v="171"/>
          </reference>
        </references>
      </pivotArea>
    </format>
    <format dxfId="1020">
      <pivotArea collapsedLevelsAreSubtotals="1" fieldPosition="0">
        <references count="2">
          <reference field="4294967294" count="2" selected="0">
            <x v="0"/>
            <x v="1"/>
          </reference>
          <reference field="1" count="1">
            <x v="172"/>
          </reference>
        </references>
      </pivotArea>
    </format>
    <format dxfId="1019">
      <pivotArea collapsedLevelsAreSubtotals="1" fieldPosition="0">
        <references count="2">
          <reference field="4294967294" count="2" selected="0">
            <x v="0"/>
            <x v="1"/>
          </reference>
          <reference field="1" count="1">
            <x v="173"/>
          </reference>
        </references>
      </pivotArea>
    </format>
    <format dxfId="1018">
      <pivotArea collapsedLevelsAreSubtotals="1" fieldPosition="0">
        <references count="2">
          <reference field="4294967294" count="2" selected="0">
            <x v="0"/>
            <x v="1"/>
          </reference>
          <reference field="1" count="1">
            <x v="176"/>
          </reference>
        </references>
      </pivotArea>
    </format>
    <format dxfId="1017">
      <pivotArea dataOnly="0" labelOnly="1" fieldPosition="0">
        <references count="1">
          <reference field="1" count="8">
            <x v="165"/>
            <x v="166"/>
            <x v="169"/>
            <x v="170"/>
            <x v="171"/>
            <x v="172"/>
            <x v="173"/>
            <x v="176"/>
          </reference>
        </references>
      </pivotArea>
    </format>
    <format dxfId="1016">
      <pivotArea collapsedLevelsAreSubtotals="1" fieldPosition="0">
        <references count="2">
          <reference field="4294967294" count="1" selected="0">
            <x v="2"/>
          </reference>
          <reference field="1" count="1">
            <x v="165"/>
          </reference>
        </references>
      </pivotArea>
    </format>
    <format dxfId="1015">
      <pivotArea collapsedLevelsAreSubtotals="1" fieldPosition="0">
        <references count="2">
          <reference field="4294967294" count="1" selected="0">
            <x v="2"/>
          </reference>
          <reference field="1" count="1">
            <x v="166"/>
          </reference>
        </references>
      </pivotArea>
    </format>
    <format dxfId="1014">
      <pivotArea collapsedLevelsAreSubtotals="1" fieldPosition="0">
        <references count="2">
          <reference field="4294967294" count="1" selected="0">
            <x v="2"/>
          </reference>
          <reference field="1" count="1">
            <x v="169"/>
          </reference>
        </references>
      </pivotArea>
    </format>
    <format dxfId="1013">
      <pivotArea collapsedLevelsAreSubtotals="1" fieldPosition="0">
        <references count="2">
          <reference field="4294967294" count="1" selected="0">
            <x v="2"/>
          </reference>
          <reference field="1" count="1">
            <x v="170"/>
          </reference>
        </references>
      </pivotArea>
    </format>
    <format dxfId="1012">
      <pivotArea collapsedLevelsAreSubtotals="1" fieldPosition="0">
        <references count="2">
          <reference field="4294967294" count="1" selected="0">
            <x v="2"/>
          </reference>
          <reference field="1" count="1">
            <x v="171"/>
          </reference>
        </references>
      </pivotArea>
    </format>
    <format dxfId="1011">
      <pivotArea collapsedLevelsAreSubtotals="1" fieldPosition="0">
        <references count="2">
          <reference field="4294967294" count="1" selected="0">
            <x v="2"/>
          </reference>
          <reference field="1" count="1">
            <x v="172"/>
          </reference>
        </references>
      </pivotArea>
    </format>
    <format dxfId="1010">
      <pivotArea collapsedLevelsAreSubtotals="1" fieldPosition="0">
        <references count="2">
          <reference field="4294967294" count="1" selected="0">
            <x v="2"/>
          </reference>
          <reference field="1" count="1">
            <x v="173"/>
          </reference>
        </references>
      </pivotArea>
    </format>
    <format dxfId="1009">
      <pivotArea collapsedLevelsAreSubtotals="1" fieldPosition="0">
        <references count="2">
          <reference field="4294967294" count="1" selected="0">
            <x v="2"/>
          </reference>
          <reference field="1" count="1">
            <x v="176"/>
          </reference>
        </references>
      </pivotArea>
    </format>
    <format dxfId="1008">
      <pivotArea dataOnly="0" labelOnly="1" fieldPosition="0">
        <references count="1">
          <reference field="1" count="3">
            <x v="58"/>
            <x v="59"/>
            <x v="70"/>
          </reference>
        </references>
      </pivotArea>
    </format>
    <format dxfId="1007">
      <pivotArea dataOnly="0" labelOnly="1" fieldPosition="0">
        <references count="1">
          <reference field="1" count="8">
            <x v="165"/>
            <x v="166"/>
            <x v="169"/>
            <x v="170"/>
            <x v="171"/>
            <x v="172"/>
            <x v="173"/>
            <x v="176"/>
          </reference>
        </references>
      </pivotArea>
    </format>
    <format dxfId="1006">
      <pivotArea collapsedLevelsAreSubtotals="1" fieldPosition="0">
        <references count="1">
          <reference field="1" count="1">
            <x v="181"/>
          </reference>
        </references>
      </pivotArea>
    </format>
    <format dxfId="1005">
      <pivotArea dataOnly="0" labelOnly="1" fieldPosition="0">
        <references count="1">
          <reference field="1" count="1">
            <x v="181"/>
          </reference>
        </references>
      </pivotArea>
    </format>
    <format dxfId="1004">
      <pivotArea collapsedLevelsAreSubtotals="1" fieldPosition="0">
        <references count="1">
          <reference field="1" count="1">
            <x v="181"/>
          </reference>
        </references>
      </pivotArea>
    </format>
    <format dxfId="1003">
      <pivotArea collapsedLevelsAreSubtotals="1" fieldPosition="0">
        <references count="1">
          <reference field="1" count="1">
            <x v="182"/>
          </reference>
        </references>
      </pivotArea>
    </format>
    <format dxfId="1002">
      <pivotArea collapsedLevelsAreSubtotals="1" fieldPosition="0">
        <references count="1">
          <reference field="1" count="1">
            <x v="182"/>
          </reference>
        </references>
      </pivotArea>
    </format>
    <format dxfId="1001">
      <pivotArea collapsedLevelsAreSubtotals="1" fieldPosition="0">
        <references count="1">
          <reference field="1" count="1">
            <x v="182"/>
          </reference>
        </references>
      </pivotArea>
    </format>
    <format dxfId="1000">
      <pivotArea collapsedLevelsAreSubtotals="1" fieldPosition="0">
        <references count="1">
          <reference field="1" count="1">
            <x v="182"/>
          </reference>
        </references>
      </pivotArea>
    </format>
    <format dxfId="999">
      <pivotArea collapsedLevelsAreSubtotals="1" fieldPosition="0">
        <references count="1">
          <reference field="1" count="1">
            <x v="182"/>
          </reference>
        </references>
      </pivotArea>
    </format>
    <format dxfId="998">
      <pivotArea collapsedLevelsAreSubtotals="1" fieldPosition="0">
        <references count="1">
          <reference field="1" count="1">
            <x v="182"/>
          </reference>
        </references>
      </pivotArea>
    </format>
    <format dxfId="997">
      <pivotArea collapsedLevelsAreSubtotals="1" fieldPosition="0">
        <references count="1">
          <reference field="1" count="1">
            <x v="197"/>
          </reference>
        </references>
      </pivotArea>
    </format>
    <format dxfId="996">
      <pivotArea collapsedLevelsAreSubtotals="1" fieldPosition="0">
        <references count="1">
          <reference field="1" count="1">
            <x v="74"/>
          </reference>
        </references>
      </pivotArea>
    </format>
    <format dxfId="995">
      <pivotArea collapsedLevelsAreSubtotals="1" fieldPosition="0">
        <references count="1">
          <reference field="1" count="1">
            <x v="195"/>
          </reference>
        </references>
      </pivotArea>
    </format>
    <format dxfId="994">
      <pivotArea collapsedLevelsAreSubtotals="1" fieldPosition="0">
        <references count="1">
          <reference field="1" count="1">
            <x v="194"/>
          </reference>
        </references>
      </pivotArea>
    </format>
    <format dxfId="993">
      <pivotArea collapsedLevelsAreSubtotals="1" fieldPosition="0">
        <references count="1">
          <reference field="1" count="1">
            <x v="196"/>
          </reference>
        </references>
      </pivotArea>
    </format>
    <format dxfId="992">
      <pivotArea collapsedLevelsAreSubtotals="1" fieldPosition="0">
        <references count="1">
          <reference field="1" count="1">
            <x v="193"/>
          </reference>
        </references>
      </pivotArea>
    </format>
    <format dxfId="991">
      <pivotArea collapsedLevelsAreSubtotals="1" fieldPosition="0">
        <references count="1">
          <reference field="1" count="1">
            <x v="198"/>
          </reference>
        </references>
      </pivotArea>
    </format>
    <format dxfId="990">
      <pivotArea collapsedLevelsAreSubtotals="1" fieldPosition="0">
        <references count="1">
          <reference field="1" count="1">
            <x v="190"/>
          </reference>
        </references>
      </pivotArea>
    </format>
    <format dxfId="989">
      <pivotArea dataOnly="0" labelOnly="1" fieldPosition="0">
        <references count="1">
          <reference field="1" count="8">
            <x v="74"/>
            <x v="190"/>
            <x v="193"/>
            <x v="194"/>
            <x v="195"/>
            <x v="196"/>
            <x v="197"/>
            <x v="198"/>
          </reference>
        </references>
      </pivotArea>
    </format>
    <format dxfId="988">
      <pivotArea collapsedLevelsAreSubtotals="1" fieldPosition="0">
        <references count="1">
          <reference field="1" count="1">
            <x v="197"/>
          </reference>
        </references>
      </pivotArea>
    </format>
    <format dxfId="987">
      <pivotArea collapsedLevelsAreSubtotals="1" fieldPosition="0">
        <references count="1">
          <reference field="1" count="1">
            <x v="74"/>
          </reference>
        </references>
      </pivotArea>
    </format>
    <format dxfId="986">
      <pivotArea collapsedLevelsAreSubtotals="1" fieldPosition="0">
        <references count="1">
          <reference field="1" count="1">
            <x v="195"/>
          </reference>
        </references>
      </pivotArea>
    </format>
    <format dxfId="985">
      <pivotArea collapsedLevelsAreSubtotals="1" fieldPosition="0">
        <references count="1">
          <reference field="1" count="1">
            <x v="194"/>
          </reference>
        </references>
      </pivotArea>
    </format>
    <format dxfId="984">
      <pivotArea collapsedLevelsAreSubtotals="1" fieldPosition="0">
        <references count="1">
          <reference field="1" count="1">
            <x v="196"/>
          </reference>
        </references>
      </pivotArea>
    </format>
    <format dxfId="983">
      <pivotArea collapsedLevelsAreSubtotals="1" fieldPosition="0">
        <references count="1">
          <reference field="1" count="1">
            <x v="193"/>
          </reference>
        </references>
      </pivotArea>
    </format>
    <format dxfId="982">
      <pivotArea collapsedLevelsAreSubtotals="1" fieldPosition="0">
        <references count="1">
          <reference field="1" count="1">
            <x v="198"/>
          </reference>
        </references>
      </pivotArea>
    </format>
    <format dxfId="981">
      <pivotArea collapsedLevelsAreSubtotals="1" fieldPosition="0">
        <references count="1">
          <reference field="1" count="1">
            <x v="190"/>
          </reference>
        </references>
      </pivotArea>
    </format>
    <format dxfId="980">
      <pivotArea dataOnly="0" labelOnly="1" fieldPosition="0">
        <references count="1">
          <reference field="1" count="8">
            <x v="74"/>
            <x v="190"/>
            <x v="193"/>
            <x v="194"/>
            <x v="195"/>
            <x v="196"/>
            <x v="197"/>
            <x v="198"/>
          </reference>
        </references>
      </pivotArea>
    </format>
    <format dxfId="979">
      <pivotArea collapsedLevelsAreSubtotals="1" fieldPosition="0">
        <references count="1">
          <reference field="1" count="1">
            <x v="197"/>
          </reference>
        </references>
      </pivotArea>
    </format>
    <format dxfId="978">
      <pivotArea collapsedLevelsAreSubtotals="1" fieldPosition="0">
        <references count="1">
          <reference field="1" count="1">
            <x v="74"/>
          </reference>
        </references>
      </pivotArea>
    </format>
    <format dxfId="977">
      <pivotArea collapsedLevelsAreSubtotals="1" fieldPosition="0">
        <references count="1">
          <reference field="1" count="1">
            <x v="195"/>
          </reference>
        </references>
      </pivotArea>
    </format>
    <format dxfId="976">
      <pivotArea collapsedLevelsAreSubtotals="1" fieldPosition="0">
        <references count="1">
          <reference field="1" count="1">
            <x v="194"/>
          </reference>
        </references>
      </pivotArea>
    </format>
    <format dxfId="975">
      <pivotArea collapsedLevelsAreSubtotals="1" fieldPosition="0">
        <references count="1">
          <reference field="1" count="1">
            <x v="196"/>
          </reference>
        </references>
      </pivotArea>
    </format>
    <format dxfId="974">
      <pivotArea collapsedLevelsAreSubtotals="1" fieldPosition="0">
        <references count="1">
          <reference field="1" count="1">
            <x v="193"/>
          </reference>
        </references>
      </pivotArea>
    </format>
    <format dxfId="973">
      <pivotArea collapsedLevelsAreSubtotals="1" fieldPosition="0">
        <references count="1">
          <reference field="1" count="1">
            <x v="198"/>
          </reference>
        </references>
      </pivotArea>
    </format>
    <format dxfId="972">
      <pivotArea collapsedLevelsAreSubtotals="1" fieldPosition="0">
        <references count="1">
          <reference field="1" count="1">
            <x v="190"/>
          </reference>
        </references>
      </pivotArea>
    </format>
    <format dxfId="971">
      <pivotArea dataOnly="0" labelOnly="1" fieldPosition="0">
        <references count="1">
          <reference field="1" count="8">
            <x v="74"/>
            <x v="190"/>
            <x v="193"/>
            <x v="194"/>
            <x v="195"/>
            <x v="196"/>
            <x v="197"/>
            <x v="198"/>
          </reference>
        </references>
      </pivotArea>
    </format>
    <format dxfId="970">
      <pivotArea collapsedLevelsAreSubtotals="1" fieldPosition="0">
        <references count="1">
          <reference field="1" count="1">
            <x v="182"/>
          </reference>
        </references>
      </pivotArea>
    </format>
    <format dxfId="969">
      <pivotArea collapsedLevelsAreSubtotals="1" fieldPosition="0">
        <references count="1">
          <reference field="1" count="1">
            <x v="183"/>
          </reference>
        </references>
      </pivotArea>
    </format>
    <format dxfId="968">
      <pivotArea collapsedLevelsAreSubtotals="1" fieldPosition="0">
        <references count="1">
          <reference field="1" count="1">
            <x v="184"/>
          </reference>
        </references>
      </pivotArea>
    </format>
    <format dxfId="967">
      <pivotArea collapsedLevelsAreSubtotals="1" fieldPosition="0">
        <references count="1">
          <reference field="1" count="1">
            <x v="182"/>
          </reference>
        </references>
      </pivotArea>
    </format>
    <format dxfId="966">
      <pivotArea collapsedLevelsAreSubtotals="1" fieldPosition="0">
        <references count="1">
          <reference field="1" count="1">
            <x v="182"/>
          </reference>
        </references>
      </pivotArea>
    </format>
    <format dxfId="965">
      <pivotArea collapsedLevelsAreSubtotals="1" fieldPosition="0">
        <references count="1">
          <reference field="1" count="1">
            <x v="182"/>
          </reference>
        </references>
      </pivotArea>
    </format>
    <format dxfId="964">
      <pivotArea collapsedLevelsAreSubtotals="1" fieldPosition="0">
        <references count="1">
          <reference field="1" count="1">
            <x v="182"/>
          </reference>
        </references>
      </pivotArea>
    </format>
    <format dxfId="963">
      <pivotArea collapsedLevelsAreSubtotals="1" fieldPosition="0">
        <references count="1">
          <reference field="1" count="1">
            <x v="183"/>
          </reference>
        </references>
      </pivotArea>
    </format>
    <format dxfId="962">
      <pivotArea collapsedLevelsAreSubtotals="1" fieldPosition="0">
        <references count="1">
          <reference field="1" count="1">
            <x v="184"/>
          </reference>
        </references>
      </pivotArea>
    </format>
    <format dxfId="961">
      <pivotArea collapsedLevelsAreSubtotals="1" fieldPosition="0">
        <references count="1">
          <reference field="1" count="1">
            <x v="185"/>
          </reference>
        </references>
      </pivotArea>
    </format>
    <format dxfId="960">
      <pivotArea collapsedLevelsAreSubtotals="1" fieldPosition="0">
        <references count="1">
          <reference field="1" count="1">
            <x v="186"/>
          </reference>
        </references>
      </pivotArea>
    </format>
    <format dxfId="959">
      <pivotArea dataOnly="0" labelOnly="1" fieldPosition="0">
        <references count="1">
          <reference field="1" count="17">
            <x v="46"/>
            <x v="47"/>
            <x v="52"/>
            <x v="53"/>
            <x v="54"/>
            <x v="55"/>
            <x v="56"/>
            <x v="57"/>
            <x v="58"/>
            <x v="59"/>
            <x v="60"/>
            <x v="61"/>
            <x v="62"/>
            <x v="63"/>
            <x v="64"/>
            <x v="66"/>
            <x v="68"/>
          </reference>
        </references>
      </pivotArea>
    </format>
    <format dxfId="958">
      <pivotArea outline="0" collapsedLevelsAreSubtotals="1" fieldPosition="0"/>
    </format>
    <format dxfId="957">
      <pivotArea dataOnly="0" labelOnly="1" fieldPosition="0">
        <references count="1">
          <reference field="1" count="21">
            <x v="40"/>
            <x v="42"/>
            <x v="43"/>
            <x v="49"/>
            <x v="51"/>
            <x v="55"/>
            <x v="56"/>
            <x v="58"/>
            <x v="59"/>
            <x v="60"/>
            <x v="61"/>
            <x v="62"/>
            <x v="63"/>
            <x v="64"/>
            <x v="66"/>
            <x v="69"/>
            <x v="75"/>
            <x v="117"/>
            <x v="131"/>
            <x v="133"/>
            <x v="140"/>
          </reference>
        </references>
      </pivotArea>
    </format>
    <format dxfId="956">
      <pivotArea outline="0" collapsedLevelsAreSubtotals="1" fieldPosition="0"/>
    </format>
    <format dxfId="955">
      <pivotArea type="all" dataOnly="0" outline="0" fieldPosition="0"/>
    </format>
    <format dxfId="954">
      <pivotArea outline="0" collapsedLevelsAreSubtotals="1" fieldPosition="0"/>
    </format>
    <format dxfId="953">
      <pivotArea field="1" type="button" dataOnly="0" labelOnly="1" outline="0" axis="axisRow" fieldPosition="0"/>
    </format>
    <format dxfId="952">
      <pivotArea dataOnly="0" labelOnly="1" fieldPosition="0">
        <references count="1">
          <reference field="1" count="50">
            <x v="42"/>
            <x v="43"/>
            <x v="44"/>
            <x v="45"/>
            <x v="46"/>
            <x v="47"/>
            <x v="49"/>
            <x v="50"/>
            <x v="51"/>
            <x v="52"/>
            <x v="53"/>
            <x v="54"/>
            <x v="55"/>
            <x v="56"/>
            <x v="57"/>
            <x v="58"/>
            <x v="59"/>
            <x v="60"/>
            <x v="61"/>
            <x v="62"/>
            <x v="63"/>
            <x v="64"/>
            <x v="66"/>
            <x v="68"/>
            <x v="69"/>
            <x v="70"/>
            <x v="71"/>
            <x v="72"/>
            <x v="73"/>
            <x v="74"/>
            <x v="75"/>
            <x v="76"/>
            <x v="77"/>
            <x v="78"/>
            <x v="79"/>
            <x v="80"/>
            <x v="81"/>
            <x v="82"/>
            <x v="83"/>
            <x v="84"/>
            <x v="85"/>
            <x v="190"/>
            <x v="191"/>
            <x v="192"/>
            <x v="193"/>
            <x v="194"/>
            <x v="195"/>
            <x v="196"/>
            <x v="197"/>
            <x v="198"/>
          </reference>
        </references>
      </pivotArea>
    </format>
    <format dxfId="951">
      <pivotArea dataOnly="0" labelOnly="1" fieldPosition="0">
        <references count="1">
          <reference field="1" count="50">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reference>
        </references>
      </pivotArea>
    </format>
    <format dxfId="950">
      <pivotArea dataOnly="0" labelOnly="1" fieldPosition="0">
        <references count="1">
          <reference field="1" count="48">
            <x v="11"/>
            <x v="40"/>
            <x v="41"/>
            <x v="48"/>
            <x v="136"/>
            <x v="137"/>
            <x v="138"/>
            <x v="139"/>
            <x v="140"/>
            <x v="141"/>
            <x v="142"/>
            <x v="143"/>
            <x v="144"/>
            <x v="145"/>
            <x v="146"/>
            <x v="147"/>
            <x v="148"/>
            <x v="149"/>
            <x v="150"/>
            <x v="151"/>
            <x v="152"/>
            <x v="153"/>
            <x v="154"/>
            <x v="155"/>
            <x v="156"/>
            <x v="157"/>
            <x v="158"/>
            <x v="159"/>
            <x v="160"/>
            <x v="161"/>
            <x v="162"/>
            <x v="164"/>
            <x v="165"/>
            <x v="166"/>
            <x v="169"/>
            <x v="170"/>
            <x v="171"/>
            <x v="172"/>
            <x v="173"/>
            <x v="176"/>
            <x v="181"/>
            <x v="182"/>
            <x v="183"/>
            <x v="184"/>
            <x v="185"/>
            <x v="186"/>
            <x v="189"/>
            <x v="199"/>
          </reference>
        </references>
      </pivotArea>
    </format>
    <format dxfId="949">
      <pivotArea dataOnly="0" labelOnly="1" grandRow="1" outline="0" fieldPosition="0"/>
    </format>
    <format dxfId="948">
      <pivotArea dataOnly="0" labelOnly="1" fieldPosition="0">
        <references count="2">
          <reference field="1" count="1" selected="0">
            <x v="41"/>
          </reference>
          <reference field="2" count="7">
            <x v="311"/>
            <x v="326"/>
            <x v="415"/>
            <x v="418"/>
            <x v="446"/>
            <x v="648"/>
            <x v="788"/>
          </reference>
        </references>
      </pivotArea>
    </format>
    <format dxfId="947">
      <pivotArea dataOnly="0" labelOnly="1" outline="0" fieldPosition="0">
        <references count="1">
          <reference field="4294967294" count="3">
            <x v="0"/>
            <x v="1"/>
            <x v="2"/>
          </reference>
        </references>
      </pivotArea>
    </format>
    <format dxfId="946">
      <pivotArea type="all" dataOnly="0" outline="0" fieldPosition="0"/>
    </format>
    <format dxfId="945">
      <pivotArea outline="0" collapsedLevelsAreSubtotals="1" fieldPosition="0"/>
    </format>
    <format dxfId="944">
      <pivotArea field="1" type="button" dataOnly="0" labelOnly="1" outline="0" axis="axisRow" fieldPosition="0"/>
    </format>
    <format dxfId="943">
      <pivotArea dataOnly="0" labelOnly="1" fieldPosition="0">
        <references count="1">
          <reference field="1" count="50">
            <x v="42"/>
            <x v="43"/>
            <x v="44"/>
            <x v="45"/>
            <x v="46"/>
            <x v="47"/>
            <x v="49"/>
            <x v="50"/>
            <x v="51"/>
            <x v="52"/>
            <x v="53"/>
            <x v="54"/>
            <x v="55"/>
            <x v="56"/>
            <x v="57"/>
            <x v="58"/>
            <x v="59"/>
            <x v="60"/>
            <x v="61"/>
            <x v="62"/>
            <x v="63"/>
            <x v="64"/>
            <x v="66"/>
            <x v="68"/>
            <x v="69"/>
            <x v="70"/>
            <x v="71"/>
            <x v="72"/>
            <x v="73"/>
            <x v="74"/>
            <x v="75"/>
            <x v="76"/>
            <x v="77"/>
            <x v="78"/>
            <x v="79"/>
            <x v="80"/>
            <x v="81"/>
            <x v="82"/>
            <x v="83"/>
            <x v="84"/>
            <x v="85"/>
            <x v="190"/>
            <x v="191"/>
            <x v="192"/>
            <x v="193"/>
            <x v="194"/>
            <x v="195"/>
            <x v="196"/>
            <x v="197"/>
            <x v="198"/>
          </reference>
        </references>
      </pivotArea>
    </format>
    <format dxfId="942">
      <pivotArea dataOnly="0" labelOnly="1" fieldPosition="0">
        <references count="1">
          <reference field="1" count="50">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reference>
        </references>
      </pivotArea>
    </format>
    <format dxfId="941">
      <pivotArea dataOnly="0" labelOnly="1" fieldPosition="0">
        <references count="1">
          <reference field="1" count="48">
            <x v="11"/>
            <x v="40"/>
            <x v="41"/>
            <x v="48"/>
            <x v="136"/>
            <x v="137"/>
            <x v="138"/>
            <x v="139"/>
            <x v="140"/>
            <x v="141"/>
            <x v="142"/>
            <x v="143"/>
            <x v="144"/>
            <x v="145"/>
            <x v="146"/>
            <x v="147"/>
            <x v="148"/>
            <x v="149"/>
            <x v="150"/>
            <x v="151"/>
            <x v="152"/>
            <x v="153"/>
            <x v="154"/>
            <x v="155"/>
            <x v="156"/>
            <x v="157"/>
            <x v="158"/>
            <x v="159"/>
            <x v="160"/>
            <x v="161"/>
            <x v="162"/>
            <x v="164"/>
            <x v="165"/>
            <x v="166"/>
            <x v="169"/>
            <x v="170"/>
            <x v="171"/>
            <x v="172"/>
            <x v="173"/>
            <x v="176"/>
            <x v="181"/>
            <x v="182"/>
            <x v="183"/>
            <x v="184"/>
            <x v="185"/>
            <x v="186"/>
            <x v="189"/>
            <x v="199"/>
          </reference>
        </references>
      </pivotArea>
    </format>
    <format dxfId="940">
      <pivotArea dataOnly="0" labelOnly="1" grandRow="1" outline="0" fieldPosition="0"/>
    </format>
    <format dxfId="939">
      <pivotArea dataOnly="0" labelOnly="1" fieldPosition="0">
        <references count="2">
          <reference field="1" count="1" selected="0">
            <x v="41"/>
          </reference>
          <reference field="2" count="7">
            <x v="311"/>
            <x v="326"/>
            <x v="415"/>
            <x v="418"/>
            <x v="446"/>
            <x v="648"/>
            <x v="788"/>
          </reference>
        </references>
      </pivotArea>
    </format>
    <format dxfId="938">
      <pivotArea dataOnly="0" labelOnly="1" outline="0" fieldPosition="0">
        <references count="1">
          <reference field="4294967294" count="3">
            <x v="0"/>
            <x v="1"/>
            <x v="2"/>
          </reference>
        </references>
      </pivotArea>
    </format>
    <format dxfId="937">
      <pivotArea dataOnly="0" labelOnly="1" fieldPosition="0">
        <references count="1">
          <reference field="1" count="50">
            <x v="11"/>
            <x v="40"/>
            <x v="41"/>
            <x v="42"/>
            <x v="43"/>
            <x v="44"/>
            <x v="45"/>
            <x v="46"/>
            <x v="47"/>
            <x v="49"/>
            <x v="50"/>
            <x v="51"/>
            <x v="52"/>
            <x v="53"/>
            <x v="54"/>
            <x v="55"/>
            <x v="56"/>
            <x v="57"/>
            <x v="58"/>
            <x v="59"/>
            <x v="60"/>
            <x v="61"/>
            <x v="62"/>
            <x v="63"/>
            <x v="64"/>
            <x v="66"/>
            <x v="68"/>
            <x v="69"/>
            <x v="70"/>
            <x v="71"/>
            <x v="72"/>
            <x v="73"/>
            <x v="74"/>
            <x v="75"/>
            <x v="76"/>
            <x v="77"/>
            <x v="78"/>
            <x v="79"/>
            <x v="80"/>
            <x v="81"/>
            <x v="82"/>
            <x v="190"/>
            <x v="191"/>
            <x v="192"/>
            <x v="193"/>
            <x v="194"/>
            <x v="195"/>
            <x v="196"/>
            <x v="197"/>
            <x v="198"/>
          </reference>
        </references>
      </pivotArea>
    </format>
    <format dxfId="936">
      <pivotArea dataOnly="0" labelOnly="1" fieldPosition="0">
        <references count="1">
          <reference field="1" count="50">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reference>
        </references>
      </pivotArea>
    </format>
    <format dxfId="935">
      <pivotArea dataOnly="0" labelOnly="1" fieldPosition="0">
        <references count="1">
          <reference field="1" count="46">
            <x v="48"/>
            <x v="133"/>
            <x v="134"/>
            <x v="135"/>
            <x v="136"/>
            <x v="137"/>
            <x v="138"/>
            <x v="139"/>
            <x v="140"/>
            <x v="141"/>
            <x v="142"/>
            <x v="143"/>
            <x v="144"/>
            <x v="145"/>
            <x v="146"/>
            <x v="147"/>
            <x v="148"/>
            <x v="149"/>
            <x v="150"/>
            <x v="151"/>
            <x v="152"/>
            <x v="153"/>
            <x v="154"/>
            <x v="155"/>
            <x v="156"/>
            <x v="157"/>
            <x v="158"/>
            <x v="160"/>
            <x v="161"/>
            <x v="162"/>
            <x v="164"/>
            <x v="165"/>
            <x v="166"/>
            <x v="169"/>
            <x v="170"/>
            <x v="171"/>
            <x v="172"/>
            <x v="173"/>
            <x v="176"/>
            <x v="181"/>
            <x v="182"/>
            <x v="183"/>
            <x v="184"/>
            <x v="185"/>
            <x v="186"/>
            <x v="189"/>
          </reference>
        </references>
      </pivotArea>
    </format>
    <format dxfId="934">
      <pivotArea outline="0" collapsedLevelsAreSubtotals="1" fieldPosition="0"/>
    </format>
    <format dxfId="933">
      <pivotArea dataOnly="0" labelOnly="1" fieldPosition="0">
        <references count="1">
          <reference field="1" count="50">
            <x v="11"/>
            <x v="40"/>
            <x v="41"/>
            <x v="42"/>
            <x v="43"/>
            <x v="44"/>
            <x v="45"/>
            <x v="46"/>
            <x v="47"/>
            <x v="48"/>
            <x v="49"/>
            <x v="50"/>
            <x v="51"/>
            <x v="52"/>
            <x v="53"/>
            <x v="54"/>
            <x v="55"/>
            <x v="56"/>
            <x v="57"/>
            <x v="58"/>
            <x v="59"/>
            <x v="60"/>
            <x v="61"/>
            <x v="62"/>
            <x v="63"/>
            <x v="64"/>
            <x v="66"/>
            <x v="68"/>
            <x v="69"/>
            <x v="70"/>
            <x v="71"/>
            <x v="72"/>
            <x v="73"/>
            <x v="74"/>
            <x v="75"/>
            <x v="76"/>
            <x v="77"/>
            <x v="78"/>
            <x v="79"/>
            <x v="80"/>
            <x v="81"/>
            <x v="82"/>
            <x v="83"/>
            <x v="84"/>
            <x v="85"/>
            <x v="86"/>
            <x v="87"/>
            <x v="88"/>
            <x v="89"/>
            <x v="90"/>
          </reference>
        </references>
      </pivotArea>
    </format>
    <format dxfId="932">
      <pivotArea dataOnly="0" labelOnly="1" fieldPosition="0">
        <references count="1">
          <reference field="1" count="5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reference>
        </references>
      </pivotArea>
    </format>
    <format dxfId="931">
      <pivotArea dataOnly="0" labelOnly="1" fieldPosition="0">
        <references count="1">
          <reference field="1" count="46">
            <x v="141"/>
            <x v="142"/>
            <x v="143"/>
            <x v="144"/>
            <x v="145"/>
            <x v="146"/>
            <x v="147"/>
            <x v="148"/>
            <x v="149"/>
            <x v="150"/>
            <x v="151"/>
            <x v="152"/>
            <x v="153"/>
            <x v="154"/>
            <x v="155"/>
            <x v="156"/>
            <x v="157"/>
            <x v="158"/>
            <x v="160"/>
            <x v="161"/>
            <x v="162"/>
            <x v="164"/>
            <x v="165"/>
            <x v="166"/>
            <x v="169"/>
            <x v="170"/>
            <x v="171"/>
            <x v="172"/>
            <x v="173"/>
            <x v="176"/>
            <x v="181"/>
            <x v="182"/>
            <x v="183"/>
            <x v="184"/>
            <x v="185"/>
            <x v="186"/>
            <x v="189"/>
            <x v="190"/>
            <x v="191"/>
            <x v="192"/>
            <x v="193"/>
            <x v="194"/>
            <x v="195"/>
            <x v="196"/>
            <x v="197"/>
            <x v="198"/>
          </reference>
        </references>
      </pivotArea>
    </format>
    <format dxfId="930">
      <pivotArea dataOnly="0" labelOnly="1" grandRow="1" outline="0" fieldPosition="0"/>
    </format>
    <format dxfId="929">
      <pivotArea collapsedLevelsAreSubtotals="1" fieldPosition="0">
        <references count="1">
          <reference field="1" count="1">
            <x v="41"/>
          </reference>
        </references>
      </pivotArea>
    </format>
    <format dxfId="928">
      <pivotArea collapsedLevelsAreSubtotals="1" fieldPosition="0">
        <references count="1">
          <reference field="1" count="1">
            <x v="42"/>
          </reference>
        </references>
      </pivotArea>
    </format>
    <format dxfId="927">
      <pivotArea collapsedLevelsAreSubtotals="1" fieldPosition="0">
        <references count="1">
          <reference field="1" count="1">
            <x v="43"/>
          </reference>
        </references>
      </pivotArea>
    </format>
    <format dxfId="926">
      <pivotArea dataOnly="0" labelOnly="1" fieldPosition="0">
        <references count="1">
          <reference field="1" count="3">
            <x v="41"/>
            <x v="42"/>
            <x v="43"/>
          </reference>
        </references>
      </pivotArea>
    </format>
    <format dxfId="925">
      <pivotArea collapsedLevelsAreSubtotals="1" fieldPosition="0">
        <references count="1">
          <reference field="1" count="1">
            <x v="40"/>
          </reference>
        </references>
      </pivotArea>
    </format>
    <format dxfId="924">
      <pivotArea dataOnly="0" labelOnly="1" fieldPosition="0">
        <references count="1">
          <reference field="1" count="1">
            <x v="40"/>
          </reference>
        </references>
      </pivotArea>
    </format>
    <format dxfId="923">
      <pivotArea collapsedLevelsAreSubtotals="1" fieldPosition="0">
        <references count="1">
          <reference field="1" count="1">
            <x v="39"/>
          </reference>
        </references>
      </pivotArea>
    </format>
    <format dxfId="922">
      <pivotArea dataOnly="0" labelOnly="1" fieldPosition="0">
        <references count="1">
          <reference field="1" count="1">
            <x v="39"/>
          </reference>
        </references>
      </pivotArea>
    </format>
    <format dxfId="921">
      <pivotArea collapsedLevelsAreSubtotals="1" fieldPosition="0">
        <references count="1">
          <reference field="1" count="1">
            <x v="39"/>
          </reference>
        </references>
      </pivotArea>
    </format>
    <format dxfId="920">
      <pivotArea dataOnly="0" labelOnly="1" fieldPosition="0">
        <references count="1">
          <reference field="1" count="1">
            <x v="39"/>
          </reference>
        </references>
      </pivotArea>
    </format>
    <format dxfId="919">
      <pivotArea dataOnly="0" labelOnly="1" fieldPosition="0">
        <references count="1">
          <reference field="1" count="1">
            <x v="38"/>
          </reference>
        </references>
      </pivotArea>
    </format>
    <format dxfId="918">
      <pivotArea dataOnly="0" labelOnly="1" fieldPosition="0">
        <references count="1">
          <reference field="1" count="1">
            <x v="37"/>
          </reference>
        </references>
      </pivotArea>
    </format>
    <format dxfId="917">
      <pivotArea collapsedLevelsAreSubtotals="1" fieldPosition="0">
        <references count="1">
          <reference field="1" count="1">
            <x v="37"/>
          </reference>
        </references>
      </pivotArea>
    </format>
    <format dxfId="916">
      <pivotArea collapsedLevelsAreSubtotals="1" fieldPosition="0">
        <references count="1">
          <reference field="1" count="1">
            <x v="38"/>
          </reference>
        </references>
      </pivotArea>
    </format>
    <format dxfId="915">
      <pivotArea collapsedLevelsAreSubtotals="1" fieldPosition="0">
        <references count="1">
          <reference field="1" count="1">
            <x v="35"/>
          </reference>
        </references>
      </pivotArea>
    </format>
    <format dxfId="914">
      <pivotArea collapsedLevelsAreSubtotals="1" fieldPosition="0">
        <references count="1">
          <reference field="1" count="1">
            <x v="36"/>
          </reference>
        </references>
      </pivotArea>
    </format>
    <format dxfId="913">
      <pivotArea dataOnly="0" labelOnly="1" fieldPosition="0">
        <references count="1">
          <reference field="1" count="2">
            <x v="35"/>
            <x v="36"/>
          </reference>
        </references>
      </pivotArea>
    </format>
    <format dxfId="912">
      <pivotArea dataOnly="0" labelOnly="1" fieldPosition="0">
        <references count="1">
          <reference field="1" count="2">
            <x v="200"/>
            <x v="201"/>
          </reference>
        </references>
      </pivotArea>
    </format>
    <format dxfId="911">
      <pivotArea dataOnly="0" labelOnly="1" fieldPosition="0">
        <references count="1">
          <reference field="1" count="3">
            <x v="32"/>
            <x v="33"/>
            <x v="34"/>
          </reference>
        </references>
      </pivotArea>
    </format>
    <format dxfId="910">
      <pivotArea collapsedLevelsAreSubtotals="1" fieldPosition="0">
        <references count="1">
          <reference field="1" count="1">
            <x v="32"/>
          </reference>
        </references>
      </pivotArea>
    </format>
    <format dxfId="909">
      <pivotArea collapsedLevelsAreSubtotals="1" fieldPosition="0">
        <references count="1">
          <reference field="1" count="1">
            <x v="33"/>
          </reference>
        </references>
      </pivotArea>
    </format>
    <format dxfId="908">
      <pivotArea collapsedLevelsAreSubtotals="1" fieldPosition="0">
        <references count="1">
          <reference field="1" count="1">
            <x v="34"/>
          </reference>
        </references>
      </pivotArea>
    </format>
    <format dxfId="907">
      <pivotArea collapsedLevelsAreSubtotals="1" fieldPosition="0">
        <references count="1">
          <reference field="1" count="1">
            <x v="30"/>
          </reference>
        </references>
      </pivotArea>
    </format>
    <format dxfId="906">
      <pivotArea collapsedLevelsAreSubtotals="1" fieldPosition="0">
        <references count="1">
          <reference field="1" count="1">
            <x v="31"/>
          </reference>
        </references>
      </pivotArea>
    </format>
    <format dxfId="905">
      <pivotArea dataOnly="0" labelOnly="1" fieldPosition="0">
        <references count="1">
          <reference field="1" count="2">
            <x v="30"/>
            <x v="31"/>
          </reference>
        </references>
      </pivotArea>
    </format>
    <format dxfId="904">
      <pivotArea collapsedLevelsAreSubtotals="1" fieldPosition="0">
        <references count="1">
          <reference field="1" count="1">
            <x v="28"/>
          </reference>
        </references>
      </pivotArea>
    </format>
    <format dxfId="903">
      <pivotArea collapsedLevelsAreSubtotals="1" fieldPosition="0">
        <references count="1">
          <reference field="1" count="1">
            <x v="29"/>
          </reference>
        </references>
      </pivotArea>
    </format>
    <format dxfId="902">
      <pivotArea dataOnly="0" labelOnly="1" fieldPosition="0">
        <references count="1">
          <reference field="1" count="2">
            <x v="28"/>
            <x v="29"/>
          </reference>
        </references>
      </pivotArea>
    </format>
    <format dxfId="901">
      <pivotArea collapsedLevelsAreSubtotals="1" fieldPosition="0">
        <references count="1">
          <reference field="1" count="1">
            <x v="27"/>
          </reference>
        </references>
      </pivotArea>
    </format>
    <format dxfId="900">
      <pivotArea dataOnly="0" labelOnly="1" fieldPosition="0">
        <references count="1">
          <reference field="1" count="1">
            <x v="27"/>
          </reference>
        </references>
      </pivotArea>
    </format>
    <format dxfId="899">
      <pivotArea collapsedLevelsAreSubtotals="1" fieldPosition="0">
        <references count="1">
          <reference field="1" count="1">
            <x v="26"/>
          </reference>
        </references>
      </pivotArea>
    </format>
    <format dxfId="898">
      <pivotArea dataOnly="0" labelOnly="1" fieldPosition="0">
        <references count="1">
          <reference field="1" count="1">
            <x v="26"/>
          </reference>
        </references>
      </pivotArea>
    </format>
    <format dxfId="897">
      <pivotArea collapsedLevelsAreSubtotals="1" fieldPosition="0">
        <references count="1">
          <reference field="1" count="1">
            <x v="24"/>
          </reference>
        </references>
      </pivotArea>
    </format>
    <format dxfId="896">
      <pivotArea collapsedLevelsAreSubtotals="1" fieldPosition="0">
        <references count="1">
          <reference field="1" count="1">
            <x v="25"/>
          </reference>
        </references>
      </pivotArea>
    </format>
    <format dxfId="895">
      <pivotArea dataOnly="0" labelOnly="1" fieldPosition="0">
        <references count="1">
          <reference field="1" count="2">
            <x v="24"/>
            <x v="25"/>
          </reference>
        </references>
      </pivotArea>
    </format>
    <format dxfId="894">
      <pivotArea collapsedLevelsAreSubtotals="1" fieldPosition="0">
        <references count="1">
          <reference field="1" count="1">
            <x v="23"/>
          </reference>
        </references>
      </pivotArea>
    </format>
    <format dxfId="893">
      <pivotArea dataOnly="0" labelOnly="1" fieldPosition="0">
        <references count="1">
          <reference field="1" count="1">
            <x v="23"/>
          </reference>
        </references>
      </pivotArea>
    </format>
    <format dxfId="892">
      <pivotArea collapsedLevelsAreSubtotals="1" fieldPosition="0">
        <references count="1">
          <reference field="1" count="1">
            <x v="22"/>
          </reference>
        </references>
      </pivotArea>
    </format>
    <format dxfId="891">
      <pivotArea dataOnly="0" labelOnly="1" fieldPosition="0">
        <references count="1">
          <reference field="1" count="1">
            <x v="22"/>
          </reference>
        </references>
      </pivotArea>
    </format>
    <format dxfId="890">
      <pivotArea collapsedLevelsAreSubtotals="1" fieldPosition="0">
        <references count="1">
          <reference field="1" count="1">
            <x v="20"/>
          </reference>
        </references>
      </pivotArea>
    </format>
    <format dxfId="889">
      <pivotArea collapsedLevelsAreSubtotals="1" fieldPosition="0">
        <references count="1">
          <reference field="1" count="1">
            <x v="21"/>
          </reference>
        </references>
      </pivotArea>
    </format>
    <format dxfId="888">
      <pivotArea dataOnly="0" labelOnly="1" fieldPosition="0">
        <references count="1">
          <reference field="1" count="2">
            <x v="20"/>
            <x v="21"/>
          </reference>
        </references>
      </pivotArea>
    </format>
    <format dxfId="887">
      <pivotArea collapsedLevelsAreSubtotals="1" fieldPosition="0">
        <references count="1">
          <reference field="1" count="1">
            <x v="19"/>
          </reference>
        </references>
      </pivotArea>
    </format>
    <format dxfId="886">
      <pivotArea dataOnly="0" labelOnly="1" fieldPosition="0">
        <references count="1">
          <reference field="1" count="1">
            <x v="19"/>
          </reference>
        </references>
      </pivotArea>
    </format>
    <format dxfId="885">
      <pivotArea collapsedLevelsAreSubtotals="1" fieldPosition="0">
        <references count="1">
          <reference field="1" count="1">
            <x v="204"/>
          </reference>
        </references>
      </pivotArea>
    </format>
    <format dxfId="884">
      <pivotArea collapsedLevelsAreSubtotals="1" fieldPosition="0">
        <references count="1">
          <reference field="1" count="1">
            <x v="16"/>
          </reference>
        </references>
      </pivotArea>
    </format>
    <format dxfId="883">
      <pivotArea collapsedLevelsAreSubtotals="1" fieldPosition="0">
        <references count="1">
          <reference field="1" count="1">
            <x v="214"/>
          </reference>
        </references>
      </pivotArea>
    </format>
    <format dxfId="882">
      <pivotArea dataOnly="0" labelOnly="1" fieldPosition="0">
        <references count="1">
          <reference field="1" count="3">
            <x v="16"/>
            <x v="204"/>
            <x v="214"/>
          </reference>
        </references>
      </pivotArea>
    </format>
    <format dxfId="881">
      <pivotArea collapsedLevelsAreSubtotals="1" fieldPosition="0">
        <references count="1">
          <reference field="1" count="1">
            <x v="18"/>
          </reference>
        </references>
      </pivotArea>
    </format>
    <format dxfId="880">
      <pivotArea dataOnly="0" labelOnly="1" fieldPosition="0">
        <references count="1">
          <reference field="1" count="1">
            <x v="18"/>
          </reference>
        </references>
      </pivotArea>
    </format>
    <format dxfId="879">
      <pivotArea collapsedLevelsAreSubtotals="1" fieldPosition="0">
        <references count="1">
          <reference field="1" count="1">
            <x v="16"/>
          </reference>
        </references>
      </pivotArea>
    </format>
    <format dxfId="878">
      <pivotArea collapsedLevelsAreSubtotals="1" fieldPosition="0">
        <references count="1">
          <reference field="1" count="1">
            <x v="17"/>
          </reference>
        </references>
      </pivotArea>
    </format>
    <format dxfId="877">
      <pivotArea dataOnly="0" labelOnly="1" fieldPosition="0">
        <references count="1">
          <reference field="1" count="2">
            <x v="16"/>
            <x v="17"/>
          </reference>
        </references>
      </pivotArea>
    </format>
    <format dxfId="876">
      <pivotArea dataOnly="0" labelOnly="1" fieldPosition="0">
        <references count="1">
          <reference field="1" count="1">
            <x v="17"/>
          </reference>
        </references>
      </pivotArea>
    </format>
    <format dxfId="875">
      <pivotArea collapsedLevelsAreSubtotals="1" fieldPosition="0">
        <references count="1">
          <reference field="1" count="1">
            <x v="15"/>
          </reference>
        </references>
      </pivotArea>
    </format>
    <format dxfId="874">
      <pivotArea dataOnly="0" labelOnly="1" fieldPosition="0">
        <references count="1">
          <reference field="1" count="1">
            <x v="15"/>
          </reference>
        </references>
      </pivotArea>
    </format>
    <format dxfId="873">
      <pivotArea collapsedLevelsAreSubtotals="1" fieldPosition="0">
        <references count="1">
          <reference field="1" count="1">
            <x v="13"/>
          </reference>
        </references>
      </pivotArea>
    </format>
    <format dxfId="872">
      <pivotArea dataOnly="0" labelOnly="1" fieldPosition="0">
        <references count="1">
          <reference field="1" count="1">
            <x v="13"/>
          </reference>
        </references>
      </pivotArea>
    </format>
    <format dxfId="871">
      <pivotArea collapsedLevelsAreSubtotals="1" fieldPosition="0">
        <references count="1">
          <reference field="1" count="1">
            <x v="14"/>
          </reference>
        </references>
      </pivotArea>
    </format>
    <format dxfId="870">
      <pivotArea dataOnly="0" labelOnly="1" fieldPosition="0">
        <references count="1">
          <reference field="1" count="1">
            <x v="14"/>
          </reference>
        </references>
      </pivotArea>
    </format>
    <format dxfId="869">
      <pivotArea dataOnly="0" labelOnly="1" fieldPosition="0">
        <references count="1">
          <reference field="1" count="1">
            <x v="12"/>
          </reference>
        </references>
      </pivotArea>
    </format>
    <format dxfId="868">
      <pivotArea collapsedLevelsAreSubtotals="1" fieldPosition="0">
        <references count="1">
          <reference field="1" count="1">
            <x v="12"/>
          </reference>
        </references>
      </pivotArea>
    </format>
    <format dxfId="867">
      <pivotArea collapsedLevelsAreSubtotals="1" fieldPosition="0">
        <references count="1">
          <reference field="1" count="1">
            <x v="13"/>
          </reference>
        </references>
      </pivotArea>
    </format>
    <format dxfId="866">
      <pivotArea dataOnly="0" labelOnly="1" fieldPosition="0">
        <references count="1">
          <reference field="1" count="2">
            <x v="12"/>
            <x v="13"/>
          </reference>
        </references>
      </pivotArea>
    </format>
    <format dxfId="865">
      <pivotArea collapsedLevelsAreSubtotals="1" fieldPosition="0">
        <references count="1">
          <reference field="1" count="1">
            <x v="11"/>
          </reference>
        </references>
      </pivotArea>
    </format>
    <format dxfId="864">
      <pivotArea dataOnly="0" labelOnly="1" fieldPosition="0">
        <references count="1">
          <reference field="1" count="1">
            <x v="11"/>
          </reference>
        </references>
      </pivotArea>
    </format>
    <format dxfId="863">
      <pivotArea collapsedLevelsAreSubtotals="1" fieldPosition="0">
        <references count="1">
          <reference field="1" count="1">
            <x v="9"/>
          </reference>
        </references>
      </pivotArea>
    </format>
    <format dxfId="862">
      <pivotArea collapsedLevelsAreSubtotals="1" fieldPosition="0">
        <references count="1">
          <reference field="1" count="1">
            <x v="10"/>
          </reference>
        </references>
      </pivotArea>
    </format>
    <format dxfId="861">
      <pivotArea dataOnly="0" labelOnly="1" fieldPosition="0">
        <references count="1">
          <reference field="1" count="2">
            <x v="9"/>
            <x v="10"/>
          </reference>
        </references>
      </pivotArea>
    </format>
    <format dxfId="860">
      <pivotArea collapsedLevelsAreSubtotals="1" fieldPosition="0">
        <references count="1">
          <reference field="1" count="1">
            <x v="8"/>
          </reference>
        </references>
      </pivotArea>
    </format>
    <format dxfId="859">
      <pivotArea dataOnly="0" labelOnly="1" fieldPosition="0">
        <references count="1">
          <reference field="1" count="1">
            <x v="8"/>
          </reference>
        </references>
      </pivotArea>
    </format>
    <format dxfId="858">
      <pivotArea collapsedLevelsAreSubtotals="1" fieldPosition="0">
        <references count="1">
          <reference field="1" count="1">
            <x v="7"/>
          </reference>
        </references>
      </pivotArea>
    </format>
    <format dxfId="857">
      <pivotArea dataOnly="0" labelOnly="1" fieldPosition="0">
        <references count="1">
          <reference field="1" count="1">
            <x v="7"/>
          </reference>
        </references>
      </pivotArea>
    </format>
    <format dxfId="856">
      <pivotArea collapsedLevelsAreSubtotals="1" fieldPosition="0">
        <references count="1">
          <reference field="1" count="1">
            <x v="5"/>
          </reference>
        </references>
      </pivotArea>
    </format>
    <format dxfId="855">
      <pivotArea collapsedLevelsAreSubtotals="1" fieldPosition="0">
        <references count="1">
          <reference field="1" count="1">
            <x v="6"/>
          </reference>
        </references>
      </pivotArea>
    </format>
    <format dxfId="854">
      <pivotArea dataOnly="0" labelOnly="1" fieldPosition="0">
        <references count="1">
          <reference field="1" count="2">
            <x v="5"/>
            <x v="6"/>
          </reference>
        </references>
      </pivotArea>
    </format>
    <format dxfId="853">
      <pivotArea collapsedLevelsAreSubtotals="1" fieldPosition="0">
        <references count="1">
          <reference field="1" count="1">
            <x v="223"/>
          </reference>
        </references>
      </pivotArea>
    </format>
    <format dxfId="852">
      <pivotArea dataOnly="0" labelOnly="1" fieldPosition="0">
        <references count="1">
          <reference field="1" count="1">
            <x v="223"/>
          </reference>
        </references>
      </pivotArea>
    </format>
    <format dxfId="851">
      <pivotArea collapsedLevelsAreSubtotals="1" fieldPosition="0">
        <references count="1">
          <reference field="1" count="1">
            <x v="1"/>
          </reference>
        </references>
      </pivotArea>
    </format>
    <format dxfId="850">
      <pivotArea collapsedLevelsAreSubtotals="1" fieldPosition="0">
        <references count="1">
          <reference field="1" count="1">
            <x v="2"/>
          </reference>
        </references>
      </pivotArea>
    </format>
    <format dxfId="849">
      <pivotArea collapsedLevelsAreSubtotals="1" fieldPosition="0">
        <references count="1">
          <reference field="1" count="1">
            <x v="3"/>
          </reference>
        </references>
      </pivotArea>
    </format>
    <format dxfId="848">
      <pivotArea collapsedLevelsAreSubtotals="1" fieldPosition="0">
        <references count="1">
          <reference field="1" count="1">
            <x v="4"/>
          </reference>
        </references>
      </pivotArea>
    </format>
    <format dxfId="847">
      <pivotArea dataOnly="0" labelOnly="1" fieldPosition="0">
        <references count="1">
          <reference field="1" count="4">
            <x v="1"/>
            <x v="2"/>
            <x v="3"/>
            <x v="4"/>
          </reference>
        </references>
      </pivotArea>
    </format>
    <format dxfId="846">
      <pivotArea collapsedLevelsAreSubtotals="1" fieldPosition="0">
        <references count="1">
          <reference field="1" count="1">
            <x v="0"/>
          </reference>
        </references>
      </pivotArea>
    </format>
    <format dxfId="845">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3"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0" firstHeaderRow="0" firstDataRow="1" firstDataCol="1" rowPageCount="1" colPageCount="1"/>
  <pivotFields count="8">
    <pivotField axis="axisPage" showAll="0">
      <items count="1347">
        <item x="0"/>
        <item x="1"/>
        <item x="2"/>
        <item x="4"/>
        <item x="5"/>
        <item x="7"/>
        <item x="8"/>
        <item x="9"/>
        <item x="10"/>
        <item x="11"/>
        <item x="12"/>
        <item m="1" x="1202"/>
        <item x="13"/>
        <item x="14"/>
        <item x="15"/>
        <item x="17"/>
        <item x="19"/>
        <item x="3"/>
        <item x="6"/>
        <item x="18"/>
        <item x="16"/>
        <item m="1" x="1204"/>
        <item m="1" x="1203"/>
        <item x="22"/>
        <item x="20"/>
        <item x="24"/>
        <item m="1" x="1205"/>
        <item x="25"/>
        <item x="21"/>
        <item x="29"/>
        <item m="1" x="1206"/>
        <item x="23"/>
        <item x="40"/>
        <item x="26"/>
        <item x="30"/>
        <item x="36"/>
        <item x="27"/>
        <item x="28"/>
        <item x="39"/>
        <item x="31"/>
        <item x="32"/>
        <item x="33"/>
        <item m="1" x="1207"/>
        <item x="38"/>
        <item m="1" x="1208"/>
        <item m="1" x="1209"/>
        <item x="45"/>
        <item x="35"/>
        <item x="41"/>
        <item x="34"/>
        <item x="37"/>
        <item x="61"/>
        <item x="43"/>
        <item m="1" x="1211"/>
        <item x="42"/>
        <item x="48"/>
        <item x="44"/>
        <item m="1" x="1210"/>
        <item x="51"/>
        <item x="46"/>
        <item x="47"/>
        <item x="53"/>
        <item m="1" x="1212"/>
        <item x="54"/>
        <item x="57"/>
        <item x="50"/>
        <item x="49"/>
        <item m="1" x="1213"/>
        <item x="52"/>
        <item m="1" x="1214"/>
        <item x="55"/>
        <item x="56"/>
        <item x="63"/>
        <item x="58"/>
        <item x="59"/>
        <item x="60"/>
        <item x="62"/>
        <item x="64"/>
        <item x="65"/>
        <item x="66"/>
        <item x="67"/>
        <item x="68"/>
        <item x="69"/>
        <item m="1" x="1215"/>
        <item m="1" x="1216"/>
        <item x="70"/>
        <item x="71"/>
        <item x="77"/>
        <item m="1" x="1217"/>
        <item m="1" x="1218"/>
        <item m="1" x="1219"/>
        <item x="72"/>
        <item x="73"/>
        <item x="74"/>
        <item x="75"/>
        <item x="76"/>
        <item x="78"/>
        <item x="79"/>
        <item x="80"/>
        <item m="1" x="1220"/>
        <item x="88"/>
        <item x="81"/>
        <item m="1" x="1221"/>
        <item x="82"/>
        <item x="83"/>
        <item x="84"/>
        <item x="85"/>
        <item x="86"/>
        <item x="87"/>
        <item x="89"/>
        <item x="90"/>
        <item x="91"/>
        <item x="92"/>
        <item m="1" x="1222"/>
        <item x="93"/>
        <item x="94"/>
        <item x="95"/>
        <item x="96"/>
        <item m="1" x="1223"/>
        <item x="97"/>
        <item m="1" x="1224"/>
        <item x="98"/>
        <item x="105"/>
        <item x="99"/>
        <item x="110"/>
        <item x="100"/>
        <item x="101"/>
        <item x="102"/>
        <item x="103"/>
        <item x="104"/>
        <item x="106"/>
        <item x="107"/>
        <item x="108"/>
        <item x="109"/>
        <item x="111"/>
        <item x="112"/>
        <item m="1" x="1225"/>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26"/>
        <item m="1" x="1227"/>
        <item x="141"/>
        <item x="167"/>
        <item x="146"/>
        <item x="143"/>
        <item x="191"/>
        <item x="144"/>
        <item m="1" x="1228"/>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29"/>
        <item x="179"/>
        <item x="180"/>
        <item x="181"/>
        <item x="182"/>
        <item x="142"/>
        <item x="155"/>
        <item x="169"/>
        <item x="183"/>
        <item x="185"/>
        <item x="217"/>
        <item m="1" x="1230"/>
        <item x="187"/>
        <item x="186"/>
        <item x="188"/>
        <item x="189"/>
        <item x="192"/>
        <item x="193"/>
        <item x="194"/>
        <item x="195"/>
        <item x="196"/>
        <item x="197"/>
        <item x="198"/>
        <item x="200"/>
        <item x="201"/>
        <item x="202"/>
        <item m="1" x="1310"/>
        <item m="1" x="1311"/>
        <item m="1" x="1335"/>
        <item m="1" x="1264"/>
        <item x="205"/>
        <item x="203"/>
        <item x="204"/>
        <item x="206"/>
        <item x="207"/>
        <item x="184"/>
        <item x="208"/>
        <item x="209"/>
        <item x="210"/>
        <item x="211"/>
        <item x="212"/>
        <item m="1" x="1265"/>
        <item m="1" x="1266"/>
        <item m="1" x="1267"/>
        <item m="1" x="1268"/>
        <item x="223"/>
        <item x="213"/>
        <item x="214"/>
        <item x="215"/>
        <item x="216"/>
        <item x="218"/>
        <item m="1" x="1336"/>
        <item x="219"/>
        <item x="220"/>
        <item x="221"/>
        <item m="1" x="1231"/>
        <item m="1" x="1232"/>
        <item x="222"/>
        <item x="224"/>
        <item x="225"/>
        <item x="229"/>
        <item x="230"/>
        <item x="231"/>
        <item x="232"/>
        <item x="233"/>
        <item x="234"/>
        <item x="235"/>
        <item x="236"/>
        <item x="242"/>
        <item x="237"/>
        <item x="238"/>
        <item x="239"/>
        <item x="240"/>
        <item x="241"/>
        <item x="243"/>
        <item x="244"/>
        <item m="1" x="1233"/>
        <item x="245"/>
        <item x="246"/>
        <item m="1" x="1321"/>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69"/>
        <item x="374"/>
        <item x="115"/>
        <item x="280"/>
        <item x="281"/>
        <item x="227"/>
        <item m="1" x="1234"/>
        <item x="282"/>
        <item x="283"/>
        <item m="1" x="1324"/>
        <item x="284"/>
        <item x="285"/>
        <item x="286"/>
        <item x="287"/>
        <item x="288"/>
        <item x="289"/>
        <item x="136"/>
        <item x="290"/>
        <item x="291"/>
        <item x="292"/>
        <item x="293"/>
        <item x="294"/>
        <item x="295"/>
        <item x="296"/>
        <item x="297"/>
        <item x="371"/>
        <item x="298"/>
        <item x="299"/>
        <item x="300"/>
        <item x="301"/>
        <item x="302"/>
        <item m="1" x="1329"/>
        <item x="304"/>
        <item x="303"/>
        <item x="305"/>
        <item m="1" x="1320"/>
        <item x="313"/>
        <item x="310"/>
        <item x="309"/>
        <item m="1" x="1342"/>
        <item x="306"/>
        <item x="312"/>
        <item x="307"/>
        <item x="308"/>
        <item x="228"/>
        <item x="311"/>
        <item x="314"/>
        <item x="315"/>
        <item x="316"/>
        <item x="317"/>
        <item x="322"/>
        <item x="318"/>
        <item x="319"/>
        <item x="321"/>
        <item x="320"/>
        <item x="323"/>
        <item x="324"/>
        <item x="325"/>
        <item x="326"/>
        <item x="327"/>
        <item x="328"/>
        <item x="329"/>
        <item m="1" x="1270"/>
        <item x="330"/>
        <item x="331"/>
        <item x="332"/>
        <item x="333"/>
        <item x="334"/>
        <item x="335"/>
        <item m="1" x="1260"/>
        <item m="1" x="1261"/>
        <item m="1" x="1262"/>
        <item m="1" x="1263"/>
        <item m="1" x="1323"/>
        <item x="337"/>
        <item x="336"/>
        <item x="338"/>
        <item x="339"/>
        <item x="340"/>
        <item x="352"/>
        <item x="341"/>
        <item x="342"/>
        <item x="343"/>
        <item m="1" x="1235"/>
        <item x="344"/>
        <item x="345"/>
        <item x="346"/>
        <item x="347"/>
        <item x="362"/>
        <item x="348"/>
        <item x="349"/>
        <item x="350"/>
        <item x="351"/>
        <item x="356"/>
        <item x="353"/>
        <item x="355"/>
        <item x="354"/>
        <item x="372"/>
        <item x="363"/>
        <item x="357"/>
        <item x="358"/>
        <item x="359"/>
        <item x="360"/>
        <item x="361"/>
        <item m="1" x="1236"/>
        <item x="364"/>
        <item x="365"/>
        <item x="366"/>
        <item x="367"/>
        <item x="368"/>
        <item x="369"/>
        <item x="370"/>
        <item m="1" x="1237"/>
        <item m="1" x="1330"/>
        <item m="1" x="1331"/>
        <item x="373"/>
        <item x="375"/>
        <item m="1" x="1238"/>
        <item x="379"/>
        <item x="382"/>
        <item x="376"/>
        <item x="377"/>
        <item x="378"/>
        <item m="1" x="1239"/>
        <item x="380"/>
        <item x="381"/>
        <item x="383"/>
        <item x="384"/>
        <item x="385"/>
        <item x="386"/>
        <item m="1" x="1337"/>
        <item m="1" x="1332"/>
        <item x="387"/>
        <item x="388"/>
        <item x="389"/>
        <item m="1" x="1240"/>
        <item m="1" x="1241"/>
        <item x="390"/>
        <item x="391"/>
        <item x="394"/>
        <item x="392"/>
        <item x="393"/>
        <item x="395"/>
        <item x="396"/>
        <item x="397"/>
        <item x="398"/>
        <item x="399"/>
        <item x="400"/>
        <item m="1" x="1242"/>
        <item x="401"/>
        <item x="402"/>
        <item x="403"/>
        <item x="404"/>
        <item x="405"/>
        <item x="406"/>
        <item m="1" x="1243"/>
        <item x="407"/>
        <item x="408"/>
        <item x="410"/>
        <item x="411"/>
        <item x="412"/>
        <item x="413"/>
        <item m="1" x="1271"/>
        <item x="414"/>
        <item x="415"/>
        <item x="416"/>
        <item x="409"/>
        <item x="417"/>
        <item m="1" x="1344"/>
        <item x="422"/>
        <item m="1" x="1315"/>
        <item x="418"/>
        <item x="419"/>
        <item x="421"/>
        <item m="1" x="1338"/>
        <item x="420"/>
        <item m="1" x="1272"/>
        <item x="423"/>
        <item x="424"/>
        <item x="425"/>
        <item x="426"/>
        <item x="427"/>
        <item x="428"/>
        <item x="429"/>
        <item x="430"/>
        <item x="431"/>
        <item x="432"/>
        <item x="433"/>
        <item x="434"/>
        <item x="435"/>
        <item x="436"/>
        <item x="437"/>
        <item x="438"/>
        <item x="439"/>
        <item x="440"/>
        <item x="441"/>
        <item x="442"/>
        <item x="443"/>
        <item x="444"/>
        <item m="1" x="1326"/>
        <item x="445"/>
        <item x="446"/>
        <item x="447"/>
        <item m="1" x="1325"/>
        <item x="448"/>
        <item m="1" x="1328"/>
        <item x="449"/>
        <item m="1" x="1340"/>
        <item x="450"/>
        <item x="451"/>
        <item m="1" x="1244"/>
        <item x="452"/>
        <item x="453"/>
        <item x="454"/>
        <item x="455"/>
        <item x="456"/>
        <item m="1" x="1273"/>
        <item x="457"/>
        <item x="458"/>
        <item x="459"/>
        <item x="460"/>
        <item x="461"/>
        <item x="462"/>
        <item x="463"/>
        <item m="1" x="1245"/>
        <item x="464"/>
        <item x="465"/>
        <item x="466"/>
        <item x="467"/>
        <item x="468"/>
        <item x="469"/>
        <item x="470"/>
        <item x="471"/>
        <item x="472"/>
        <item x="473"/>
        <item m="1" x="1294"/>
        <item x="474"/>
        <item x="475"/>
        <item x="476"/>
        <item x="477"/>
        <item x="478"/>
        <item m="1" x="1295"/>
        <item x="479"/>
        <item x="480"/>
        <item x="481"/>
        <item x="482"/>
        <item m="1" x="1274"/>
        <item x="483"/>
        <item x="484"/>
        <item x="485"/>
        <item x="486"/>
        <item x="487"/>
        <item x="488"/>
        <item x="489"/>
        <item x="490"/>
        <item x="491"/>
        <item x="492"/>
        <item x="493"/>
        <item x="494"/>
        <item x="495"/>
        <item x="496"/>
        <item x="497"/>
        <item m="1" x="1255"/>
        <item x="499"/>
        <item x="498"/>
        <item x="500"/>
        <item x="501"/>
        <item x="502"/>
        <item x="503"/>
        <item x="504"/>
        <item m="1" x="1256"/>
        <item x="506"/>
        <item x="507"/>
        <item x="508"/>
        <item x="509"/>
        <item x="510"/>
        <item x="511"/>
        <item x="512"/>
        <item m="1" x="1275"/>
        <item m="1" x="1276"/>
        <item m="1" x="1277"/>
        <item m="1" x="1278"/>
        <item m="1" x="1279"/>
        <item x="513"/>
        <item x="514"/>
        <item x="515"/>
        <item x="516"/>
        <item x="517"/>
        <item x="518"/>
        <item x="519"/>
        <item x="520"/>
        <item x="521"/>
        <item x="522"/>
        <item x="523"/>
        <item x="524"/>
        <item x="525"/>
        <item x="526"/>
        <item x="527"/>
        <item x="528"/>
        <item x="529"/>
        <item x="530"/>
        <item x="531"/>
        <item x="532"/>
        <item x="533"/>
        <item m="1" x="1280"/>
        <item x="539"/>
        <item x="534"/>
        <item x="535"/>
        <item x="536"/>
        <item x="537"/>
        <item x="538"/>
        <item x="543"/>
        <item x="540"/>
        <item x="541"/>
        <item x="542"/>
        <item x="544"/>
        <item x="545"/>
        <item x="546"/>
        <item x="547"/>
        <item x="548"/>
        <item x="550"/>
        <item x="551"/>
        <item x="552"/>
        <item x="553"/>
        <item x="554"/>
        <item x="555"/>
        <item x="556"/>
        <item m="1" x="1296"/>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97"/>
        <item x="608"/>
        <item x="612"/>
        <item x="613"/>
        <item x="614"/>
        <item x="615"/>
        <item x="609"/>
        <item x="610"/>
        <item x="611"/>
        <item x="616"/>
        <item x="617"/>
        <item m="1" x="1298"/>
        <item x="618"/>
        <item x="619"/>
        <item m="1" x="1299"/>
        <item x="620"/>
        <item x="621"/>
        <item x="622"/>
        <item m="1" x="1300"/>
        <item x="623"/>
        <item m="1" x="1301"/>
        <item x="625"/>
        <item x="624"/>
        <item x="626"/>
        <item x="628"/>
        <item x="630"/>
        <item x="631"/>
        <item x="632"/>
        <item x="633"/>
        <item x="634"/>
        <item x="635"/>
        <item m="1" x="1281"/>
        <item x="649"/>
        <item x="636"/>
        <item m="1" x="1257"/>
        <item m="1" x="1282"/>
        <item x="637"/>
        <item x="638"/>
        <item x="627"/>
        <item x="642"/>
        <item x="643"/>
        <item x="644"/>
        <item m="1" x="1283"/>
        <item x="629"/>
        <item x="645"/>
        <item x="646"/>
        <item x="647"/>
        <item m="1" x="1246"/>
        <item x="648"/>
        <item x="650"/>
        <item x="651"/>
        <item x="641"/>
        <item x="652"/>
        <item x="653"/>
        <item m="1" x="1334"/>
        <item x="654"/>
        <item m="1" x="1302"/>
        <item m="1" x="1303"/>
        <item m="1" x="1284"/>
        <item x="655"/>
        <item m="1" x="1285"/>
        <item x="656"/>
        <item x="657"/>
        <item x="658"/>
        <item x="659"/>
        <item x="660"/>
        <item x="640"/>
        <item x="661"/>
        <item x="663"/>
        <item x="666"/>
        <item x="664"/>
        <item x="665"/>
        <item x="639"/>
        <item x="662"/>
        <item x="667"/>
        <item x="668"/>
        <item x="669"/>
        <item x="670"/>
        <item x="671"/>
        <item x="672"/>
        <item x="673"/>
        <item x="674"/>
        <item x="675"/>
        <item m="1" x="1247"/>
        <item x="676"/>
        <item m="1" x="1248"/>
        <item x="680"/>
        <item x="677"/>
        <item x="678"/>
        <item x="679"/>
        <item x="681"/>
        <item m="1" x="1317"/>
        <item x="683"/>
        <item x="682"/>
        <item x="684"/>
        <item x="685"/>
        <item x="686"/>
        <item x="687"/>
        <item x="688"/>
        <item x="689"/>
        <item x="698"/>
        <item x="690"/>
        <item x="691"/>
        <item x="692"/>
        <item x="706"/>
        <item x="701"/>
        <item x="693"/>
        <item x="694"/>
        <item x="695"/>
        <item m="1" x="1319"/>
        <item x="696"/>
        <item x="697"/>
        <item x="699"/>
        <item x="700"/>
        <item x="702"/>
        <item m="1" x="1251"/>
        <item x="703"/>
        <item x="707"/>
        <item x="704"/>
        <item x="705"/>
        <item x="708"/>
        <item x="718"/>
        <item x="710"/>
        <item x="711"/>
        <item x="712"/>
        <item x="713"/>
        <item x="714"/>
        <item x="715"/>
        <item x="716"/>
        <item x="717"/>
        <item m="1" x="1286"/>
        <item x="719"/>
        <item x="720"/>
        <item x="721"/>
        <item m="1" x="1249"/>
        <item m="1" x="1250"/>
        <item m="1" x="1252"/>
        <item x="727"/>
        <item x="722"/>
        <item x="723"/>
        <item x="724"/>
        <item x="725"/>
        <item x="726"/>
        <item x="728"/>
        <item x="759"/>
        <item x="729"/>
        <item x="730"/>
        <item x="731"/>
        <item m="1" x="1333"/>
        <item m="1" x="1313"/>
        <item x="732"/>
        <item x="733"/>
        <item x="734"/>
        <item m="1" x="1322"/>
        <item x="735"/>
        <item x="736"/>
        <item x="737"/>
        <item x="738"/>
        <item x="739"/>
        <item x="740"/>
        <item x="741"/>
        <item x="742"/>
        <item x="743"/>
        <item x="766"/>
        <item x="744"/>
        <item x="745"/>
        <item x="746"/>
        <item x="747"/>
        <item x="754"/>
        <item x="748"/>
        <item m="1" x="1253"/>
        <item x="749"/>
        <item x="750"/>
        <item x="751"/>
        <item x="752"/>
        <item x="768"/>
        <item x="753"/>
        <item x="755"/>
        <item x="756"/>
        <item x="757"/>
        <item x="758"/>
        <item m="1" x="1287"/>
        <item x="760"/>
        <item m="1" x="1304"/>
        <item x="761"/>
        <item m="1" x="1288"/>
        <item x="762"/>
        <item x="763"/>
        <item m="1" x="1314"/>
        <item x="764"/>
        <item m="1" x="1312"/>
        <item x="765"/>
        <item x="767"/>
        <item x="769"/>
        <item m="1" x="1309"/>
        <item x="770"/>
        <item x="771"/>
        <item x="772"/>
        <item x="773"/>
        <item x="774"/>
        <item x="775"/>
        <item x="776"/>
        <item x="777"/>
        <item x="778"/>
        <item x="779"/>
        <item x="780"/>
        <item x="781"/>
        <item x="782"/>
        <item x="783"/>
        <item x="784"/>
        <item x="785"/>
        <item x="786"/>
        <item x="787"/>
        <item x="788"/>
        <item x="789"/>
        <item x="790"/>
        <item x="791"/>
        <item x="792"/>
        <item m="1" x="1289"/>
        <item x="793"/>
        <item m="1" x="1290"/>
        <item x="794"/>
        <item x="800"/>
        <item x="795"/>
        <item x="796"/>
        <item x="797"/>
        <item x="798"/>
        <item x="799"/>
        <item x="801"/>
        <item x="803"/>
        <item x="802"/>
        <item m="1" x="1291"/>
        <item x="804"/>
        <item x="805"/>
        <item x="806"/>
        <item x="810"/>
        <item x="812"/>
        <item x="811"/>
        <item m="1" x="1318"/>
        <item x="814"/>
        <item x="809"/>
        <item m="1" x="1316"/>
        <item x="821"/>
        <item m="1" x="1341"/>
        <item x="813"/>
        <item x="815"/>
        <item x="817"/>
        <item x="818"/>
        <item x="807"/>
        <item x="816"/>
        <item x="819"/>
        <item m="1" x="1258"/>
        <item x="823"/>
        <item x="824"/>
        <item m="1" x="1305"/>
        <item x="826"/>
        <item x="831"/>
        <item x="829"/>
        <item x="825"/>
        <item x="830"/>
        <item x="835"/>
        <item x="833"/>
        <item x="834"/>
        <item x="832"/>
        <item x="709"/>
        <item x="839"/>
        <item x="840"/>
        <item x="837"/>
        <item x="842"/>
        <item x="843"/>
        <item x="844"/>
        <item m="1" x="1339"/>
        <item x="836"/>
        <item m="1" x="1327"/>
        <item m="1" x="1259"/>
        <item x="822"/>
        <item x="838"/>
        <item x="841"/>
        <item x="848"/>
        <item x="847"/>
        <item x="849"/>
        <item x="846"/>
        <item m="1" x="1306"/>
        <item x="851"/>
        <item x="850"/>
        <item x="845"/>
        <item m="1" x="1343"/>
        <item x="852"/>
        <item x="854"/>
        <item x="855"/>
        <item x="856"/>
        <item x="858"/>
        <item x="859"/>
        <item x="853"/>
        <item x="860"/>
        <item x="861"/>
        <item x="808"/>
        <item x="820"/>
        <item x="857"/>
        <item x="828"/>
        <item x="862"/>
        <item x="864"/>
        <item x="863"/>
        <item x="865"/>
        <item x="866"/>
        <item x="867"/>
        <item x="870"/>
        <item x="868"/>
        <item x="869"/>
        <item x="872"/>
        <item x="873"/>
        <item x="874"/>
        <item x="876"/>
        <item m="1" x="1307"/>
        <item x="875"/>
        <item x="879"/>
        <item x="881"/>
        <item x="880"/>
        <item x="878"/>
        <item x="882"/>
        <item x="883"/>
        <item x="885"/>
        <item m="1" x="1308"/>
        <item x="877"/>
        <item x="884"/>
        <item x="886"/>
        <item x="888"/>
        <item x="889"/>
        <item x="887"/>
        <item x="827"/>
        <item x="890"/>
        <item x="891"/>
        <item x="892"/>
        <item x="893"/>
        <item m="1" x="1254"/>
        <item x="894"/>
        <item x="895"/>
        <item x="896"/>
        <item x="900"/>
        <item x="898"/>
        <item x="902"/>
        <item x="897"/>
        <item x="899"/>
        <item x="904"/>
        <item x="905"/>
        <item x="906"/>
        <item x="907"/>
        <item x="903"/>
        <item x="901"/>
        <item x="908"/>
        <item x="871"/>
        <item m="1" x="1292"/>
        <item x="910"/>
        <item x="909"/>
        <item x="911"/>
        <item m="1" x="1293"/>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45"/>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2"/>
        <item x="1185"/>
        <item x="1186"/>
        <item x="1183"/>
        <item x="1188"/>
        <item x="1187"/>
        <item x="1180"/>
        <item x="1181"/>
        <item x="1184"/>
        <item x="1190"/>
        <item x="1191"/>
        <item x="1193"/>
        <item x="1189"/>
        <item x="1192"/>
        <item x="1196"/>
        <item x="1197"/>
        <item x="1198"/>
        <item x="1199"/>
        <item x="1194"/>
        <item x="1195"/>
        <item x="1200"/>
        <item x="1201"/>
        <item t="default"/>
      </items>
    </pivotField>
    <pivotField axis="axisRow" showAll="0">
      <items count="146">
        <item x="48"/>
        <item x="50"/>
        <item x="40"/>
        <item x="38"/>
        <item x="41"/>
        <item x="0"/>
        <item x="25"/>
        <item x="35"/>
        <item x="32"/>
        <item x="21"/>
        <item x="26"/>
        <item x="30"/>
        <item x="17"/>
        <item m="1" x="127"/>
        <item x="18"/>
        <item x="22"/>
        <item x="24"/>
        <item x="3"/>
        <item x="20"/>
        <item x="9"/>
        <item x="2"/>
        <item x="7"/>
        <item x="4"/>
        <item x="8"/>
        <item x="42"/>
        <item x="1"/>
        <item x="6"/>
        <item x="5"/>
        <item x="11"/>
        <item x="19"/>
        <item x="10"/>
        <item x="12"/>
        <item x="14"/>
        <item x="15"/>
        <item x="13"/>
        <item x="16"/>
        <item x="23"/>
        <item x="33"/>
        <item x="27"/>
        <item x="29"/>
        <item x="31"/>
        <item x="34"/>
        <item x="39"/>
        <item x="36"/>
        <item x="37"/>
        <item x="44"/>
        <item m="1" x="139"/>
        <item x="46"/>
        <item x="43"/>
        <item m="1" x="129"/>
        <item x="45"/>
        <item x="47"/>
        <item x="49"/>
        <item m="1" x="130"/>
        <item x="28"/>
        <item x="52"/>
        <item x="51"/>
        <item x="53"/>
        <item x="54"/>
        <item x="55"/>
        <item x="56"/>
        <item x="57"/>
        <item x="58"/>
        <item x="59"/>
        <item x="60"/>
        <item x="61"/>
        <item x="62"/>
        <item x="63"/>
        <item x="64"/>
        <item x="65"/>
        <item x="66"/>
        <item x="70"/>
        <item m="1" x="133"/>
        <item x="67"/>
        <item x="69"/>
        <item m="1" x="128"/>
        <item x="71"/>
        <item x="72"/>
        <item x="73"/>
        <item m="1" x="136"/>
        <item m="1" x="144"/>
        <item m="1" x="138"/>
        <item x="77"/>
        <item x="76"/>
        <item x="82"/>
        <item x="74"/>
        <item x="75"/>
        <item x="68"/>
        <item x="78"/>
        <item x="79"/>
        <item m="1" x="135"/>
        <item x="80"/>
        <item x="81"/>
        <item m="1" x="137"/>
        <item sd="0" x="83"/>
        <item sd="0" x="86"/>
        <item x="84"/>
        <item x="85"/>
        <item x="87"/>
        <item x="89"/>
        <item x="90"/>
        <item x="91"/>
        <item x="92"/>
        <item x="93"/>
        <item x="94"/>
        <item x="95"/>
        <item x="96"/>
        <item m="1" x="141"/>
        <item m="1" x="142"/>
        <item m="1" x="132"/>
        <item x="97"/>
        <item x="100"/>
        <item m="1" x="140"/>
        <item x="101"/>
        <item x="110"/>
        <item x="106"/>
        <item x="88"/>
        <item x="102"/>
        <item x="112"/>
        <item x="113"/>
        <item m="1" x="143"/>
        <item x="108"/>
        <item x="115"/>
        <item m="1" x="134"/>
        <item x="116"/>
        <item x="98"/>
        <item x="99"/>
        <item x="103"/>
        <item x="114"/>
        <item x="107"/>
        <item x="117"/>
        <item x="118"/>
        <item x="119"/>
        <item x="120"/>
        <item m="1" x="131"/>
        <item x="121"/>
        <item x="104"/>
        <item x="122"/>
        <item x="105"/>
        <item x="111"/>
        <item x="109"/>
        <item m="1" x="126"/>
        <item x="123"/>
        <item m="1" x="125"/>
        <item x="124"/>
        <item t="default"/>
      </items>
    </pivotField>
    <pivotField axis="axisRow" showAll="0" sortType="descending">
      <items count="78">
        <item sd="0" m="1" x="44"/>
        <item sd="0" m="1" x="56"/>
        <item sd="0" m="1" x="43"/>
        <item sd="0" m="1" x="51"/>
        <item sd="0" x="5"/>
        <item sd="0" x="6"/>
        <item sd="0" x="8"/>
        <item sd="0" x="3"/>
        <item sd="0" x="2"/>
        <item sd="0" x="22"/>
        <item sd="0" x="0"/>
        <item sd="0" x="1"/>
        <item sd="0" x="12"/>
        <item sd="0" x="16"/>
        <item sd="0" x="7"/>
        <item sd="0" m="1" x="42"/>
        <item sd="0" m="1" x="46"/>
        <item sd="0" x="30"/>
        <item sd="0" x="11"/>
        <item sd="0" x="4"/>
        <item sd="0" x="29"/>
        <item sd="0" m="1" x="35"/>
        <item sd="0" x="9"/>
        <item sd="0" x="10"/>
        <item sd="0" m="1" x="45"/>
        <item sd="0" m="1" x="47"/>
        <item sd="0" m="1" x="36"/>
        <item sd="0" m="1" x="48"/>
        <item sd="0" m="1" x="68"/>
        <item sd="0" m="1" x="49"/>
        <item sd="0" x="13"/>
        <item sd="0" m="1" x="69"/>
        <item sd="0" m="1" x="76"/>
        <item sd="0" x="14"/>
        <item sd="0" m="1" x="38"/>
        <item sd="0" m="1" x="67"/>
        <item sd="0" m="1" x="50"/>
        <item sd="0" m="1" x="59"/>
        <item sd="0" m="1" x="52"/>
        <item sd="0" m="1" x="57"/>
        <item sd="0" m="1" x="39"/>
        <item sd="0" m="1" x="71"/>
        <item sd="0" m="1" x="66"/>
        <item sd="0" m="1" x="73"/>
        <item sd="0" x="19"/>
        <item sd="0" x="17"/>
        <item sd="0" m="1" x="58"/>
        <item sd="0" m="1" x="65"/>
        <item sd="0" m="1" x="53"/>
        <item sd="0" m="1" x="37"/>
        <item sd="0" m="1" x="54"/>
        <item sd="0" m="1" x="40"/>
        <item sd="0" x="20"/>
        <item sd="0" x="18"/>
        <item sd="0" x="21"/>
        <item sd="0" m="1" x="74"/>
        <item sd="0" m="1" x="55"/>
        <item sd="0" m="1" x="72"/>
        <item sd="0" m="1" x="41"/>
        <item sd="0" x="23"/>
        <item sd="0" x="15"/>
        <item sd="0" m="1" x="62"/>
        <item sd="0" m="1" x="34"/>
        <item sd="0" x="26"/>
        <item sd="0" x="27"/>
        <item sd="0" x="28"/>
        <item m="1" x="64"/>
        <item sd="0" m="1" x="63"/>
        <item sd="0" m="1" x="75"/>
        <item sd="0" m="1" x="70"/>
        <item sd="0" m="1" x="60"/>
        <item sd="0" x="25"/>
        <item sd="0" m="1" x="61"/>
        <item sd="0" x="31"/>
        <item sd="0" x="32"/>
        <item sd="0" x="33"/>
        <item sd="0"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5">
    <i>
      <x v="33"/>
    </i>
    <i>
      <x v="17"/>
    </i>
    <i>
      <x v="60"/>
    </i>
    <i>
      <x v="74"/>
    </i>
    <i>
      <x v="52"/>
    </i>
    <i>
      <x v="75"/>
    </i>
    <i>
      <x v="45"/>
    </i>
    <i>
      <x v="73"/>
    </i>
    <i>
      <x v="22"/>
    </i>
    <i>
      <x v="11"/>
    </i>
    <i>
      <x v="10"/>
    </i>
    <i>
      <x v="7"/>
    </i>
    <i>
      <x v="13"/>
    </i>
    <i>
      <x v="9"/>
    </i>
    <i>
      <x v="76"/>
    </i>
    <i>
      <x v="4"/>
    </i>
    <i>
      <x v="14"/>
    </i>
    <i>
      <x v="20"/>
    </i>
    <i>
      <x v="19"/>
    </i>
    <i>
      <x v="65"/>
    </i>
    <i>
      <x v="5"/>
    </i>
    <i>
      <x v="6"/>
    </i>
    <i>
      <x v="53"/>
    </i>
    <i>
      <x v="64"/>
    </i>
    <i>
      <x v="54"/>
    </i>
    <i>
      <x v="71"/>
    </i>
    <i>
      <x v="59"/>
    </i>
    <i>
      <x v="12"/>
    </i>
    <i>
      <x v="44"/>
    </i>
    <i>
      <x v="18"/>
    </i>
    <i>
      <x v="63"/>
    </i>
    <i>
      <x v="23"/>
    </i>
    <i>
      <x v="8"/>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5">
    <format dxfId="844">
      <pivotArea collapsedLevelsAreSubtotals="1" fieldPosition="0">
        <references count="1">
          <reference field="2" count="1">
            <x v="9"/>
          </reference>
        </references>
      </pivotArea>
    </format>
    <format dxfId="843">
      <pivotArea collapsedLevelsAreSubtotals="1" fieldPosition="0">
        <references count="1">
          <reference field="2" count="1">
            <x v="4"/>
          </reference>
        </references>
      </pivotArea>
    </format>
    <format dxfId="842">
      <pivotArea grandRow="1" outline="0" collapsedLevelsAreSubtotals="1" fieldPosition="0"/>
    </format>
    <format dxfId="841">
      <pivotArea dataOnly="0" labelOnly="1" grandRow="1" outline="0" fieldPosition="0"/>
    </format>
    <format dxfId="840">
      <pivotArea grandRow="1" outline="0" collapsedLevelsAreSubtotals="1" fieldPosition="0"/>
    </format>
    <format dxfId="839">
      <pivotArea dataOnly="0" labelOnly="1" grandRow="1" outline="0" fieldPosition="0"/>
    </format>
    <format dxfId="838">
      <pivotArea grandRow="1" outline="0" collapsedLevelsAreSubtotals="1" fieldPosition="0"/>
    </format>
    <format dxfId="837">
      <pivotArea dataOnly="0" labelOnly="1" grandRow="1" outline="0" fieldPosition="0"/>
    </format>
    <format dxfId="836">
      <pivotArea outline="0" collapsedLevelsAreSubtotals="1" fieldPosition="0">
        <references count="1">
          <reference field="4294967294" count="1" selected="0">
            <x v="0"/>
          </reference>
        </references>
      </pivotArea>
    </format>
    <format dxfId="835">
      <pivotArea dataOnly="0" labelOnly="1" outline="0" fieldPosition="0">
        <references count="1">
          <reference field="0" count="0"/>
        </references>
      </pivotArea>
    </format>
    <format dxfId="834">
      <pivotArea dataOnly="0" labelOnly="1" outline="0" fieldPosition="0">
        <references count="1">
          <reference field="4294967294" count="1">
            <x v="0"/>
          </reference>
        </references>
      </pivotArea>
    </format>
    <format dxfId="833">
      <pivotArea outline="0" collapsedLevelsAreSubtotals="1" fieldPosition="0">
        <references count="1">
          <reference field="4294967294" count="1" selected="0">
            <x v="1"/>
          </reference>
        </references>
      </pivotArea>
    </format>
    <format dxfId="832">
      <pivotArea dataOnly="0" labelOnly="1" outline="0" fieldPosition="0">
        <references count="1">
          <reference field="4294967294" count="1">
            <x v="1"/>
          </reference>
        </references>
      </pivotArea>
    </format>
    <format dxfId="831">
      <pivotArea outline="0" collapsedLevelsAreSubtotals="1" fieldPosition="0">
        <references count="1">
          <reference field="4294967294" count="1" selected="0">
            <x v="2"/>
          </reference>
        </references>
      </pivotArea>
    </format>
    <format dxfId="830">
      <pivotArea dataOnly="0" labelOnly="1" outline="0" fieldPosition="0">
        <references count="1">
          <reference field="4294967294" count="1">
            <x v="2"/>
          </reference>
        </references>
      </pivotArea>
    </format>
    <format dxfId="829">
      <pivotArea grandRow="1" outline="0" collapsedLevelsAreSubtotals="1" fieldPosition="0"/>
    </format>
    <format dxfId="828">
      <pivotArea dataOnly="0" labelOnly="1" grandRow="1" outline="0" fieldPosition="0"/>
    </format>
    <format dxfId="827">
      <pivotArea type="all" dataOnly="0" outline="0" fieldPosition="0"/>
    </format>
    <format dxfId="826">
      <pivotArea grandRow="1" outline="0" collapsedLevelsAreSubtotals="1" fieldPosition="0"/>
    </format>
    <format dxfId="825">
      <pivotArea dataOnly="0" labelOnly="1" grandRow="1" outline="0" fieldPosition="0"/>
    </format>
    <format dxfId="824">
      <pivotArea collapsedLevelsAreSubtotals="1" fieldPosition="0">
        <references count="2">
          <reference field="4294967294" count="1" selected="0">
            <x v="2"/>
          </reference>
          <reference field="1" count="1">
            <x v="22"/>
          </reference>
        </references>
      </pivotArea>
    </format>
    <format dxfId="823">
      <pivotArea collapsedLevelsAreSubtotals="1" fieldPosition="0">
        <references count="3">
          <reference field="4294967294" count="1" selected="0">
            <x v="2"/>
          </reference>
          <reference field="1" count="1">
            <x v="22"/>
          </reference>
          <reference field="2" count="1" selected="0">
            <x v="7"/>
          </reference>
        </references>
      </pivotArea>
    </format>
    <format dxfId="822">
      <pivotArea dataOnly="0" labelOnly="1" outline="0" fieldPosition="0">
        <references count="1">
          <reference field="4294967294" count="3">
            <x v="0"/>
            <x v="1"/>
            <x v="2"/>
          </reference>
        </references>
      </pivotArea>
    </format>
    <format dxfId="821">
      <pivotArea dataOnly="0" labelOnly="1" outline="0" fieldPosition="0">
        <references count="1">
          <reference field="4294967294" count="1">
            <x v="0"/>
          </reference>
        </references>
      </pivotArea>
    </format>
    <format dxfId="820">
      <pivotArea dataOnly="0" labelOnly="1" outline="0" fieldPosition="0">
        <references count="1">
          <reference field="4294967294" count="1">
            <x v="1"/>
          </reference>
        </references>
      </pivotArea>
    </format>
    <format dxfId="819">
      <pivotArea dataOnly="0" labelOnly="1" outline="0" fieldPosition="0">
        <references count="1">
          <reference field="4294967294" count="1">
            <x v="1"/>
          </reference>
        </references>
      </pivotArea>
    </format>
    <format dxfId="818">
      <pivotArea dataOnly="0" labelOnly="1" outline="0" fieldPosition="0">
        <references count="1">
          <reference field="4294967294" count="1">
            <x v="2"/>
          </reference>
        </references>
      </pivotArea>
    </format>
    <format dxfId="817">
      <pivotArea dataOnly="0" labelOnly="1" fieldPosition="0">
        <references count="1">
          <reference field="2" count="0"/>
        </references>
      </pivotArea>
    </format>
    <format dxfId="816">
      <pivotArea collapsedLevelsAreSubtotals="1" fieldPosition="0">
        <references count="2">
          <reference field="4294967294" count="1" selected="0">
            <x v="2"/>
          </reference>
          <reference field="2" count="1">
            <x v="4"/>
          </reference>
        </references>
      </pivotArea>
    </format>
    <format dxfId="815">
      <pivotArea collapsedLevelsAreSubtotals="1" fieldPosition="0">
        <references count="2">
          <reference field="4294967294" count="1" selected="0">
            <x v="2"/>
          </reference>
          <reference field="2" count="1">
            <x v="9"/>
          </reference>
        </references>
      </pivotArea>
    </format>
    <format dxfId="814">
      <pivotArea collapsedLevelsAreSubtotals="1" fieldPosition="0">
        <references count="2">
          <reference field="4294967294" count="1" selected="0">
            <x v="2"/>
          </reference>
          <reference field="2" count="1">
            <x v="14"/>
          </reference>
        </references>
      </pivotArea>
    </format>
    <format dxfId="813">
      <pivotArea collapsedLevelsAreSubtotals="1" fieldPosition="0">
        <references count="3">
          <reference field="4294967294" count="1" selected="0">
            <x v="2"/>
          </reference>
          <reference field="1" count="3">
            <x v="3"/>
            <x v="37"/>
            <x v="41"/>
          </reference>
          <reference field="2" count="1" selected="0">
            <x v="14"/>
          </reference>
        </references>
      </pivotArea>
    </format>
    <format dxfId="812">
      <pivotArea collapsedLevelsAreSubtotals="1" fieldPosition="0">
        <references count="3">
          <reference field="4294967294" count="1" selected="0">
            <x v="2"/>
          </reference>
          <reference field="1" count="1">
            <x v="6"/>
          </reference>
          <reference field="2" count="1" selected="0">
            <x v="14"/>
          </reference>
        </references>
      </pivotArea>
    </format>
    <format dxfId="811">
      <pivotArea collapsedLevelsAreSubtotals="1" fieldPosition="0">
        <references count="3">
          <reference field="4294967294" count="1" selected="0">
            <x v="2"/>
          </reference>
          <reference field="1" count="1">
            <x v="27"/>
          </reference>
          <reference field="2" count="1" selected="0">
            <x v="14"/>
          </reference>
        </references>
      </pivotArea>
    </format>
    <format dxfId="810">
      <pivotArea collapsedLevelsAreSubtotals="1" fieldPosition="0">
        <references count="1">
          <reference field="2" count="1">
            <x v="0"/>
          </reference>
        </references>
      </pivotArea>
    </format>
    <format dxfId="809">
      <pivotArea collapsedLevelsAreSubtotals="1" fieldPosition="0">
        <references count="1">
          <reference field="2" count="1">
            <x v="14"/>
          </reference>
        </references>
      </pivotArea>
    </format>
    <format dxfId="808">
      <pivotArea collapsedLevelsAreSubtotals="1" fieldPosition="0">
        <references count="1">
          <reference field="2" count="1">
            <x v="9"/>
          </reference>
        </references>
      </pivotArea>
    </format>
    <format dxfId="807">
      <pivotArea collapsedLevelsAreSubtotals="1" fieldPosition="0">
        <references count="1">
          <reference field="2" count="1">
            <x v="5"/>
          </reference>
        </references>
      </pivotArea>
    </format>
    <format dxfId="806">
      <pivotArea collapsedLevelsAreSubtotals="1" fieldPosition="0">
        <references count="1">
          <reference field="2" count="1">
            <x v="17"/>
          </reference>
        </references>
      </pivotArea>
    </format>
    <format dxfId="805">
      <pivotArea collapsedLevelsAreSubtotals="1" fieldPosition="0">
        <references count="1">
          <reference field="2" count="1">
            <x v="2"/>
          </reference>
        </references>
      </pivotArea>
    </format>
    <format dxfId="804">
      <pivotArea collapsedLevelsAreSubtotals="1" fieldPosition="0">
        <references count="1">
          <reference field="2" count="1">
            <x v="10"/>
          </reference>
        </references>
      </pivotArea>
    </format>
    <format dxfId="803">
      <pivotArea collapsedLevelsAreSubtotals="1" fieldPosition="0">
        <references count="1">
          <reference field="2" count="1">
            <x v="1"/>
          </reference>
        </references>
      </pivotArea>
    </format>
    <format dxfId="802">
      <pivotArea collapsedLevelsAreSubtotals="1" fieldPosition="0">
        <references count="1">
          <reference field="2" count="1">
            <x v="13"/>
          </reference>
        </references>
      </pivotArea>
    </format>
    <format dxfId="801">
      <pivotArea collapsedLevelsAreSubtotals="1" fieldPosition="0">
        <references count="1">
          <reference field="2" count="1">
            <x v="4"/>
          </reference>
        </references>
      </pivotArea>
    </format>
    <format dxfId="800">
      <pivotArea collapsedLevelsAreSubtotals="1" fieldPosition="0">
        <references count="1">
          <reference field="2" count="1">
            <x v="8"/>
          </reference>
        </references>
      </pivotArea>
    </format>
    <format dxfId="799">
      <pivotArea collapsedLevelsAreSubtotals="1" fieldPosition="0">
        <references count="1">
          <reference field="2" count="1">
            <x v="3"/>
          </reference>
        </references>
      </pivotArea>
    </format>
    <format dxfId="798">
      <pivotArea collapsedLevelsAreSubtotals="1" fieldPosition="0">
        <references count="1">
          <reference field="2" count="1">
            <x v="12"/>
          </reference>
        </references>
      </pivotArea>
    </format>
    <format dxfId="797">
      <pivotArea collapsedLevelsAreSubtotals="1" fieldPosition="0">
        <references count="1">
          <reference field="2" count="1">
            <x v="6"/>
          </reference>
        </references>
      </pivotArea>
    </format>
    <format dxfId="796">
      <pivotArea collapsedLevelsAreSubtotals="1" fieldPosition="0">
        <references count="1">
          <reference field="2" count="1">
            <x v="11"/>
          </reference>
        </references>
      </pivotArea>
    </format>
    <format dxfId="795">
      <pivotArea collapsedLevelsAreSubtotals="1" fieldPosition="0">
        <references count="1">
          <reference field="2" count="1">
            <x v="20"/>
          </reference>
        </references>
      </pivotArea>
    </format>
    <format dxfId="794">
      <pivotArea collapsedLevelsAreSubtotals="1" fieldPosition="0">
        <references count="2">
          <reference field="1" count="1">
            <x v="6"/>
          </reference>
          <reference field="2" count="1" selected="0">
            <x v="20"/>
          </reference>
        </references>
      </pivotArea>
    </format>
    <format dxfId="793">
      <pivotArea collapsedLevelsAreSubtotals="1" fieldPosition="0">
        <references count="1">
          <reference field="2" count="1">
            <x v="7"/>
          </reference>
        </references>
      </pivotArea>
    </format>
    <format dxfId="792">
      <pivotArea collapsedLevelsAreSubtotals="1" fieldPosition="0">
        <references count="1">
          <reference field="2" count="1">
            <x v="16"/>
          </reference>
        </references>
      </pivotArea>
    </format>
    <format dxfId="791">
      <pivotArea collapsedLevelsAreSubtotals="1" fieldPosition="0">
        <references count="1">
          <reference field="2" count="1">
            <x v="19"/>
          </reference>
        </references>
      </pivotArea>
    </format>
    <format dxfId="790">
      <pivotArea collapsedLevelsAreSubtotals="1" fieldPosition="0">
        <references count="1">
          <reference field="2" count="1">
            <x v="18"/>
          </reference>
        </references>
      </pivotArea>
    </format>
    <format dxfId="789">
      <pivotArea collapsedLevelsAreSubtotals="1" fieldPosition="0">
        <references count="1">
          <reference field="2" count="1">
            <x v="15"/>
          </reference>
        </references>
      </pivotArea>
    </format>
    <format dxfId="788">
      <pivotArea collapsedLevelsAreSubtotals="1" fieldPosition="0">
        <references count="1">
          <reference field="2" count="1">
            <x v="21"/>
          </reference>
        </references>
      </pivotArea>
    </format>
    <format dxfId="787">
      <pivotArea collapsedLevelsAreSubtotals="1" fieldPosition="0">
        <references count="1">
          <reference field="2" count="1">
            <x v="22"/>
          </reference>
        </references>
      </pivotArea>
    </format>
    <format dxfId="786">
      <pivotArea collapsedLevelsAreSubtotals="1" fieldPosition="0">
        <references count="1">
          <reference field="2" count="1">
            <x v="23"/>
          </reference>
        </references>
      </pivotArea>
    </format>
    <format dxfId="785">
      <pivotArea collapsedLevelsAreSubtotals="1" fieldPosition="0">
        <references count="2">
          <reference field="4294967294" count="1" selected="0">
            <x v="2"/>
          </reference>
          <reference field="2" count="1">
            <x v="24"/>
          </reference>
        </references>
      </pivotArea>
    </format>
    <format dxfId="784">
      <pivotArea collapsedLevelsAreSubtotals="1" fieldPosition="0">
        <references count="2">
          <reference field="4294967294" count="1" selected="0">
            <x v="2"/>
          </reference>
          <reference field="2" count="1">
            <x v="25"/>
          </reference>
        </references>
      </pivotArea>
    </format>
    <format dxfId="783">
      <pivotArea collapsedLevelsAreSubtotals="1" fieldPosition="0">
        <references count="2">
          <reference field="4294967294" count="1" selected="0">
            <x v="2"/>
          </reference>
          <reference field="2" count="1">
            <x v="26"/>
          </reference>
        </references>
      </pivotArea>
    </format>
    <format dxfId="782">
      <pivotArea collapsedLevelsAreSubtotals="1" fieldPosition="0">
        <references count="2">
          <reference field="4294967294" count="1" selected="0">
            <x v="2"/>
          </reference>
          <reference field="2" count="1">
            <x v="27"/>
          </reference>
        </references>
      </pivotArea>
    </format>
    <format dxfId="781">
      <pivotArea collapsedLevelsAreSubtotals="1" fieldPosition="0">
        <references count="2">
          <reference field="4294967294" count="1" selected="0">
            <x v="2"/>
          </reference>
          <reference field="2" count="1">
            <x v="27"/>
          </reference>
        </references>
      </pivotArea>
    </format>
    <format dxfId="780">
      <pivotArea collapsedLevelsAreSubtotals="1" fieldPosition="0">
        <references count="2">
          <reference field="4294967294" count="1" selected="0">
            <x v="2"/>
          </reference>
          <reference field="2" count="1">
            <x v="28"/>
          </reference>
        </references>
      </pivotArea>
    </format>
    <format dxfId="779">
      <pivotArea collapsedLevelsAreSubtotals="1" fieldPosition="0">
        <references count="2">
          <reference field="4294967294" count="1" selected="0">
            <x v="2"/>
          </reference>
          <reference field="2" count="1">
            <x v="28"/>
          </reference>
        </references>
      </pivotArea>
    </format>
    <format dxfId="778">
      <pivotArea collapsedLevelsAreSubtotals="1" fieldPosition="0">
        <references count="2">
          <reference field="4294967294" count="1" selected="0">
            <x v="2"/>
          </reference>
          <reference field="2" count="1">
            <x v="29"/>
          </reference>
        </references>
      </pivotArea>
    </format>
    <format dxfId="777">
      <pivotArea collapsedLevelsAreSubtotals="1" fieldPosition="0">
        <references count="2">
          <reference field="4294967294" count="1" selected="0">
            <x v="2"/>
          </reference>
          <reference field="2" count="1">
            <x v="29"/>
          </reference>
        </references>
      </pivotArea>
    </format>
    <format dxfId="776">
      <pivotArea collapsedLevelsAreSubtotals="1" fieldPosition="0">
        <references count="2">
          <reference field="4294967294" count="1" selected="0">
            <x v="2"/>
          </reference>
          <reference field="2" count="1">
            <x v="30"/>
          </reference>
        </references>
      </pivotArea>
    </format>
    <format dxfId="775">
      <pivotArea collapsedLevelsAreSubtotals="1" fieldPosition="0">
        <references count="2">
          <reference field="4294967294" count="1" selected="0">
            <x v="2"/>
          </reference>
          <reference field="2" count="1">
            <x v="31"/>
          </reference>
        </references>
      </pivotArea>
    </format>
    <format dxfId="774">
      <pivotArea collapsedLevelsAreSubtotals="1" fieldPosition="0">
        <references count="2">
          <reference field="4294967294" count="1" selected="0">
            <x v="2"/>
          </reference>
          <reference field="2" count="1">
            <x v="31"/>
          </reference>
        </references>
      </pivotArea>
    </format>
    <format dxfId="773">
      <pivotArea collapsedLevelsAreSubtotals="1" fieldPosition="0">
        <references count="2">
          <reference field="4294967294" count="1" selected="0">
            <x v="2"/>
          </reference>
          <reference field="2" count="1">
            <x v="32"/>
          </reference>
        </references>
      </pivotArea>
    </format>
    <format dxfId="772">
      <pivotArea collapsedLevelsAreSubtotals="1" fieldPosition="0">
        <references count="2">
          <reference field="4294967294" count="1" selected="0">
            <x v="2"/>
          </reference>
          <reference field="2" count="1">
            <x v="32"/>
          </reference>
        </references>
      </pivotArea>
    </format>
    <format dxfId="771">
      <pivotArea collapsedLevelsAreSubtotals="1" fieldPosition="0">
        <references count="2">
          <reference field="4294967294" count="1" selected="0">
            <x v="2"/>
          </reference>
          <reference field="2" count="1">
            <x v="33"/>
          </reference>
        </references>
      </pivotArea>
    </format>
    <format dxfId="770">
      <pivotArea collapsedLevelsAreSubtotals="1" fieldPosition="0">
        <references count="2">
          <reference field="4294967294" count="1" selected="0">
            <x v="2"/>
          </reference>
          <reference field="2" count="1">
            <x v="33"/>
          </reference>
        </references>
      </pivotArea>
    </format>
    <format dxfId="769">
      <pivotArea collapsedLevelsAreSubtotals="1" fieldPosition="0">
        <references count="2">
          <reference field="4294967294" count="1" selected="0">
            <x v="2"/>
          </reference>
          <reference field="2" count="1">
            <x v="34"/>
          </reference>
        </references>
      </pivotArea>
    </format>
    <format dxfId="768">
      <pivotArea collapsedLevelsAreSubtotals="1" fieldPosition="0">
        <references count="2">
          <reference field="4294967294" count="1" selected="0">
            <x v="2"/>
          </reference>
          <reference field="2" count="1">
            <x v="35"/>
          </reference>
        </references>
      </pivotArea>
    </format>
    <format dxfId="767">
      <pivotArea collapsedLevelsAreSubtotals="1" fieldPosition="0">
        <references count="2">
          <reference field="4294967294" count="1" selected="0">
            <x v="2"/>
          </reference>
          <reference field="2" count="1">
            <x v="36"/>
          </reference>
        </references>
      </pivotArea>
    </format>
    <format dxfId="766">
      <pivotArea collapsedLevelsAreSubtotals="1" fieldPosition="0">
        <references count="2">
          <reference field="4294967294" count="1" selected="0">
            <x v="2"/>
          </reference>
          <reference field="2" count="1">
            <x v="36"/>
          </reference>
        </references>
      </pivotArea>
    </format>
    <format dxfId="765">
      <pivotArea collapsedLevelsAreSubtotals="1" fieldPosition="0">
        <references count="2">
          <reference field="4294967294" count="1" selected="0">
            <x v="2"/>
          </reference>
          <reference field="2" count="1">
            <x v="38"/>
          </reference>
        </references>
      </pivotArea>
    </format>
    <format dxfId="764">
      <pivotArea collapsedLevelsAreSubtotals="1" fieldPosition="0">
        <references count="2">
          <reference field="4294967294" count="1" selected="0">
            <x v="2"/>
          </reference>
          <reference field="2" count="1">
            <x v="38"/>
          </reference>
        </references>
      </pivotArea>
    </format>
    <format dxfId="763">
      <pivotArea collapsedLevelsAreSubtotals="1" fieldPosition="0">
        <references count="2">
          <reference field="4294967294" count="1" selected="0">
            <x v="2"/>
          </reference>
          <reference field="2" count="1">
            <x v="39"/>
          </reference>
        </references>
      </pivotArea>
    </format>
    <format dxfId="762">
      <pivotArea collapsedLevelsAreSubtotals="1" fieldPosition="0">
        <references count="2">
          <reference field="4294967294" count="1" selected="0">
            <x v="2"/>
          </reference>
          <reference field="2" count="1">
            <x v="39"/>
          </reference>
        </references>
      </pivotArea>
    </format>
    <format dxfId="761">
      <pivotArea collapsedLevelsAreSubtotals="1" fieldPosition="0">
        <references count="2">
          <reference field="4294967294" count="1" selected="0">
            <x v="2"/>
          </reference>
          <reference field="2" count="1">
            <x v="40"/>
          </reference>
        </references>
      </pivotArea>
    </format>
    <format dxfId="760">
      <pivotArea collapsedLevelsAreSubtotals="1" fieldPosition="0">
        <references count="2">
          <reference field="4294967294" count="1" selected="0">
            <x v="2"/>
          </reference>
          <reference field="2" count="1">
            <x v="42"/>
          </reference>
        </references>
      </pivotArea>
    </format>
    <format dxfId="759">
      <pivotArea collapsedLevelsAreSubtotals="1" fieldPosition="0">
        <references count="2">
          <reference field="4294967294" count="1" selected="0">
            <x v="2"/>
          </reference>
          <reference field="2" count="1">
            <x v="41"/>
          </reference>
        </references>
      </pivotArea>
    </format>
    <format dxfId="758">
      <pivotArea collapsedLevelsAreSubtotals="1" fieldPosition="0">
        <references count="2">
          <reference field="4294967294" count="1" selected="0">
            <x v="2"/>
          </reference>
          <reference field="2" count="1">
            <x v="44"/>
          </reference>
        </references>
      </pivotArea>
    </format>
    <format dxfId="757">
      <pivotArea collapsedLevelsAreSubtotals="1" fieldPosition="0">
        <references count="2">
          <reference field="4294967294" count="1" selected="0">
            <x v="2"/>
          </reference>
          <reference field="2" count="1">
            <x v="45"/>
          </reference>
        </references>
      </pivotArea>
    </format>
    <format dxfId="756">
      <pivotArea collapsedLevelsAreSubtotals="1" fieldPosition="0">
        <references count="2">
          <reference field="4294967294" count="1" selected="0">
            <x v="2"/>
          </reference>
          <reference field="2" count="1">
            <x v="46"/>
          </reference>
        </references>
      </pivotArea>
    </format>
    <format dxfId="755">
      <pivotArea collapsedLevelsAreSubtotals="1" fieldPosition="0">
        <references count="2">
          <reference field="4294967294" count="1" selected="0">
            <x v="2"/>
          </reference>
          <reference field="2" count="1">
            <x v="47"/>
          </reference>
        </references>
      </pivotArea>
    </format>
    <format dxfId="754">
      <pivotArea collapsedLevelsAreSubtotals="1" fieldPosition="0">
        <references count="2">
          <reference field="4294967294" count="1" selected="0">
            <x v="2"/>
          </reference>
          <reference field="2" count="1">
            <x v="48"/>
          </reference>
        </references>
      </pivotArea>
    </format>
    <format dxfId="753">
      <pivotArea collapsedLevelsAreSubtotals="1" fieldPosition="0">
        <references count="2">
          <reference field="4294967294" count="1" selected="0">
            <x v="2"/>
          </reference>
          <reference field="2" count="1">
            <x v="49"/>
          </reference>
        </references>
      </pivotArea>
    </format>
    <format dxfId="752">
      <pivotArea collapsedLevelsAreSubtotals="1" fieldPosition="0">
        <references count="2">
          <reference field="4294967294" count="1" selected="0">
            <x v="2"/>
          </reference>
          <reference field="2" count="1">
            <x v="49"/>
          </reference>
        </references>
      </pivotArea>
    </format>
    <format dxfId="751">
      <pivotArea collapsedLevelsAreSubtotals="1" fieldPosition="0">
        <references count="2">
          <reference field="4294967294" count="1" selected="0">
            <x v="2"/>
          </reference>
          <reference field="2" count="1">
            <x v="50"/>
          </reference>
        </references>
      </pivotArea>
    </format>
    <format dxfId="750">
      <pivotArea collapsedLevelsAreSubtotals="1" fieldPosition="0">
        <references count="3">
          <reference field="4294967294" count="1" selected="0">
            <x v="2"/>
          </reference>
          <reference field="1" count="1" selected="0">
            <x v="95"/>
          </reference>
          <reference field="2" count="1">
            <x v="51"/>
          </reference>
        </references>
      </pivotArea>
    </format>
    <format dxfId="749">
      <pivotArea collapsedLevelsAreSubtotals="1" fieldPosition="0">
        <references count="3">
          <reference field="4294967294" count="1" selected="0">
            <x v="2"/>
          </reference>
          <reference field="1" count="1" selected="0">
            <x v="95"/>
          </reference>
          <reference field="2" count="1">
            <x v="51"/>
          </reference>
        </references>
      </pivotArea>
    </format>
    <format dxfId="748">
      <pivotArea collapsedLevelsAreSubtotals="1" fieldPosition="0">
        <references count="2">
          <reference field="4294967294" count="1" selected="0">
            <x v="2"/>
          </reference>
          <reference field="2" count="1">
            <x v="51"/>
          </reference>
        </references>
      </pivotArea>
    </format>
    <format dxfId="747">
      <pivotArea collapsedLevelsAreSubtotals="1" fieldPosition="0">
        <references count="2">
          <reference field="4294967294" count="1" selected="0">
            <x v="2"/>
          </reference>
          <reference field="2" count="1">
            <x v="51"/>
          </reference>
        </references>
      </pivotArea>
    </format>
    <format dxfId="746">
      <pivotArea collapsedLevelsAreSubtotals="1" fieldPosition="0">
        <references count="2">
          <reference field="4294967294" count="1" selected="0">
            <x v="2"/>
          </reference>
          <reference field="2" count="1">
            <x v="52"/>
          </reference>
        </references>
      </pivotArea>
    </format>
    <format dxfId="745">
      <pivotArea collapsedLevelsAreSubtotals="1" fieldPosition="0">
        <references count="2">
          <reference field="4294967294" count="1" selected="0">
            <x v="2"/>
          </reference>
          <reference field="2" count="1">
            <x v="52"/>
          </reference>
        </references>
      </pivotArea>
    </format>
    <format dxfId="744">
      <pivotArea collapsedLevelsAreSubtotals="1" fieldPosition="0">
        <references count="2">
          <reference field="4294967294" count="1" selected="0">
            <x v="2"/>
          </reference>
          <reference field="2" count="1">
            <x v="53"/>
          </reference>
        </references>
      </pivotArea>
    </format>
    <format dxfId="743">
      <pivotArea collapsedLevelsAreSubtotals="1" fieldPosition="0">
        <references count="2">
          <reference field="4294967294" count="1" selected="0">
            <x v="2"/>
          </reference>
          <reference field="2" count="1">
            <x v="54"/>
          </reference>
        </references>
      </pivotArea>
    </format>
    <format dxfId="742">
      <pivotArea collapsedLevelsAreSubtotals="1" fieldPosition="0">
        <references count="2">
          <reference field="4294967294" count="1" selected="0">
            <x v="2"/>
          </reference>
          <reference field="2" count="1">
            <x v="54"/>
          </reference>
        </references>
      </pivotArea>
    </format>
    <format dxfId="741">
      <pivotArea collapsedLevelsAreSubtotals="1" fieldPosition="0">
        <references count="2">
          <reference field="4294967294" count="1" selected="0">
            <x v="2"/>
          </reference>
          <reference field="2" count="1">
            <x v="55"/>
          </reference>
        </references>
      </pivotArea>
    </format>
    <format dxfId="740">
      <pivotArea collapsedLevelsAreSubtotals="1" fieldPosition="0">
        <references count="2">
          <reference field="4294967294" count="1" selected="0">
            <x v="2"/>
          </reference>
          <reference field="2" count="1">
            <x v="56"/>
          </reference>
        </references>
      </pivotArea>
    </format>
    <format dxfId="739">
      <pivotArea type="all" dataOnly="0" outline="0" fieldPosition="0"/>
    </format>
    <format dxfId="738">
      <pivotArea outline="0" collapsedLevelsAreSubtotals="1" fieldPosition="0"/>
    </format>
    <format dxfId="737">
      <pivotArea dataOnly="0" labelOnly="1" fieldPosition="0">
        <references count="1">
          <reference field="2" count="0"/>
        </references>
      </pivotArea>
    </format>
    <format dxfId="736">
      <pivotArea dataOnly="0" labelOnly="1" grandRow="1" outline="0" fieldPosition="0"/>
    </format>
    <format dxfId="735">
      <pivotArea dataOnly="0" labelOnly="1" outline="0" fieldPosition="0">
        <references count="1">
          <reference field="4294967294" count="3">
            <x v="0"/>
            <x v="1"/>
            <x v="2"/>
          </reference>
        </references>
      </pivotArea>
    </format>
    <format dxfId="734">
      <pivotArea collapsedLevelsAreSubtotals="1" fieldPosition="0">
        <references count="2">
          <reference field="4294967294" count="1" selected="0">
            <x v="2"/>
          </reference>
          <reference field="2" count="1">
            <x v="57"/>
          </reference>
        </references>
      </pivotArea>
    </format>
    <format dxfId="733">
      <pivotArea collapsedLevelsAreSubtotals="1" fieldPosition="0">
        <references count="2">
          <reference field="4294967294" count="1" selected="0">
            <x v="2"/>
          </reference>
          <reference field="2" count="1">
            <x v="53"/>
          </reference>
        </references>
      </pivotArea>
    </format>
    <format dxfId="732">
      <pivotArea collapsedLevelsAreSubtotals="1" fieldPosition="0">
        <references count="2">
          <reference field="4294967294" count="1" selected="0">
            <x v="2"/>
          </reference>
          <reference field="2" count="1">
            <x v="58"/>
          </reference>
        </references>
      </pivotArea>
    </format>
    <format dxfId="731">
      <pivotArea collapsedLevelsAreSubtotals="1" fieldPosition="0">
        <references count="2">
          <reference field="4294967294" count="1" selected="0">
            <x v="2"/>
          </reference>
          <reference field="2" count="1">
            <x v="37"/>
          </reference>
        </references>
      </pivotArea>
    </format>
    <format dxfId="730">
      <pivotArea collapsedLevelsAreSubtotals="1" fieldPosition="0">
        <references count="2">
          <reference field="4294967294" count="1" selected="0">
            <x v="2"/>
          </reference>
          <reference field="2" count="1">
            <x v="59"/>
          </reference>
        </references>
      </pivotArea>
    </format>
    <format dxfId="729">
      <pivotArea collapsedLevelsAreSubtotals="1" fieldPosition="0">
        <references count="2">
          <reference field="4294967294" count="1" selected="0">
            <x v="2"/>
          </reference>
          <reference field="2" count="1">
            <x v="64"/>
          </reference>
        </references>
      </pivotArea>
    </format>
    <format dxfId="728">
      <pivotArea collapsedLevelsAreSubtotals="1" fieldPosition="0">
        <references count="2">
          <reference field="4294967294" count="1" selected="0">
            <x v="2"/>
          </reference>
          <reference field="2" count="1">
            <x v="65"/>
          </reference>
        </references>
      </pivotArea>
    </format>
    <format dxfId="727">
      <pivotArea collapsedLevelsAreSubtotals="1" fieldPosition="0">
        <references count="2">
          <reference field="4294967294" count="1" selected="0">
            <x v="2"/>
          </reference>
          <reference field="2" count="1">
            <x v="59"/>
          </reference>
        </references>
      </pivotArea>
    </format>
    <format dxfId="726">
      <pivotArea collapsedLevelsAreSubtotals="1" fieldPosition="0">
        <references count="2">
          <reference field="4294967294" count="1" selected="0">
            <x v="2"/>
          </reference>
          <reference field="2" count="1">
            <x v="64"/>
          </reference>
        </references>
      </pivotArea>
    </format>
    <format dxfId="725">
      <pivotArea collapsedLevelsAreSubtotals="1" fieldPosition="0">
        <references count="2">
          <reference field="4294967294" count="1" selected="0">
            <x v="2"/>
          </reference>
          <reference field="2" count="1">
            <x v="65"/>
          </reference>
        </references>
      </pivotArea>
    </format>
    <format dxfId="724">
      <pivotArea collapsedLevelsAreSubtotals="1" fieldPosition="0">
        <references count="2">
          <reference field="4294967294" count="1" selected="0">
            <x v="2"/>
          </reference>
          <reference field="2" count="1">
            <x v="63"/>
          </reference>
        </references>
      </pivotArea>
    </format>
    <format dxfId="723">
      <pivotArea collapsedLevelsAreSubtotals="1" fieldPosition="0">
        <references count="2">
          <reference field="4294967294" count="1" selected="0">
            <x v="2"/>
          </reference>
          <reference field="2" count="1">
            <x v="61"/>
          </reference>
        </references>
      </pivotArea>
    </format>
    <format dxfId="722">
      <pivotArea collapsedLevelsAreSubtotals="1" fieldPosition="0">
        <references count="2">
          <reference field="4294967294" count="1" selected="0">
            <x v="2"/>
          </reference>
          <reference field="2" count="1">
            <x v="62"/>
          </reference>
        </references>
      </pivotArea>
    </format>
    <format dxfId="721">
      <pivotArea collapsedLevelsAreSubtotals="1" fieldPosition="0">
        <references count="2">
          <reference field="4294967294" count="1" selected="0">
            <x v="2"/>
          </reference>
          <reference field="2" count="1">
            <x v="66"/>
          </reference>
        </references>
      </pivotArea>
    </format>
    <format dxfId="720">
      <pivotArea collapsedLevelsAreSubtotals="1" fieldPosition="0">
        <references count="2">
          <reference field="4294967294" count="1" selected="0">
            <x v="2"/>
          </reference>
          <reference field="2" count="1">
            <x v="66"/>
          </reference>
        </references>
      </pivotArea>
    </format>
    <format dxfId="719">
      <pivotArea collapsedLevelsAreSubtotals="1" fieldPosition="0">
        <references count="2">
          <reference field="4294967294" count="1" selected="0">
            <x v="2"/>
          </reference>
          <reference field="2" count="1">
            <x v="67"/>
          </reference>
        </references>
      </pivotArea>
    </format>
    <format dxfId="718">
      <pivotArea collapsedLevelsAreSubtotals="1" fieldPosition="0">
        <references count="2">
          <reference field="4294967294" count="1" selected="0">
            <x v="2"/>
          </reference>
          <reference field="2" count="1">
            <x v="68"/>
          </reference>
        </references>
      </pivotArea>
    </format>
    <format dxfId="717">
      <pivotArea collapsedLevelsAreSubtotals="1" fieldPosition="0">
        <references count="2">
          <reference field="4294967294" count="1" selected="0">
            <x v="2"/>
          </reference>
          <reference field="2" count="1">
            <x v="71"/>
          </reference>
        </references>
      </pivotArea>
    </format>
    <format dxfId="716">
      <pivotArea collapsedLevelsAreSubtotals="1" fieldPosition="0">
        <references count="2">
          <reference field="4294967294" count="1" selected="0">
            <x v="2"/>
          </reference>
          <reference field="2" count="1">
            <x v="72"/>
          </reference>
        </references>
      </pivotArea>
    </format>
    <format dxfId="715">
      <pivotArea collapsedLevelsAreSubtotals="1" fieldPosition="0">
        <references count="2">
          <reference field="4294967294" count="1" selected="0">
            <x v="2"/>
          </reference>
          <reference field="2" count="1">
            <x v="60"/>
          </reference>
        </references>
      </pivotArea>
    </format>
    <format dxfId="714">
      <pivotArea collapsedLevelsAreSubtotals="1" fieldPosition="0">
        <references count="2">
          <reference field="4294967294" count="1" selected="0">
            <x v="2"/>
          </reference>
          <reference field="2" count="1">
            <x v="70"/>
          </reference>
        </references>
      </pivotArea>
    </format>
    <format dxfId="713">
      <pivotArea collapsedLevelsAreSubtotals="1" fieldPosition="0">
        <references count="2">
          <reference field="4294967294" count="1" selected="0">
            <x v="2"/>
          </reference>
          <reference field="2" count="1">
            <x v="73"/>
          </reference>
        </references>
      </pivotArea>
    </format>
    <format dxfId="712">
      <pivotArea collapsedLevelsAreSubtotals="1" fieldPosition="0">
        <references count="2">
          <reference field="4294967294" count="1" selected="0">
            <x v="2"/>
          </reference>
          <reference field="2" count="1">
            <x v="74"/>
          </reference>
        </references>
      </pivotArea>
    </format>
    <format dxfId="711">
      <pivotArea collapsedLevelsAreSubtotals="1" fieldPosition="0">
        <references count="2">
          <reference field="4294967294" count="1" selected="0">
            <x v="2"/>
          </reference>
          <reference field="2" count="1">
            <x v="75"/>
          </reference>
        </references>
      </pivotArea>
    </format>
    <format dxfId="710">
      <pivotArea collapsedLevelsAreSubtotals="1" fieldPosition="0">
        <references count="2">
          <reference field="4294967294" count="1" selected="0">
            <x v="2"/>
          </reference>
          <reference field="2" count="1">
            <x v="76"/>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301">
        <item x="249"/>
        <item m="1" x="2298"/>
        <item m="1" x="2253"/>
        <item m="1" x="2252"/>
        <item m="1" x="2266"/>
        <item m="1" x="2256"/>
        <item m="1" x="2218"/>
        <item m="1" x="2237"/>
        <item m="1" x="2244"/>
        <item m="1" x="2264"/>
        <item m="1" x="2243"/>
        <item m="1" x="2272"/>
        <item m="1" x="2280"/>
        <item m="1" x="2241"/>
        <item m="1" x="2287"/>
        <item m="1" x="2234"/>
        <item m="1" x="2292"/>
        <item m="1" x="2247"/>
        <item m="1" x="2207"/>
        <item m="1" x="2296"/>
        <item m="1" x="2299"/>
        <item m="1" x="2214"/>
        <item m="1" x="2255"/>
        <item m="1" x="2209"/>
        <item m="1" x="2210"/>
        <item m="1" x="2212"/>
        <item m="1" x="2226"/>
        <item m="1" x="2227"/>
        <item m="1" x="2273"/>
        <item m="1" x="2261"/>
        <item m="1" x="2262"/>
        <item m="1" x="2267"/>
        <item m="1" x="2278"/>
        <item m="1" x="2257"/>
        <item m="1" x="2219"/>
        <item m="1" x="2224"/>
        <item m="1" x="2231"/>
        <item m="1" x="2281"/>
        <item x="0"/>
        <item m="1" x="2268"/>
        <item m="1" x="2274"/>
        <item m="1" x="2232"/>
        <item x="1"/>
        <item m="1" x="2275"/>
        <item m="1" x="2294"/>
        <item x="2"/>
        <item x="3"/>
        <item m="1" x="2238"/>
        <item m="1" x="2289"/>
        <item m="1" x="2235"/>
        <item m="1" x="2285"/>
        <item m="1" x="2293"/>
        <item m="1" x="2297"/>
        <item x="4"/>
        <item m="1" x="2208"/>
        <item x="5"/>
        <item x="6"/>
        <item m="1" x="225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60"/>
        <item x="157"/>
        <item x="158"/>
        <item x="159"/>
        <item x="160"/>
        <item x="161"/>
        <item x="162"/>
        <item x="163"/>
        <item x="164"/>
        <item x="165"/>
        <item x="166"/>
        <item x="167"/>
        <item x="168"/>
        <item x="169"/>
        <item m="1" x="224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9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4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48"/>
        <item x="276"/>
        <item x="277"/>
        <item x="278"/>
        <item x="275"/>
        <item m="1" x="2245"/>
        <item x="279"/>
        <item x="280"/>
        <item x="281"/>
        <item x="282"/>
        <item x="283"/>
        <item x="284"/>
        <item x="285"/>
        <item x="286"/>
        <item x="287"/>
        <item x="288"/>
        <item x="289"/>
        <item x="290"/>
        <item x="291"/>
        <item x="292"/>
        <item x="293"/>
        <item x="294"/>
        <item x="295"/>
        <item x="296"/>
        <item m="1" x="2249"/>
        <item x="297"/>
        <item x="298"/>
        <item x="299"/>
        <item m="1" x="2251"/>
        <item x="300"/>
        <item x="302"/>
        <item x="303"/>
        <item x="301"/>
        <item x="304"/>
        <item x="305"/>
        <item x="306"/>
        <item x="307"/>
        <item x="308"/>
        <item x="309"/>
        <item x="310"/>
        <item x="311"/>
        <item x="312"/>
        <item m="1" x="2215"/>
        <item x="313"/>
        <item m="1" x="2217"/>
        <item x="314"/>
        <item x="315"/>
        <item x="316"/>
        <item x="317"/>
        <item x="318"/>
        <item x="319"/>
        <item x="320"/>
        <item x="321"/>
        <item m="1" x="2263"/>
        <item x="323"/>
        <item x="324"/>
        <item x="325"/>
        <item x="326"/>
        <item x="322"/>
        <item x="327"/>
        <item x="328"/>
        <item x="329"/>
        <item x="330"/>
        <item x="331"/>
        <item m="1" x="2254"/>
        <item x="332"/>
        <item m="1" x="2216"/>
        <item x="333"/>
        <item x="334"/>
        <item x="335"/>
        <item x="336"/>
        <item x="337"/>
        <item x="338"/>
        <item x="344"/>
        <item m="1" x="222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13"/>
        <item x="375"/>
        <item x="376"/>
        <item x="373"/>
        <item x="377"/>
        <item x="378"/>
        <item x="379"/>
        <item x="380"/>
        <item m="1" x="2258"/>
        <item x="381"/>
        <item x="382"/>
        <item x="383"/>
        <item x="384"/>
        <item x="385"/>
        <item x="386"/>
        <item x="387"/>
        <item x="388"/>
        <item x="389"/>
        <item x="390"/>
        <item x="391"/>
        <item x="392"/>
        <item x="393"/>
        <item x="394"/>
        <item x="395"/>
        <item x="396"/>
        <item x="397"/>
        <item x="399"/>
        <item x="400"/>
        <item x="401"/>
        <item x="398"/>
        <item x="402"/>
        <item m="1" x="2259"/>
        <item x="403"/>
        <item x="404"/>
        <item x="405"/>
        <item x="406"/>
        <item x="407"/>
        <item x="408"/>
        <item x="409"/>
        <item m="1" x="2225"/>
        <item x="410"/>
        <item x="411"/>
        <item x="421"/>
        <item x="412"/>
        <item x="413"/>
        <item x="414"/>
        <item x="415"/>
        <item x="416"/>
        <item x="417"/>
        <item m="1" x="2279"/>
        <item x="418"/>
        <item x="419"/>
        <item x="420"/>
        <item x="423"/>
        <item x="443"/>
        <item x="424"/>
        <item x="422"/>
        <item x="425"/>
        <item x="426"/>
        <item x="427"/>
        <item x="428"/>
        <item x="429"/>
        <item x="430"/>
        <item x="431"/>
        <item x="432"/>
        <item m="1" x="2271"/>
        <item x="433"/>
        <item x="434"/>
        <item x="435"/>
        <item x="436"/>
        <item x="438"/>
        <item x="437"/>
        <item x="439"/>
        <item x="440"/>
        <item x="442"/>
        <item x="441"/>
        <item x="445"/>
        <item x="446"/>
        <item x="447"/>
        <item x="444"/>
        <item x="448"/>
        <item x="449"/>
        <item x="450"/>
        <item x="451"/>
        <item x="452"/>
        <item x="453"/>
        <item x="454"/>
        <item x="455"/>
        <item x="456"/>
        <item x="457"/>
        <item m="1" x="2233"/>
        <item x="458"/>
        <item x="459"/>
        <item m="1" x="2282"/>
        <item x="460"/>
        <item x="461"/>
        <item x="462"/>
        <item x="463"/>
        <item m="1" x="2291"/>
        <item x="464"/>
        <item x="465"/>
        <item x="466"/>
        <item x="467"/>
        <item x="468"/>
        <item x="469"/>
        <item x="470"/>
        <item m="1" x="2270"/>
        <item x="471"/>
        <item x="472"/>
        <item x="473"/>
        <item x="474"/>
        <item x="475"/>
        <item x="476"/>
        <item x="477"/>
        <item x="478"/>
        <item x="479"/>
        <item x="480"/>
        <item x="481"/>
        <item x="482"/>
        <item x="483"/>
        <item x="484"/>
        <item m="1" x="2246"/>
        <item x="490"/>
        <item x="485"/>
        <item x="486"/>
        <item x="487"/>
        <item x="488"/>
        <item x="489"/>
        <item x="491"/>
        <item x="492"/>
        <item m="1" x="2239"/>
        <item m="1" x="2283"/>
        <item x="503"/>
        <item m="1" x="2286"/>
        <item x="493"/>
        <item x="494"/>
        <item x="504"/>
        <item x="495"/>
        <item x="496"/>
        <item x="497"/>
        <item x="498"/>
        <item x="499"/>
        <item x="500"/>
        <item x="501"/>
        <item x="502"/>
        <item x="505"/>
        <item x="506"/>
        <item x="507"/>
        <item x="508"/>
        <item m="1" x="223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05"/>
        <item x="564"/>
        <item x="565"/>
        <item x="566"/>
        <item x="567"/>
        <item x="568"/>
        <item x="569"/>
        <item x="570"/>
        <item x="571"/>
        <item x="572"/>
        <item x="573"/>
        <item x="574"/>
        <item m="1" x="221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2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22"/>
        <item x="698"/>
        <item x="708"/>
        <item x="709"/>
        <item x="710"/>
        <item x="699"/>
        <item x="700"/>
        <item x="701"/>
        <item x="702"/>
        <item x="703"/>
        <item x="704"/>
        <item x="705"/>
        <item x="706"/>
        <item x="707"/>
        <item x="711"/>
        <item x="726"/>
        <item x="727"/>
        <item x="734"/>
        <item x="712"/>
        <item x="728"/>
        <item x="729"/>
        <item m="1" x="226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28"/>
        <item x="753"/>
        <item m="1" x="2230"/>
        <item x="740"/>
        <item x="754"/>
        <item x="741"/>
        <item x="742"/>
        <item x="743"/>
        <item x="744"/>
        <item x="745"/>
        <item x="746"/>
        <item x="747"/>
        <item x="755"/>
        <item x="748"/>
        <item x="757"/>
        <item x="758"/>
        <item x="769"/>
        <item x="759"/>
        <item m="1" x="2277"/>
        <item x="760"/>
        <item x="761"/>
        <item x="770"/>
        <item m="1" x="2284"/>
        <item x="762"/>
        <item x="771"/>
        <item x="763"/>
        <item x="764"/>
        <item x="765"/>
        <item x="766"/>
        <item x="772"/>
        <item x="773"/>
        <item x="767"/>
        <item x="768"/>
        <item x="774"/>
        <item x="775"/>
        <item x="790"/>
        <item x="776"/>
        <item x="791"/>
        <item x="777"/>
        <item x="778"/>
        <item x="792"/>
        <item x="779"/>
        <item x="780"/>
        <item x="781"/>
        <item x="782"/>
        <item x="793"/>
        <item x="783"/>
        <item x="794"/>
        <item x="795"/>
        <item x="220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9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65"/>
        <item x="944"/>
        <item m="1" x="222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7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8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06"/>
        <item x="1583"/>
        <item x="1577"/>
        <item x="1578"/>
        <item x="1576"/>
        <item x="1579"/>
        <item x="1580"/>
        <item x="1586"/>
        <item x="1587"/>
        <item x="1581"/>
        <item x="1582"/>
        <item x="1588"/>
        <item x="1589"/>
        <item x="1590"/>
        <item x="1602"/>
        <item x="1612"/>
        <item m="1" x="222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04"/>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t="default"/>
      </items>
    </pivotField>
    <pivotField axis="axisRow" showAll="0">
      <items count="241">
        <item sd="0" x="43"/>
        <item sd="0" x="46"/>
        <item sd="0" x="45"/>
        <item sd="0" x="35"/>
        <item sd="0" m="1" x="152"/>
        <item sd="0" x="44"/>
        <item sd="0" m="1" x="166"/>
        <item sd="0" m="1" x="188"/>
        <item sd="0" x="42"/>
        <item sd="0" x="41"/>
        <item sd="0" x="40"/>
        <item sd="0" x="39"/>
        <item sd="0" x="38"/>
        <item sd="0" x="37"/>
        <item sd="0" x="20"/>
        <item sd="0" x="36"/>
        <item sd="0" m="1" x="158"/>
        <item sd="0" x="15"/>
        <item sd="0" x="18"/>
        <item n="JPMC (Main Project)" sd="0" x="11"/>
        <item sd="0" x="32"/>
        <item sd="0" x="31"/>
        <item sd="0" x="33"/>
        <item sd="0" x="34"/>
        <item sd="0" x="27"/>
        <item sd="0" x="30"/>
        <item sd="0" x="29"/>
        <item sd="0" x="26"/>
        <item sd="0" x="24"/>
        <item sd="0" x="25"/>
        <item sd="0" x="0"/>
        <item sd="0" x="19"/>
        <item sd="0" x="22"/>
        <item sd="0" x="23"/>
        <item sd="0" m="1" x="136"/>
        <item sd="0" x="21"/>
        <item sd="0" m="1" x="206"/>
        <item sd="0" m="1" x="164"/>
        <item sd="0" m="1" x="171"/>
        <item sd="0" x="8"/>
        <item sd="0" x="9"/>
        <item sd="0" m="1" x="161"/>
        <item sd="0" m="1" x="131"/>
        <item sd="0" m="1" x="182"/>
        <item sd="0" m="1" x="126"/>
        <item sd="0" m="1" x="138"/>
        <item sd="0" m="1" x="167"/>
        <item sd="0" x="13"/>
        <item sd="0" m="1" x="237"/>
        <item sd="0" m="1" x="217"/>
        <item sd="0" m="1" x="208"/>
        <item sd="0" m="1" x="146"/>
        <item sd="0" m="1" x="143"/>
        <item sd="0" m="1" x="233"/>
        <item sd="0" m="1" x="211"/>
        <item sd="0" m="1" x="220"/>
        <item sd="0" m="1" x="204"/>
        <item sd="0" m="1" x="194"/>
        <item sd="0" m="1" x="129"/>
        <item sd="0" m="1" x="157"/>
        <item sd="0" x="17"/>
        <item sd="0" m="1" x="163"/>
        <item sd="0" m="1" x="177"/>
        <item sd="0" m="1" x="130"/>
        <item sd="0" x="14"/>
        <item sd="0" m="1" x="227"/>
        <item sd="0" x="86"/>
        <item sd="0" m="1" x="172"/>
        <item sd="0" m="1" x="230"/>
        <item sd="0" m="1" x="165"/>
        <item sd="0" m="1" x="186"/>
        <item sd="0" m="1" x="184"/>
        <item sd="0" m="1" x="137"/>
        <item sd="0" m="1" x="175"/>
        <item sd="0" m="1" x="141"/>
        <item sd="0" m="1" x="181"/>
        <item sd="0" m="1" x="219"/>
        <item sd="0" m="1" x="176"/>
        <item sd="0" m="1" x="189"/>
        <item sd="0" x="10"/>
        <item sd="0" m="1" x="192"/>
        <item sd="0" x="1"/>
        <item sd="0" m="1" x="139"/>
        <item sd="0" m="1" x="193"/>
        <item sd="0" m="1" x="162"/>
        <item sd="0" m="1" x="221"/>
        <item sd="0" m="1" x="224"/>
        <item sd="0" m="1" x="196"/>
        <item sd="0" m="1" x="124"/>
        <item sd="0" m="1" x="145"/>
        <item sd="0" m="1" x="187"/>
        <item sd="0" m="1" x="180"/>
        <item sd="0" m="1" x="134"/>
        <item sd="0" m="1" x="128"/>
        <item sd="0" m="1" x="215"/>
        <item sd="0" x="3"/>
        <item sd="0" m="1" x="153"/>
        <item sd="0" x="7"/>
        <item sd="0" m="1" x="168"/>
        <item sd="0" x="2"/>
        <item sd="0" m="1" x="218"/>
        <item sd="0" m="1" x="174"/>
        <item sd="0" x="12"/>
        <item sd="0" x="5"/>
        <item sd="0" m="1" x="156"/>
        <item sd="0" x="4"/>
        <item sd="0" m="1" x="236"/>
        <item sd="0" m="1" x="142"/>
        <item sd="0" m="1" x="150"/>
        <item sd="0" m="1" x="202"/>
        <item sd="0" m="1" x="210"/>
        <item sd="0" m="1" x="214"/>
        <item sd="0" m="1" x="133"/>
        <item sd="0" m="1" x="228"/>
        <item sd="0" m="1" x="144"/>
        <item sd="0" m="1" x="149"/>
        <item sd="0" x="6"/>
        <item sd="0" m="1" x="205"/>
        <item sd="0" m="1" x="209"/>
        <item sd="0" m="1" x="225"/>
        <item sd="0" m="1" x="231"/>
        <item sd="0" m="1" x="226"/>
        <item sd="0" x="16"/>
        <item sd="0" m="1" x="123"/>
        <item sd="0" m="1" x="198"/>
        <item sd="0" m="1" x="191"/>
        <item sd="0" m="1" x="207"/>
        <item sd="0" m="1" x="169"/>
        <item m="1" x="183"/>
        <item sd="0" m="1" x="147"/>
        <item sd="0" m="1" x="212"/>
        <item sd="0" m="1" x="170"/>
        <item sd="0" m="1" x="197"/>
        <item sd="0" m="1" x="223"/>
        <item sd="0" x="28"/>
        <item sd="0" m="1" x="185"/>
        <item sd="0" m="1" x="213"/>
        <item sd="0" m="1" x="239"/>
        <item sd="0" m="1" x="160"/>
        <item m="1" x="200"/>
        <item sd="0" m="1" x="199"/>
        <item sd="0" m="1" x="234"/>
        <item sd="0" m="1" x="155"/>
        <item m="1" x="222"/>
        <item sd="0" m="1" x="132"/>
        <item m="1" x="178"/>
        <item m="1" x="216"/>
        <item m="1" x="148"/>
        <item x="47"/>
        <item x="48"/>
        <item x="49"/>
        <item m="1" x="238"/>
        <item x="51"/>
        <item x="52"/>
        <item x="50"/>
        <item x="53"/>
        <item x="54"/>
        <item x="55"/>
        <item x="56"/>
        <item x="57"/>
        <item m="1" x="229"/>
        <item x="59"/>
        <item x="58"/>
        <item x="60"/>
        <item x="63"/>
        <item x="61"/>
        <item x="62"/>
        <item x="64"/>
        <item m="1" x="120"/>
        <item m="1" x="173"/>
        <item x="65"/>
        <item x="67"/>
        <item x="66"/>
        <item x="68"/>
        <item x="69"/>
        <item x="70"/>
        <item x="71"/>
        <item m="1" x="203"/>
        <item m="1" x="135"/>
        <item x="72"/>
        <item x="75"/>
        <item x="73"/>
        <item x="76"/>
        <item m="1" x="140"/>
        <item m="1" x="125"/>
        <item x="78"/>
        <item x="74"/>
        <item m="1" x="195"/>
        <item m="1" x="111"/>
        <item x="80"/>
        <item m="1" x="127"/>
        <item m="1" x="122"/>
        <item m="1" x="190"/>
        <item x="77"/>
        <item m="1" x="232"/>
        <item x="81"/>
        <item x="82"/>
        <item x="83"/>
        <item m="1" x="235"/>
        <item m="1" x="179"/>
        <item x="84"/>
        <item m="1" x="151"/>
        <item x="79"/>
        <item x="98"/>
        <item m="1" x="154"/>
        <item x="85"/>
        <item m="1" x="201"/>
        <item x="87"/>
        <item x="88"/>
        <item x="89"/>
        <item x="90"/>
        <item x="91"/>
        <item m="1" x="159"/>
        <item m="1" x="116"/>
        <item x="92"/>
        <item x="93"/>
        <item m="1" x="119"/>
        <item m="1" x="118"/>
        <item m="1" x="117"/>
        <item x="94"/>
        <item m="1" x="121"/>
        <item m="1" x="112"/>
        <item x="97"/>
        <item m="1" x="109"/>
        <item x="96"/>
        <item m="1" x="113"/>
        <item m="1" x="115"/>
        <item x="100"/>
        <item x="101"/>
        <item m="1" x="110"/>
        <item x="102"/>
        <item m="1" x="114"/>
        <item x="103"/>
        <item x="99"/>
        <item x="95"/>
        <item x="106"/>
        <item x="104"/>
        <item x="108"/>
        <item x="105"/>
        <item x="107"/>
        <item t="default"/>
      </items>
    </pivotField>
    <pivotField axis="axisRow" showAll="0" sortType="ascending">
      <items count="1077">
        <item h="1" sd="0" x="60"/>
        <item h="1" sd="0" x="149"/>
        <item h="1" x="755"/>
        <item h="1" sd="0" m="1" x="847"/>
        <item h="1" sd="0" x="724"/>
        <item h="1" sd="0" m="1" x="919"/>
        <item h="1" sd="0" x="572"/>
        <item h="1" sd="0" m="1" x="1017"/>
        <item h="1" sd="0" m="1" x="860"/>
        <item h="1" sd="0" x="464"/>
        <item h="1" sd="0" m="1" x="881"/>
        <item h="1" x="756"/>
        <item h="1" sd="0" x="18"/>
        <item h="1" sd="0" x="288"/>
        <item h="1" sd="0" m="1" x="1058"/>
        <item h="1" sd="0" x="146"/>
        <item h="1" sd="0" x="179"/>
        <item h="1" sd="0" x="490"/>
        <item h="1" sd="0" x="673"/>
        <item h="1" sd="0" m="1" x="1055"/>
        <item h="1" sd="0" x="641"/>
        <item h="1" sd="0" x="623"/>
        <item h="1" x="811"/>
        <item h="1" sd="0" x="100"/>
        <item h="1" sd="0" x="606"/>
        <item h="1" sd="0" m="1" x="866"/>
        <item h="1" sd="0" m="1" x="1021"/>
        <item h="1" sd="0" x="137"/>
        <item h="1" sd="0" m="1" x="1003"/>
        <item h="1" sd="0" x="231"/>
        <item h="1" sd="0" m="1" x="837"/>
        <item sd="0" x="758"/>
        <item h="1" sd="0" m="1" x="1008"/>
        <item h="1" sd="0" m="1" x="898"/>
        <item h="1" sd="0" x="363"/>
        <item h="1" sd="0" x="510"/>
        <item sd="0" x="563"/>
        <item h="1" sd="0" x="651"/>
        <item h="1" x="736"/>
        <item h="1" sd="0" x="375"/>
        <item h="1" sd="0" x="379"/>
        <item h="1" sd="0" m="1" x="895"/>
        <item h="1" sd="0" x="718"/>
        <item h="1" sd="0" m="1" x="873"/>
        <item h="1" sd="0" m="1" x="926"/>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58"/>
        <item h="1" sd="0" x="325"/>
        <item h="1" sd="0" x="481"/>
        <item h="1" sd="0" m="1" x="1059"/>
        <item h="1" sd="0" m="1" x="956"/>
        <item h="1" sd="0" x="528"/>
        <item h="1" sd="0" x="630"/>
        <item h="1" sd="0" x="223"/>
        <item h="1" sd="0" m="1" x="849"/>
        <item h="1" sd="0" x="239"/>
        <item h="1" sd="0" x="521"/>
        <item h="1" sd="0" x="135"/>
        <item h="1" sd="0" x="140"/>
        <item h="1" sd="0" x="479"/>
        <item h="1" sd="0" m="1" x="1032"/>
        <item h="1" sd="0" m="1" x="962"/>
        <item h="1" sd="0" x="219"/>
        <item h="1" sd="0" m="1" x="1071"/>
        <item h="1" sd="0" x="562"/>
        <item h="1" x="743"/>
        <item h="1" x="760"/>
        <item h="1" sd="0" x="711"/>
        <item h="1" sd="0" x="683"/>
        <item h="1" x="805"/>
        <item h="1" sd="0" x="93"/>
        <item h="1" sd="0" m="1" x="1029"/>
        <item h="1" sd="0" x="399"/>
        <item h="1" sd="0" x="222"/>
        <item h="1" sd="0" m="1" x="862"/>
        <item h="1" sd="0" x="337"/>
        <item h="1" sd="0" x="207"/>
        <item h="1" sd="0" x="517"/>
        <item h="1" sd="0" x="489"/>
        <item h="1" sd="0" x="184"/>
        <item h="1" sd="0" x="152"/>
        <item h="1" sd="0" m="1" x="1042"/>
        <item h="1" sd="0" x="40"/>
        <item h="1" sd="0" x="281"/>
        <item h="1" sd="0" x="170"/>
        <item h="1" x="803"/>
        <item h="1" sd="0" x="317"/>
        <item h="1" sd="0" x="358"/>
        <item h="1" sd="0" x="214"/>
        <item h="1" sd="0" x="370"/>
        <item h="1" sd="0" x="378"/>
        <item h="1" sd="0" x="279"/>
        <item h="1" sd="0" m="1" x="899"/>
        <item h="1" sd="0" x="156"/>
        <item h="1" sd="0" x="700"/>
        <item h="1" sd="0" x="639"/>
        <item h="1" sd="0" x="253"/>
        <item h="1" sd="0" m="1" x="1018"/>
        <item h="1" sd="0" x="442"/>
        <item h="1" sd="0" m="1" x="828"/>
        <item h="1" sd="0" x="409"/>
        <item h="1" sd="0" x="365"/>
        <item h="1" sd="0" m="1" x="880"/>
        <item h="1" sd="0" m="1" x="845"/>
        <item sd="0" x="666"/>
        <item h="1" sd="0" x="556"/>
        <item h="1" sd="0" x="383"/>
        <item h="1" sd="0" x="259"/>
        <item h="1" sd="0" x="463"/>
        <item h="1" sd="0" x="252"/>
        <item h="1" sd="0" x="643"/>
        <item h="1" sd="0" x="537"/>
        <item h="1" sd="0" m="1" x="961"/>
        <item h="1" sd="0" x="577"/>
        <item h="1" sd="0" x="597"/>
        <item h="1" sd="0" x="12"/>
        <item h="1" sd="0" x="571"/>
        <item h="1" sd="0" m="1" x="1031"/>
        <item h="1" sd="0" x="569"/>
        <item h="1" sd="0" x="352"/>
        <item h="1" sd="0" x="218"/>
        <item h="1" x="817"/>
        <item h="1" sd="0" x="371"/>
        <item h="1" sd="0" x="224"/>
        <item h="1" sd="0" x="63"/>
        <item h="1" sd="0" x="8"/>
        <item h="1" sd="0" x="102"/>
        <item h="1" sd="0" m="1" x="867"/>
        <item h="1" sd="0" m="1" x="1061"/>
        <item h="1" sd="0" x="550"/>
        <item h="1" sd="0" x="319"/>
        <item h="1" sd="0" m="1" x="872"/>
        <item h="1" sd="0" m="1" x="1072"/>
        <item h="1" x="815"/>
        <item h="1" sd="0" x="386"/>
        <item h="1" sd="0" x="634"/>
        <item h="1" sd="0" x="31"/>
        <item h="1" sd="0" x="55"/>
        <item h="1" sd="0" x="227"/>
        <item h="1" sd="0" x="453"/>
        <item h="1" sd="0" x="356"/>
        <item h="1" x="801"/>
        <item h="1" sd="0" x="161"/>
        <item h="1" sd="0" x="153"/>
        <item h="1" sd="0" x="653"/>
        <item h="1" sd="0" x="553"/>
        <item h="1" sd="0" x="704"/>
        <item h="1" sd="0" m="1" x="946"/>
        <item h="1" sd="0" x="133"/>
        <item h="1" sd="0" m="1" x="853"/>
        <item h="1" sd="0" m="1" x="846"/>
        <item h="1" sd="0" m="1" x="1047"/>
        <item h="1" sd="0" x="668"/>
        <item h="1" x="762"/>
        <item h="1" sd="0" x="681"/>
        <item h="1" sd="0" x="685"/>
        <item h="1" sd="0" x="46"/>
        <item h="1" sd="0" x="374"/>
        <item h="1" sd="0" m="1" x="855"/>
        <item h="1" sd="0" x="423"/>
        <item h="1" sd="0" x="574"/>
        <item h="1" sd="0" x="367"/>
        <item h="1" sd="0" x="270"/>
        <item h="1" sd="0" m="1" x="936"/>
        <item h="1" sd="0" m="1" x="901"/>
        <item h="1" sd="0" x="427"/>
        <item h="1" sd="0" x="411"/>
        <item h="1" sd="0" x="465"/>
        <item h="1" sd="0" m="1" x="937"/>
        <item h="1" sd="0" m="1" x="917"/>
        <item h="1" sd="0" m="1" x="1028"/>
        <item h="1" sd="0" m="1" x="971"/>
        <item h="1" sd="0" m="1" x="933"/>
        <item h="1" sd="0" x="366"/>
        <item h="1" sd="0" x="437"/>
        <item h="1" sd="0" x="506"/>
        <item h="1" sd="0" x="632"/>
        <item h="1" sd="0" m="1" x="947"/>
        <item h="1" sd="0" x="567"/>
        <item h="1" sd="0" x="665"/>
        <item h="1" x="797"/>
        <item h="1" sd="0" x="534"/>
        <item h="1" sd="0" x="456"/>
        <item h="1" sd="0" x="318"/>
        <item h="1" sd="0" m="1" x="894"/>
        <item h="1" x="800"/>
        <item h="1" sd="0" x="697"/>
        <item h="1" sd="0" x="312"/>
        <item h="1" sd="0" x="273"/>
        <item h="1" sd="0" x="428"/>
        <item h="1" sd="0" x="519"/>
        <item h="1" sd="0" m="1" x="993"/>
        <item h="1" sd="0" x="396"/>
        <item h="1" x="751"/>
        <item h="1" sd="0" x="605"/>
        <item h="1" sd="0" x="402"/>
        <item h="1" sd="0" x="710"/>
        <item h="1" sd="0" x="201"/>
        <item h="1" sd="0" m="1" x="921"/>
        <item h="1" x="779"/>
        <item h="1" sd="0" x="160"/>
        <item h="1" sd="0" x="443"/>
        <item h="1" sd="0" m="1" x="1025"/>
        <item h="1" sd="0" m="1" x="985"/>
        <item h="1" sd="0" m="1" x="879"/>
        <item h="1" x="746"/>
        <item h="1" sd="0" x="451"/>
        <item h="1" sd="0" x="538"/>
        <item h="1" sd="0" x="414"/>
        <item h="1" sd="0" x="413"/>
        <item h="1" sd="0" x="277"/>
        <item h="1" sd="0" x="467"/>
        <item h="1" sd="0" m="1" x="979"/>
        <item h="1" sd="0" x="225"/>
        <item h="1" sd="0" m="1" x="851"/>
        <item h="1" sd="0" m="1" x="854"/>
        <item h="1" sd="0" x="522"/>
        <item h="1" x="820"/>
        <item h="1" sd="0" x="468"/>
        <item h="1" sd="0" x="539"/>
        <item h="1" x="804"/>
        <item h="1" sd="0" x="633"/>
        <item h="1" sd="0" m="1" x="865"/>
        <item h="1" sd="0" x="292"/>
        <item h="1" sd="0" x="15"/>
        <item h="1" sd="0" m="1" x="892"/>
        <item h="1" sd="0" m="1" x="907"/>
        <item h="1" sd="0" x="662"/>
        <item h="1" sd="0" x="0"/>
        <item h="1" sd="0" x="232"/>
        <item h="1" sd="0" x="679"/>
        <item h="1" sd="0" x="213"/>
        <item h="1" sd="0" m="1" x="1027"/>
        <item h="1" sd="0" x="316"/>
        <item h="1" x="749"/>
        <item h="1" sd="0" x="702"/>
        <item h="1" sd="0" x="513"/>
        <item h="1" sd="0" x="436"/>
        <item h="1" sd="0" x="449"/>
        <item h="1" sd="0" m="1" x="836"/>
        <item h="1" sd="0" x="291"/>
        <item h="1" x="739"/>
        <item h="1" sd="0" x="391"/>
        <item h="1" sd="0" x="333"/>
        <item h="1" x="793"/>
        <item h="1" x="787"/>
        <item sd="0" x="339"/>
        <item h="1" sd="0" x="275"/>
        <item h="1" sd="0" m="1" x="868"/>
        <item sd="0" x="174"/>
        <item h="1" sd="0" x="171"/>
        <item h="1" sd="0" x="233"/>
        <item h="1" sd="0" x="78"/>
        <item h="1" sd="0" m="1" x="927"/>
        <item h="1" sd="0" x="236"/>
        <item h="1" sd="0" x="58"/>
        <item h="1" sd="0" m="1" x="996"/>
        <item h="1" sd="0" x="474"/>
        <item h="1" sd="0" x="511"/>
        <item h="1" sd="0" x="408"/>
        <item h="1" x="812"/>
        <item h="1" sd="0" x="587"/>
        <item h="1" sd="0" x="240"/>
        <item h="1" sd="0" m="1" x="861"/>
        <item h="1" sd="0" x="182"/>
        <item h="1" x="806"/>
        <item h="1" sd="0" x="307"/>
        <item h="1" sd="0" x="782"/>
        <item h="1" sd="0" x="648"/>
        <item h="1" x="776"/>
        <item h="1" sd="0" x="290"/>
        <item h="1" sd="0" m="1" x="953"/>
        <item h="1" sd="0" m="1" x="1014"/>
        <item h="1" sd="0" x="636"/>
        <item h="1" sd="0" x="499"/>
        <item h="1" sd="0" x="447"/>
        <item h="1" sd="0" x="132"/>
        <item h="1" sd="0" x="56"/>
        <item h="1" sd="0" x="126"/>
        <item h="1" sd="0" x="22"/>
        <item h="1" sd="0" x="187"/>
        <item h="1" sd="0" m="1" x="842"/>
        <item h="1" sd="0" m="1" x="1045"/>
        <item h="1" sd="0" m="1" x="848"/>
        <item h="1" sd="0" x="11"/>
        <item h="1" sd="0" x="670"/>
        <item h="1" sd="0" x="353"/>
        <item h="1" sd="0" x="542"/>
        <item h="1" sd="0" m="1" x="932"/>
        <item h="1" sd="0" x="124"/>
        <item h="1" sd="0" x="646"/>
        <item h="1" sd="0" m="1" x="1075"/>
        <item h="1" sd="0" x="77"/>
        <item h="1" sd="0" m="1" x="957"/>
        <item h="1" sd="0" x="435"/>
        <item h="1" sd="0" x="92"/>
        <item h="1" sd="0" x="35"/>
        <item h="1" sd="0" x="196"/>
        <item h="1" sd="0" m="1" x="1054"/>
        <item h="1" sd="0" x="1"/>
        <item h="1" sd="0" x="180"/>
        <item h="1" sd="0" x="430"/>
        <item h="1" sd="0" x="285"/>
        <item h="1" x="747"/>
        <item h="1" sd="0" x="581"/>
        <item h="1" sd="0" m="1" x="974"/>
        <item h="1" sd="0" x="42"/>
        <item h="1" sd="0" x="469"/>
        <item h="1" sd="0" x="440"/>
        <item h="1" sd="0" m="1" x="995"/>
        <item h="1" sd="0" m="1" x="965"/>
        <item h="1" sd="0" m="1" x="982"/>
        <item h="1" sd="0" m="1" x="915"/>
        <item h="1" sd="0" x="84"/>
        <item h="1" sd="0" x="106"/>
        <item h="1" sd="0" x="727"/>
        <item h="1" sd="0" m="1" x="827"/>
        <item h="1" sd="0" x="526"/>
        <item h="1" sd="0" x="592"/>
        <item h="1" sd="0" x="484"/>
        <item h="1" sd="0" x="336"/>
        <item h="1" sd="0" x="659"/>
        <item h="1" sd="0" x="669"/>
        <item h="1" sd="0" m="1" x="988"/>
        <item h="1" sd="0" x="560"/>
        <item h="1" sd="0" x="714"/>
        <item sd="0" x="709"/>
        <item h="1" x="795"/>
        <item sd="0" x="599"/>
        <item h="1" sd="0" m="1" x="829"/>
        <item h="1" sd="0" m="1" x="824"/>
        <item h="1" sd="0" m="1" x="975"/>
        <item h="1" sd="0" m="1" x="857"/>
        <item h="1" sd="0" x="515"/>
        <item h="1" sd="0" x="715"/>
        <item h="1" sd="0" x="677"/>
        <item h="1" x="814"/>
        <item h="1" sd="0" x="698"/>
        <item h="1" sd="0" m="1" x="1005"/>
        <item h="1" x="783"/>
        <item h="1" x="802"/>
        <item h="1" sd="0" m="1" x="858"/>
        <item h="1" sd="0" x="16"/>
        <item h="1" sd="0" m="1" x="940"/>
        <item h="1" sd="0" x="407"/>
        <item h="1" sd="0" x="603"/>
        <item h="1" sd="0" m="1" x="984"/>
        <item h="1" sd="0" m="1" x="897"/>
        <item h="1" sd="0" x="280"/>
        <item h="1" sd="0" x="104"/>
        <item h="1" sd="0" x="332"/>
        <item h="1" sd="0" m="1" x="920"/>
        <item h="1" sd="0" x="348"/>
        <item h="1" sd="0" x="23"/>
        <item sd="0" x="693"/>
        <item h="1" sd="0" m="1" x="874"/>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65"/>
        <item h="1" sd="0" m="1" x="1040"/>
        <item h="1" sd="0" x="87"/>
        <item h="1" sd="0" x="501"/>
        <item h="1" sd="0" x="690"/>
        <item h="1" sd="0" x="450"/>
        <item h="1" sd="0" x="33"/>
        <item h="1" sd="0" x="19"/>
        <item h="1" sd="0" x="389"/>
        <item h="1" sd="0" m="1" x="831"/>
        <item h="1" sd="0" x="403"/>
        <item h="1" sd="0" x="20"/>
        <item h="1" sd="0" m="1" x="843"/>
        <item h="1" sd="0" x="584"/>
        <item h="1" sd="0" x="96"/>
        <item h="1" sd="0" x="555"/>
        <item h="1" sd="0" x="438"/>
        <item h="1" sd="0" m="1" x="870"/>
        <item h="1" sd="0" m="1" x="1057"/>
        <item h="1" sd="0" m="1" x="1034"/>
        <item h="1" sd="0" m="1" x="908"/>
        <item h="1" sd="0" x="588"/>
        <item h="1" sd="0" x="120"/>
        <item h="1" sd="0" x="590"/>
        <item h="1" sd="0" x="131"/>
        <item h="1" sd="0" x="119"/>
        <item h="1" sd="0" m="1" x="986"/>
        <item h="1" sd="0" m="1" x="951"/>
        <item h="1" sd="0" m="1" x="977"/>
        <item h="1" sd="0" m="1" x="841"/>
        <item h="1" sd="0" m="1" x="963"/>
        <item h="1" sd="0" x="228"/>
        <item h="1" sd="0" x="39"/>
        <item h="1" sd="0" x="619"/>
        <item h="1" sd="0" x="108"/>
        <item h="1" sd="0" x="24"/>
        <item h="1" x="729"/>
        <item h="1" sd="0" x="139"/>
        <item h="1" sd="0" x="393"/>
        <item h="1" sd="0" m="1" x="1044"/>
        <item h="1" sd="0" x="613"/>
        <item h="1" sd="0" x="17"/>
        <item h="1" sd="0" x="461"/>
        <item h="1" x="742"/>
        <item h="1" x="799"/>
        <item h="1" x="768"/>
        <item h="1" sd="0" x="441"/>
        <item h="1" sd="0" x="248"/>
        <item h="1" sd="0" x="48"/>
        <item h="1" sd="0" m="1" x="959"/>
        <item h="1" sd="0" m="1" x="1019"/>
        <item h="1" sd="0" x="134"/>
        <item h="1" sd="0" x="596"/>
        <item h="1" sd="0" m="1" x="929"/>
        <item h="1" sd="0" x="69"/>
        <item h="1" x="788"/>
        <item h="1" sd="0" x="654"/>
        <item h="1" sd="0" m="1" x="992"/>
        <item h="1" sd="0" x="34"/>
        <item h="1" sd="0" x="206"/>
        <item h="1" sd="0" m="1" x="1060"/>
        <item h="1" sd="0" m="1" x="935"/>
        <item h="1" sd="0" m="1" x="954"/>
        <item h="1" sd="0" m="1" x="896"/>
        <item h="1" x="786"/>
        <item h="1" sd="0" x="268"/>
        <item h="1" sd="0" x="376"/>
        <item h="1" sd="0" x="331"/>
        <item h="1" sd="0" m="1" x="888"/>
        <item h="1" sd="0" x="360"/>
        <item h="1" sd="0" m="1" x="1035"/>
        <item h="1" sd="0" x="89"/>
        <item h="1" sd="0" x="355"/>
        <item sd="0" x="642"/>
        <item h="1" sd="0" m="1" x="934"/>
        <item h="1" sd="0" x="168"/>
        <item h="1" sd="0" m="1" x="832"/>
        <item h="1" sd="0" m="1" x="825"/>
        <item h="1" sd="0" x="473"/>
        <item h="1" sd="0" x="272"/>
        <item h="1" sd="0" x="523"/>
        <item h="1" sd="0" x="51"/>
        <item h="1" sd="0" x="190"/>
        <item h="1" sd="0" x="625"/>
        <item h="1" sd="0" x="50"/>
        <item h="1" sd="0" x="79"/>
        <item h="1" sd="0" x="32"/>
        <item h="1" sd="0" m="1" x="1022"/>
        <item h="1" sd="0" x="667"/>
        <item h="1" sd="0" x="188"/>
        <item h="1" x="789"/>
        <item h="1" x="764"/>
        <item h="1" sd="0" x="110"/>
        <item h="1" sd="0" m="1" x="1041"/>
        <item h="1" x="775"/>
        <item h="1" sd="0" m="1" x="1038"/>
        <item h="1" sd="0" m="1" x="944"/>
        <item h="1" sd="0" m="1" x="890"/>
        <item h="1" sd="0" m="1" x="939"/>
        <item h="1" sd="0" m="1" x="911"/>
        <item h="1" sd="0" x="226"/>
        <item h="1" sd="0" x="57"/>
        <item h="1" sd="0" m="1" x="942"/>
        <item h="1" sd="0" x="530"/>
        <item h="1" sd="0" x="554"/>
        <item h="1" x="734"/>
        <item h="1" sd="0" x="340"/>
        <item h="1" sd="0" x="604"/>
        <item h="1" sd="0" x="265"/>
        <item h="1" sd="0" x="448"/>
        <item h="1" sd="0" x="628"/>
        <item h="1" x="770"/>
        <item h="1" sd="0" m="1" x="980"/>
        <item h="1" sd="0" x="294"/>
        <item h="1" sd="0" m="1" x="969"/>
        <item h="1" sd="0" x="585"/>
        <item h="1" sd="0" x="583"/>
        <item h="1" sd="0" x="62"/>
        <item h="1" sd="0" x="295"/>
        <item h="1" sd="0" x="3"/>
        <item h="1" sd="0" x="151"/>
        <item h="1" sd="0" x="415"/>
        <item h="1" sd="0" x="503"/>
        <item h="1" sd="0" x="210"/>
        <item h="1" sd="0" x="54"/>
        <item h="1" sd="0" m="1" x="1000"/>
        <item h="1" sd="0" m="1" x="983"/>
        <item h="1" sd="0" x="387"/>
        <item h="1" sd="0" m="1" x="844"/>
        <item h="1" sd="0" x="323"/>
        <item h="1" sd="0" x="713"/>
        <item h="1" sd="0" x="678"/>
        <item h="1" sd="0" m="1" x="877"/>
        <item h="1" sd="0" x="75"/>
        <item h="1" sd="0" x="476"/>
        <item h="1" sd="0" x="527"/>
        <item h="1" sd="0" m="1" x="906"/>
        <item h="1" sd="0" x="186"/>
        <item h="1" sd="0" x="486"/>
        <item h="1" sd="0" x="674"/>
        <item h="1" sd="0" x="429"/>
        <item h="1" sd="0" x="361"/>
        <item h="1" sd="0" x="368"/>
        <item sd="0" x="721"/>
        <item sd="0" x="766"/>
        <item h="1" sd="0" x="327"/>
        <item h="1" sd="0" x="195"/>
        <item h="1" sd="0" x="687"/>
        <item h="1" x="774"/>
        <item h="1" sd="0" x="566"/>
        <item h="1" sd="0" m="1" x="973"/>
        <item h="1" sd="0" m="1" x="1013"/>
        <item h="1" sd="0" x="123"/>
        <item h="1" sd="0" x="497"/>
        <item sd="0" x="719"/>
        <item h="1" sd="0" m="1" x="903"/>
        <item h="1" sd="0" x="194"/>
        <item h="1" sd="0" x="557"/>
        <item h="1" sd="0" x="663"/>
        <item h="1" sd="0" x="121"/>
        <item h="1" x="772"/>
        <item h="1" sd="0" x="53"/>
        <item h="1" sd="0" x="472"/>
        <item h="1" sd="0" x="549"/>
        <item h="1" sd="0" x="565"/>
        <item h="1" sd="0" m="1" x="1030"/>
        <item h="1" m="1" x="955"/>
        <item h="1" sd="0" x="278"/>
        <item h="1" x="750"/>
        <item h="1" sd="0" x="212"/>
        <item h="1" sd="0" m="1" x="912"/>
        <item h="1" sd="0" m="1" x="1015"/>
        <item h="1" sd="0" m="1" x="1006"/>
        <item h="1" sd="0" x="631"/>
        <item h="1" sd="0" m="1" x="1073"/>
        <item h="1" sd="0" m="1" x="859"/>
        <item h="1" sd="0" x="675"/>
        <item h="1" sd="0" m="1" x="1067"/>
        <item h="1" sd="0" x="691"/>
        <item h="1" sd="0" x="117"/>
        <item h="1" sd="0" x="111"/>
        <item h="1" x="796"/>
        <item h="1" sd="0" x="671"/>
        <item h="1" sd="0" x="502"/>
        <item h="1" sd="0" x="417"/>
        <item h="1" sd="0" x="81"/>
        <item h="1" sd="0" x="7"/>
        <item h="1" sd="0" x="235"/>
        <item h="1" sd="0" x="434"/>
        <item h="1" sd="0" x="287"/>
        <item h="1" sd="0" m="1" x="1004"/>
        <item h="1" sd="0" m="1" x="1051"/>
        <item h="1" sd="0" x="491"/>
        <item h="1" sd="0" x="722"/>
        <item h="1" sd="0" x="2"/>
        <item h="1" sd="0" x="637"/>
        <item h="1" sd="0" m="1" x="1066"/>
        <item h="1" sd="0" m="1" x="925"/>
        <item h="1" sd="0" x="692"/>
        <item h="1" sd="0" x="536"/>
        <item h="1" x="819"/>
        <item h="1" sd="0" x="163"/>
        <item h="1" sd="0" x="431"/>
        <item h="1" sd="0" m="1" x="998"/>
        <item h="1" sd="0" x="650"/>
        <item h="1" sd="0" x="680"/>
        <item h="1" sd="0" x="478"/>
        <item h="1" sd="0" x="602"/>
        <item h="1" sd="0" m="1" x="885"/>
        <item h="1" sd="0" x="445"/>
        <item h="1" sd="0" m="1" x="871"/>
        <item h="1" sd="0" m="1" x="1074"/>
        <item h="1" sd="0" m="1" x="838"/>
        <item h="1" sd="0" m="1" x="835"/>
        <item h="1" sd="0" x="130"/>
        <item h="1" sd="0" x="88"/>
        <item h="1" sd="0" m="1" x="1069"/>
        <item h="1" sd="0" x="204"/>
        <item h="1" sd="0" x="72"/>
        <item h="1" sd="0" x="73"/>
        <item h="1" sd="0" x="28"/>
        <item h="1" sd="0" x="47"/>
        <item h="1" sd="0" x="181"/>
        <item h="1" sd="0" x="26"/>
        <item h="1" sd="0" x="86"/>
        <item h="1" sd="0" x="230"/>
        <item h="1" sd="0" m="1" x="941"/>
        <item h="1" sd="0" m="1" x="924"/>
        <item h="1" x="737"/>
        <item h="1" sd="0" m="1" x="960"/>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10"/>
        <item h="1" sd="0" x="178"/>
        <item h="1" sd="0" x="266"/>
        <item h="1" sd="0" x="364"/>
        <item h="1" x="777"/>
        <item h="1" sd="0" x="525"/>
        <item h="1" sd="0" x="98"/>
        <item h="1" sd="0" x="589"/>
        <item h="1" sd="0" x="165"/>
        <item h="1" sd="0" x="580"/>
        <item h="1" sd="0" x="66"/>
        <item sd="0" x="688"/>
        <item h="1" sd="0" x="5"/>
        <item h="1" sd="0" x="388"/>
        <item h="1" sd="0" x="545"/>
        <item h="1" sd="0" x="576"/>
        <item h="1" x="794"/>
        <item sd="0" x="635"/>
        <item h="1" sd="0" m="1" x="884"/>
        <item h="1" sd="0" x="359"/>
        <item h="1" sd="0" m="1" x="1064"/>
        <item h="1" sd="0" x="425"/>
        <item h="1" sd="0" x="269"/>
        <item h="1" sd="0" x="215"/>
        <item h="1" sd="0" x="349"/>
        <item h="1" sd="0" x="283"/>
        <item h="1" sd="0" x="185"/>
        <item h="1" sd="0" x="460"/>
        <item h="1" sd="0" x="220"/>
        <item h="1" x="807"/>
        <item h="1" sd="0" x="703"/>
        <item h="1" sd="0" x="598"/>
        <item h="1" sd="0" x="644"/>
        <item h="1" x="753"/>
        <item h="1" sd="0" x="624"/>
        <item h="1" sd="0" x="547"/>
        <item h="1" sd="0" m="1" x="1052"/>
        <item h="1" sd="0" m="1" x="830"/>
        <item h="1" sd="0" x="4"/>
        <item h="1" sd="0" x="377"/>
        <item h="1" x="808"/>
        <item h="1" sd="0" x="262"/>
        <item h="1" sd="0" x="454"/>
        <item h="1" sd="0" x="326"/>
        <item h="1" sd="0" x="173"/>
        <item h="1" sd="0" x="200"/>
        <item h="1" x="809"/>
        <item h="1" x="785"/>
        <item h="1" sd="0" m="1" x="869"/>
        <item h="1" sd="0" x="725"/>
        <item h="1" x="798"/>
        <item h="1" sd="0" x="495"/>
        <item h="1" sd="0" x="345"/>
        <item h="1" sd="0" x="717"/>
        <item h="1" sd="0" x="568"/>
        <item h="1" sd="0" x="640"/>
        <item h="1" sd="0" x="482"/>
        <item h="1" sd="0" x="726"/>
        <item h="1" sd="0" x="30"/>
        <item h="1" sd="0" m="1" x="1001"/>
        <item h="1" sd="0" x="242"/>
        <item h="1" sd="0" x="591"/>
        <item h="1" sd="0" x="645"/>
        <item h="1" sd="0" m="1" x="931"/>
        <item h="1" sd="0" m="1" x="839"/>
        <item h="1" sd="0" x="694"/>
        <item h="1" sd="0" x="470"/>
        <item h="1" sd="0" x="243"/>
        <item h="1" sd="0" m="1" x="1046"/>
        <item h="1" sd="0" x="622"/>
        <item h="1" sd="0" x="398"/>
        <item h="1" sd="0" m="1" x="878"/>
        <item h="1" sd="0" m="1" x="1049"/>
        <item h="1" sd="0" m="1" x="949"/>
        <item h="1" sd="0" x="551"/>
        <item h="1" sd="0" x="303"/>
        <item h="1" sd="0" x="532"/>
        <item h="1" sd="0" x="37"/>
        <item h="1" sd="0" x="357"/>
        <item h="1" sd="0" x="487"/>
        <item h="1" sd="0" x="658"/>
        <item h="1" sd="0" x="686"/>
        <item h="1" sd="0" x="512"/>
        <item h="1" x="780"/>
        <item h="1" sd="0" m="1" x="943"/>
        <item h="1" sd="0" m="1" x="994"/>
        <item h="1" sd="0" x="115"/>
        <item h="1" sd="0" m="1" x="1043"/>
        <item h="1" sd="0" m="1" x="850"/>
        <item h="1" sd="0" x="324"/>
        <item sd="0" x="518"/>
        <item h="1" sd="0" m="1" x="913"/>
        <item h="1" sd="0" x="128"/>
        <item h="1" sd="0" x="520"/>
        <item h="1" sd="0" m="1" x="1050"/>
        <item h="1" sd="0" m="1" x="1026"/>
        <item h="1" sd="0" x="255"/>
        <item h="1" sd="0" x="199"/>
        <item h="1" sd="0" x="329"/>
        <item h="1" sd="0" x="297"/>
        <item h="1" sd="0" x="310"/>
        <item h="1" x="741"/>
        <item h="1" sd="0" x="83"/>
        <item h="1" sd="0" m="1" x="950"/>
        <item h="1" sd="0" x="600"/>
        <item h="1" sd="0" m="1" x="833"/>
        <item h="1" sd="0" x="80"/>
        <item h="1" sd="0" m="1" x="902"/>
        <item h="1" sd="0" m="1" x="1039"/>
        <item h="1" sd="0" x="97"/>
        <item h="1" sd="0" x="564"/>
        <item h="1" sd="0" x="289"/>
        <item h="1" sd="0" m="1" x="989"/>
        <item h="1" sd="0" x="116"/>
        <item h="1" sd="0" x="209"/>
        <item h="1" sd="0" x="452"/>
        <item h="1" sd="0" x="684"/>
        <item h="1" sd="0" x="198"/>
        <item h="1" sd="0" x="401"/>
        <item h="1" sd="0" x="656"/>
        <item h="1" sd="0" x="150"/>
        <item h="1" sd="0" x="136"/>
        <item h="1" sd="0" m="1" x="930"/>
        <item h="1" sd="0" x="676"/>
        <item h="1" sd="0" m="1" x="863"/>
        <item h="1" sd="0" x="109"/>
        <item h="1" sd="0" x="397"/>
        <item sd="0" x="664"/>
        <item h="1" sd="0" x="498"/>
        <item h="1" sd="0" x="706"/>
        <item h="1" sd="0" x="649"/>
        <item h="1" sd="0" x="514"/>
        <item h="1" sd="0" x="558"/>
        <item h="1" sd="0" x="524"/>
        <item h="1" sd="0" m="1" x="909"/>
        <item h="1" sd="0" x="660"/>
        <item h="1" sd="0" m="1" x="1010"/>
        <item h="1" x="334"/>
        <item sd="0" x="757"/>
        <item h="1" sd="0" x="728"/>
        <item h="1" sd="0" x="284"/>
        <item h="1" sd="0" x="296"/>
        <item h="1" sd="0" x="211"/>
        <item h="1" sd="0" x="582"/>
        <item h="1" sd="0" x="45"/>
        <item h="1" sd="0" m="1" x="990"/>
        <item h="1" sd="0" m="1" x="981"/>
        <item h="1" sd="0" x="507"/>
        <item h="1" sd="0" x="155"/>
        <item h="1" sd="0" m="1" x="1011"/>
        <item h="1" sd="0" x="61"/>
        <item h="1" sd="0" x="129"/>
        <item h="1" sd="0" x="105"/>
        <item h="1" sd="0" x="614"/>
        <item sd="0" x="716"/>
        <item h="1" sd="0" m="1" x="856"/>
        <item h="1" sd="0" x="157"/>
        <item h="1" sd="0" x="14"/>
        <item h="1" sd="0" x="43"/>
        <item h="1" sd="0" x="250"/>
        <item h="1" sd="0" x="238"/>
        <item h="1" sd="0" x="103"/>
        <item h="1" sd="0" x="385"/>
        <item h="1" sd="0" x="70"/>
        <item h="1" sd="0" x="299"/>
        <item h="1" sd="0" x="127"/>
        <item h="1" sd="0" m="1" x="826"/>
        <item h="1" sd="0" x="193"/>
        <item h="1" sd="0" x="147"/>
        <item h="1" sd="0" m="1" x="945"/>
        <item h="1" sd="0" x="548"/>
        <item h="1" sd="0" m="1" x="966"/>
        <item h="1" sd="0" x="610"/>
        <item h="1" sd="0" x="405"/>
        <item sd="0" x="748"/>
        <item h="1" sd="0" m="1" x="900"/>
        <item h="1" m="1" x="882"/>
        <item h="1" x="594"/>
        <item h="1" sd="0" x="99"/>
        <item h="1" sd="0" x="344"/>
        <item h="1" sd="0" x="541"/>
        <item h="1" sd="0" x="689"/>
        <item h="1" x="781"/>
        <item h="1" sd="0" x="612"/>
        <item h="1" sd="0" x="221"/>
        <item h="1" sd="0" x="607"/>
        <item h="1" sd="0" m="1" x="1063"/>
        <item h="1" sd="0" m="1" x="1068"/>
        <item h="1" sd="0" x="271"/>
        <item h="1" sd="0" m="1" x="976"/>
        <item h="1" sd="0" x="166"/>
        <item h="1" sd="0" x="286"/>
        <item sd="0" x="611"/>
        <item h="1" sd="0" x="531"/>
        <item h="1" sd="0" x="621"/>
        <item h="1" sd="0" x="304"/>
        <item h="1" sd="0" m="1" x="938"/>
        <item h="1" sd="0" x="458"/>
        <item h="1" sd="0" x="439"/>
        <item h="1" sd="0" x="543"/>
        <item h="1" sd="0" x="609"/>
        <item h="1" sd="0" x="138"/>
        <item h="1" sd="0" x="41"/>
        <item h="1" sd="0" x="229"/>
        <item h="1" sd="0" x="420"/>
        <item h="1" sd="0" m="1" x="997"/>
        <item h="1" sd="0" x="617"/>
        <item h="1" sd="0" x="71"/>
        <item h="1" sd="0" x="64"/>
        <item h="1" sd="0" x="492"/>
        <item h="1" sd="0" m="1" x="922"/>
        <item h="1" sd="0" m="1" x="916"/>
        <item h="1" x="732"/>
        <item h="1" sd="0" x="432"/>
        <item h="1" x="745"/>
        <item h="1" sd="0" x="540"/>
        <item h="1" sd="0" x="455"/>
        <item h="1" sd="0" x="44"/>
        <item h="1" sd="0" x="114"/>
        <item h="1" sd="0" x="52"/>
        <item h="1" sd="0" x="142"/>
        <item h="1" sd="0" x="579"/>
        <item h="1" sd="0" x="82"/>
        <item h="1" sd="0" x="245"/>
        <item h="1" sd="0" x="457"/>
        <item h="1" sd="0" x="314"/>
        <item h="1" sd="0" m="1" x="1036"/>
        <item h="1" sd="0" x="373"/>
        <item h="1" sd="0" m="1" x="1007"/>
        <item h="1" x="767"/>
        <item h="1" sd="0" x="720"/>
        <item h="1" sd="0" x="418"/>
        <item h="1" sd="0" x="308"/>
        <item h="1" sd="0" m="1" x="967"/>
        <item h="1" sd="0" m="1" x="1033"/>
        <item h="1" sd="0" x="122"/>
        <item h="1" sd="0" x="118"/>
        <item h="1" sd="0" x="661"/>
        <item h="1" sd="0" m="1" x="987"/>
        <item h="1" x="790"/>
        <item h="1" sd="0" x="169"/>
        <item h="1" sd="0" x="197"/>
        <item h="1" sd="0" x="723"/>
        <item h="1" x="752"/>
        <item h="1" sd="0" x="125"/>
        <item h="1" sd="0" x="483"/>
        <item h="1" sd="0" x="203"/>
        <item h="1" sd="0" x="267"/>
        <item h="1" sd="0" x="626"/>
        <item h="1" x="810"/>
        <item h="1" sd="0" x="301"/>
        <item h="1" sd="0" x="85"/>
        <item h="1" sd="0" x="25"/>
        <item h="1" sd="0" x="244"/>
        <item h="1" sd="0" x="112"/>
        <item h="1" sd="0" x="505"/>
        <item h="1" sd="0" x="192"/>
        <item h="1" sd="0" x="595"/>
        <item h="1" sd="0" x="708"/>
        <item h="1" x="754"/>
        <item h="1" sd="0" x="302"/>
        <item h="1" sd="0" x="260"/>
        <item h="1" sd="0" x="261"/>
        <item h="1" sd="0" m="1" x="972"/>
        <item h="1" sd="0" x="652"/>
        <item h="1" sd="0" x="647"/>
        <item h="1" sd="0" x="608"/>
        <item h="1" sd="0" x="328"/>
        <item h="1" sd="0" x="350"/>
        <item h="1" sd="0" x="254"/>
        <item h="1" sd="0" x="320"/>
        <item h="1" sd="0" x="620"/>
        <item h="1" sd="0" x="241"/>
        <item h="1" sd="0" x="158"/>
        <item h="1" sd="0" m="1" x="964"/>
        <item h="1" sd="0" x="475"/>
        <item h="1" x="784"/>
        <item h="1" sd="0" x="416"/>
        <item h="1" sd="0" m="1" x="928"/>
        <item h="1" sd="0" m="1" x="1020"/>
        <item h="1" sd="0" m="1" x="834"/>
        <item h="1" sd="0" x="529"/>
        <item h="1" sd="0" m="1" x="822"/>
        <item h="1" sd="0" x="657"/>
        <item h="1" x="740"/>
        <item h="1" sd="0" m="1" x="886"/>
        <item h="1" sd="0" x="143"/>
        <item h="1" sd="0" m="1" x="821"/>
        <item h="1" sd="0" m="1" x="1024"/>
        <item h="1" sd="0" x="276"/>
        <item h="1" sd="0" x="298"/>
        <item h="1" sd="0" x="424"/>
        <item h="1" sd="0" x="696"/>
        <item h="1" sd="0" x="346"/>
        <item h="1" sd="0" x="485"/>
        <item h="1" sd="0" x="306"/>
        <item h="1" sd="0" x="561"/>
        <item h="1" sd="0" m="1" x="1048"/>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64"/>
        <item h="1" sd="0" m="1" x="968"/>
        <item h="1" sd="0" x="578"/>
        <item h="1" sd="0" m="1" x="1070"/>
        <item h="1" sd="0" x="552"/>
        <item h="1" sd="0" m="1" x="923"/>
        <item h="1" sd="0" m="1" x="905"/>
        <item h="1" sd="0" m="1" x="904"/>
        <item h="1" sd="0" x="382"/>
        <item h="1" sd="0" x="90"/>
        <item h="1" sd="0" x="390"/>
        <item h="1" sd="0" x="202"/>
        <item h="1" sd="0" x="67"/>
        <item h="1" sd="0" m="1" x="999"/>
        <item h="1" sd="0" x="701"/>
        <item h="1" sd="0" x="65"/>
        <item h="1" sd="0" x="247"/>
        <item h="1" sd="0" m="1" x="875"/>
        <item h="1" sd="0" x="712"/>
        <item h="1" sd="0" x="216"/>
        <item h="1" sd="0" m="1" x="887"/>
        <item h="1" sd="0" x="141"/>
        <item h="1" sd="0" x="177"/>
        <item h="1" sd="0" x="305"/>
        <item h="1" sd="0" m="1" x="883"/>
        <item h="1" sd="0" x="426"/>
        <item h="1" sd="0" x="404"/>
        <item sd="0" x="655"/>
        <item h="1" x="738"/>
        <item h="1" sd="0" x="400"/>
        <item h="1" sd="0" x="347"/>
        <item h="1" sd="0" m="1" x="1062"/>
        <item h="1" sd="0" m="1" x="948"/>
        <item h="1" sd="0" x="293"/>
        <item h="1" sd="0" x="148"/>
        <item h="1" sd="0" x="354"/>
        <item h="1" x="791"/>
        <item h="1" sd="0" m="1" x="1002"/>
        <item h="1" sd="0" x="27"/>
        <item h="1" sd="0" m="1" x="1012"/>
        <item h="1" sd="0" x="705"/>
        <item h="1" sd="0" x="68"/>
        <item h="1" sd="0" x="6"/>
        <item h="1" sd="0" x="263"/>
        <item h="1" sd="0" x="154"/>
        <item h="1" x="763"/>
        <item h="1" x="816"/>
        <item h="1" sd="0" x="493"/>
        <item h="1" sd="0" x="494"/>
        <item sd="0" x="744"/>
        <item h="1" sd="0" x="164"/>
        <item h="1" sd="0" x="172"/>
        <item h="1" x="792"/>
        <item h="1" sd="0" x="601"/>
        <item h="1" sd="0" x="205"/>
        <item h="1" sd="0" x="351"/>
        <item h="1" sd="0" x="480"/>
        <item h="1" sd="0" m="1" x="889"/>
        <item h="1" sd="0" x="586"/>
        <item h="1" sd="0" x="412"/>
        <item h="1" sd="0" x="516"/>
        <item h="1" sd="0" x="29"/>
        <item h="1" sd="0" m="1" x="1056"/>
        <item h="1" sd="0" x="9"/>
        <item h="1" x="761"/>
        <item h="1" sd="0" x="335"/>
        <item h="1" sd="0" m="1" x="952"/>
        <item h="1" sd="0" m="1" x="978"/>
        <item h="1" sd="0" m="1" x="918"/>
        <item h="1" sd="0" x="234"/>
        <item h="1" sd="0" x="162"/>
        <item h="1" sd="0" x="410"/>
        <item h="1" sd="0" m="1" x="891"/>
        <item h="1" sd="0" x="629"/>
        <item h="1" sd="0" m="1" x="1023"/>
        <item h="1" sd="0" m="1" x="1053"/>
        <item h="1" sd="0" x="477"/>
        <item h="1" sd="0" x="544"/>
        <item h="1" sd="0" x="546"/>
        <item h="1" sd="0" m="1" x="876"/>
        <item h="1" sd="0" x="615"/>
        <item h="1" sd="0" x="682"/>
        <item h="1" sd="0" m="1" x="1037"/>
        <item h="1" sd="0" x="300"/>
        <item h="1" sd="0" x="167"/>
        <item h="1" sd="0" x="76"/>
        <item h="1" sd="0" x="444"/>
        <item h="1" sd="0" m="1" x="1016"/>
        <item h="1" sd="0" x="342"/>
        <item sd="0" x="735"/>
        <item h="1" m="1" x="823"/>
        <item h="1" sd="0" x="341"/>
        <item h="1" x="769"/>
        <item h="1" sd="0" m="1" x="852"/>
        <item h="1" sd="0" m="1" x="914"/>
        <item h="1" sd="0" x="618"/>
        <item h="1" sd="0" m="1" x="991"/>
        <item h="1" sd="0" m="1" x="970"/>
        <item h="1" sd="0" x="380"/>
        <item h="1" x="818"/>
        <item h="1" sd="0" x="433"/>
        <item h="1" sd="0" m="1" x="1009"/>
        <item h="1" sd="0" x="113"/>
        <item h="1" x="771"/>
        <item h="1" sd="0" x="559"/>
        <item h="1" sd="0" x="251"/>
        <item h="1" sd="0" x="176"/>
        <item h="1" sd="0" x="446"/>
        <item h="1" sd="0" x="372"/>
        <item h="1" sd="0" x="246"/>
        <item h="1" x="733"/>
        <item h="1" sd="0" m="1" x="840"/>
        <item h="1" sd="0" x="257"/>
        <item h="1" sd="0" x="95"/>
        <item h="1" x="813"/>
        <item h="1" x="773"/>
        <item sd="0" x="338"/>
        <item h="1" sd="0" x="36"/>
        <item h="1" sd="0" m="1" x="893"/>
        <item h="1" sd="0" x="381"/>
        <item h="1" sd="0" x="21"/>
        <item t="default" sd="0"/>
      </items>
    </pivotField>
    <pivotField axis="axisPage" showAll="0">
      <items count="9850">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715"/>
        <item x="9716"/>
        <item x="9717"/>
        <item x="9727"/>
        <item x="9728"/>
        <item x="9729"/>
        <item x="9730"/>
        <item x="9732"/>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34"/>
        <item x="9735"/>
        <item x="9736"/>
        <item x="9737"/>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718"/>
        <item x="9719"/>
        <item x="9720"/>
        <item x="9721"/>
        <item x="9722"/>
        <item x="9723"/>
        <item x="9724"/>
        <item x="9738"/>
        <item x="9674"/>
        <item x="9675"/>
        <item x="9676"/>
        <item x="9677"/>
        <item x="9678"/>
        <item x="9679"/>
        <item x="9680"/>
        <item x="9681"/>
        <item x="9682"/>
        <item x="9691"/>
        <item x="9692"/>
        <item x="9693"/>
        <item x="9694"/>
        <item x="9725"/>
        <item x="9739"/>
        <item x="9695"/>
        <item x="9696"/>
        <item x="9697"/>
        <item x="9698"/>
        <item x="9699"/>
        <item x="9700"/>
        <item x="9701"/>
        <item x="9702"/>
        <item x="9703"/>
        <item x="9726"/>
        <item x="9683"/>
        <item x="9684"/>
        <item x="9685"/>
        <item x="9686"/>
        <item x="9704"/>
        <item x="9705"/>
        <item x="9706"/>
        <item x="9707"/>
        <item x="9708"/>
        <item x="9709"/>
        <item x="9710"/>
        <item x="9711"/>
        <item x="9712"/>
        <item x="9713"/>
        <item x="9714"/>
        <item x="9733"/>
        <item x="9740"/>
        <item x="9741"/>
        <item x="9742"/>
        <item x="9743"/>
        <item x="9744"/>
        <item x="9745"/>
        <item x="9746"/>
        <item x="9747"/>
        <item x="9748"/>
        <item x="9751"/>
        <item x="9753"/>
        <item x="9754"/>
        <item x="9833"/>
        <item x="9834"/>
        <item x="9835"/>
        <item x="9731"/>
        <item x="9836"/>
        <item x="9840"/>
        <item x="9841"/>
        <item x="9687"/>
        <item x="9688"/>
        <item x="9752"/>
        <item x="9755"/>
        <item x="9756"/>
        <item x="9757"/>
        <item x="9758"/>
        <item x="9759"/>
        <item x="9843"/>
        <item x="9760"/>
        <item x="9761"/>
        <item x="9762"/>
        <item x="9763"/>
        <item x="9765"/>
        <item x="9766"/>
        <item x="9767"/>
        <item x="9844"/>
        <item x="9845"/>
        <item x="9846"/>
        <item x="9837"/>
        <item x="9749"/>
        <item x="9750"/>
        <item x="9768"/>
        <item x="9769"/>
        <item x="9770"/>
        <item x="9771"/>
        <item x="9772"/>
        <item x="9773"/>
        <item x="9774"/>
        <item x="9775"/>
        <item x="9776"/>
        <item x="9777"/>
        <item x="9778"/>
        <item x="9779"/>
        <item x="9780"/>
        <item x="9781"/>
        <item x="9838"/>
        <item x="9782"/>
        <item x="9783"/>
        <item x="9689"/>
        <item x="9690"/>
        <item x="9784"/>
        <item x="9785"/>
        <item x="9786"/>
        <item x="9787"/>
        <item x="9788"/>
        <item x="9789"/>
        <item x="9790"/>
        <item x="9791"/>
        <item x="9792"/>
        <item x="9793"/>
        <item x="9794"/>
        <item x="9795"/>
        <item x="9847"/>
        <item x="9764"/>
        <item x="9796"/>
        <item x="9797"/>
        <item x="9798"/>
        <item x="9800"/>
        <item x="9801"/>
        <item x="9802"/>
        <item x="9803"/>
        <item x="9804"/>
        <item x="9805"/>
        <item x="9806"/>
        <item x="9807"/>
        <item x="9799"/>
        <item x="9808"/>
        <item x="9809"/>
        <item x="9810"/>
        <item x="9811"/>
        <item x="9812"/>
        <item x="9813"/>
        <item x="9839"/>
        <item x="9612"/>
        <item x="9814"/>
        <item x="9815"/>
        <item x="9816"/>
        <item x="9817"/>
        <item x="9818"/>
        <item x="9819"/>
        <item x="9820"/>
        <item x="9821"/>
        <item x="9822"/>
        <item x="9823"/>
        <item x="9824"/>
        <item x="9825"/>
        <item x="9826"/>
        <item x="9827"/>
        <item x="9828"/>
        <item x="9829"/>
        <item x="9830"/>
        <item x="9831"/>
        <item x="9832"/>
        <item x="9842"/>
        <item x="9848"/>
        <item t="default"/>
      </items>
    </pivotField>
    <pivotField dataField="1" showAll="0"/>
    <pivotField dataField="1" showAll="0"/>
    <pivotField dataField="1" showAll="0"/>
    <pivotField axis="axisPage" showAll="0">
      <items count="150">
        <item m="1" x="131"/>
        <item m="1" x="117"/>
        <item m="1" x="116"/>
        <item m="1" x="135"/>
        <item m="1" x="147"/>
        <item m="1" x="114"/>
        <item m="1" x="148"/>
        <item m="1" x="119"/>
        <item m="1" x="128"/>
        <item m="1" x="125"/>
        <item m="1" x="130"/>
        <item m="1" x="132"/>
        <item x="8"/>
        <item x="20"/>
        <item x="32"/>
        <item x="1"/>
        <item x="12"/>
        <item x="24"/>
        <item x="37"/>
        <item x="4"/>
        <item x="16"/>
        <item x="28"/>
        <item x="41"/>
        <item x="6"/>
        <item x="18"/>
        <item x="30"/>
        <item x="5"/>
        <item x="17"/>
        <item x="29"/>
        <item m="1" x="143"/>
        <item x="11"/>
        <item x="23"/>
        <item x="35"/>
        <item x="0"/>
        <item x="10"/>
        <item x="22"/>
        <item x="34"/>
        <item x="7"/>
        <item x="19"/>
        <item x="31"/>
        <item x="9"/>
        <item x="21"/>
        <item x="33"/>
        <item x="3"/>
        <item x="15"/>
        <item x="27"/>
        <item x="40"/>
        <item m="1" x="122"/>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3"/>
        <item m="1" x="126"/>
        <item m="1" x="129"/>
        <item m="1" x="133"/>
        <item m="1" x="136"/>
        <item m="1" x="138"/>
        <item m="1" x="137"/>
        <item m="1" x="139"/>
        <item m="1" x="141"/>
        <item m="1" x="144"/>
        <item m="1" x="145"/>
        <item m="1" x="115"/>
        <item m="1" x="118"/>
        <item m="1" x="121"/>
        <item m="1" x="124"/>
        <item x="83"/>
        <item x="84"/>
        <item x="85"/>
        <item x="86"/>
        <item x="87"/>
        <item x="88"/>
        <item x="89"/>
        <item x="90"/>
        <item x="92"/>
        <item x="93"/>
        <item x="91"/>
        <item x="95"/>
        <item x="96"/>
        <item x="97"/>
        <item x="106"/>
        <item x="98"/>
        <item x="99"/>
        <item x="100"/>
        <item x="101"/>
        <item x="102"/>
        <item x="103"/>
        <item x="104"/>
        <item x="105"/>
        <item x="107"/>
        <item x="108"/>
        <item m="1" x="140"/>
        <item m="1" x="127"/>
        <item m="1" x="146"/>
        <item m="1" x="134"/>
        <item m="1" x="120"/>
        <item m="1" x="142"/>
        <item x="109"/>
        <item x="110"/>
        <item x="111"/>
        <item x="112"/>
        <item x="113"/>
        <item t="default"/>
      </items>
    </pivotField>
  </pivotFields>
  <rowFields count="2">
    <field x="2"/>
    <field x="1"/>
  </rowFields>
  <rowItems count="25">
    <i>
      <x v="31"/>
    </i>
    <i>
      <x v="36"/>
    </i>
    <i>
      <x v="122"/>
    </i>
    <i>
      <x v="264"/>
    </i>
    <i>
      <x v="267"/>
    </i>
    <i>
      <x v="344"/>
    </i>
    <i>
      <x v="346"/>
    </i>
    <i>
      <x v="372"/>
    </i>
    <i>
      <x v="463"/>
    </i>
    <i>
      <x v="533"/>
    </i>
    <i>
      <x v="534"/>
    </i>
    <i>
      <x v="544"/>
    </i>
    <i>
      <x v="650"/>
    </i>
    <i>
      <x v="656"/>
    </i>
    <i>
      <x v="729"/>
    </i>
    <i>
      <x v="766"/>
    </i>
    <i>
      <x v="777"/>
    </i>
    <i>
      <x v="793"/>
    </i>
    <i>
      <x v="813"/>
    </i>
    <i>
      <x v="831"/>
    </i>
    <i>
      <x v="982"/>
    </i>
    <i>
      <x v="1004"/>
    </i>
    <i>
      <x v="1044"/>
    </i>
    <i>
      <x v="1071"/>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709">
      <pivotArea type="all" dataOnly="0" outline="0" fieldPosition="0"/>
    </format>
    <format dxfId="708">
      <pivotArea outline="0" collapsedLevelsAreSubtotals="1" fieldPosition="0"/>
    </format>
    <format dxfId="707">
      <pivotArea dataOnly="0" labelOnly="1" outline="0" fieldPosition="0">
        <references count="1">
          <reference field="4294967294" count="3">
            <x v="0"/>
            <x v="1"/>
            <x v="2"/>
          </reference>
        </references>
      </pivotArea>
    </format>
    <format dxfId="706">
      <pivotArea type="all" dataOnly="0" outline="0" fieldPosition="0"/>
    </format>
    <format dxfId="705">
      <pivotArea outline="0" collapsedLevelsAreSubtotals="1" fieldPosition="0"/>
    </format>
    <format dxfId="704">
      <pivotArea field="1" type="button" dataOnly="0" labelOnly="1" outline="0" axis="axisRow" fieldPosition="1"/>
    </format>
    <format dxfId="70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70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701">
      <pivotArea dataOnly="0" labelOnly="1" grandRow="1" outline="0" fieldPosition="0"/>
    </format>
    <format dxfId="700">
      <pivotArea dataOnly="0" labelOnly="1" outline="0" fieldPosition="0">
        <references count="1">
          <reference field="4294967294" count="3">
            <x v="0"/>
            <x v="1"/>
            <x v="2"/>
          </reference>
        </references>
      </pivotArea>
    </format>
    <format dxfId="699">
      <pivotArea type="all" dataOnly="0" outline="0" fieldPosition="0"/>
    </format>
    <format dxfId="698">
      <pivotArea outline="0" collapsedLevelsAreSubtotals="1" fieldPosition="0"/>
    </format>
    <format dxfId="697">
      <pivotArea field="1" type="button" dataOnly="0" labelOnly="1" outline="0" axis="axisRow" fieldPosition="1"/>
    </format>
    <format dxfId="69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9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94">
      <pivotArea dataOnly="0" labelOnly="1" grandRow="1" outline="0" fieldPosition="0"/>
    </format>
    <format dxfId="693">
      <pivotArea dataOnly="0" labelOnly="1" outline="0" fieldPosition="0">
        <references count="1">
          <reference field="4294967294" count="3">
            <x v="0"/>
            <x v="1"/>
            <x v="2"/>
          </reference>
        </references>
      </pivotArea>
    </format>
    <format dxfId="692">
      <pivotArea type="all" dataOnly="0" outline="0" fieldPosition="0"/>
    </format>
    <format dxfId="691">
      <pivotArea outline="0" collapsedLevelsAreSubtotals="1" fieldPosition="0"/>
    </format>
    <format dxfId="690">
      <pivotArea field="1" type="button" dataOnly="0" labelOnly="1" outline="0" axis="axisRow" fieldPosition="1"/>
    </format>
    <format dxfId="68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8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87">
      <pivotArea dataOnly="0" labelOnly="1" grandRow="1" outline="0" fieldPosition="0"/>
    </format>
    <format dxfId="686">
      <pivotArea dataOnly="0" labelOnly="1" outline="0" fieldPosition="0">
        <references count="1">
          <reference field="4294967294" count="3">
            <x v="0"/>
            <x v="1"/>
            <x v="2"/>
          </reference>
        </references>
      </pivotArea>
    </format>
    <format dxfId="685">
      <pivotArea dataOnly="0" labelOnly="1" outline="0" fieldPosition="0">
        <references count="1">
          <reference field="4294967294" count="1">
            <x v="2"/>
          </reference>
        </references>
      </pivotArea>
    </format>
    <format dxfId="684">
      <pivotArea dataOnly="0" labelOnly="1" outline="0" fieldPosition="0">
        <references count="1">
          <reference field="4294967294" count="1">
            <x v="2"/>
          </reference>
        </references>
      </pivotArea>
    </format>
    <format dxfId="683">
      <pivotArea dataOnly="0" labelOnly="1" outline="0" fieldPosition="0">
        <references count="1">
          <reference field="4294967294" count="2">
            <x v="0"/>
            <x v="1"/>
          </reference>
        </references>
      </pivotArea>
    </format>
    <format dxfId="682">
      <pivotArea dataOnly="0" labelOnly="1" outline="0" fieldPosition="0">
        <references count="1">
          <reference field="4294967294" count="2">
            <x v="0"/>
            <x v="1"/>
          </reference>
        </references>
      </pivotArea>
    </format>
    <format dxfId="681">
      <pivotArea dataOnly="0" labelOnly="1" outline="0" fieldPosition="0">
        <references count="1">
          <reference field="4294967294" count="2">
            <x v="0"/>
            <x v="1"/>
          </reference>
        </references>
      </pivotArea>
    </format>
    <format dxfId="680">
      <pivotArea dataOnly="0" labelOnly="1" outline="0" fieldPosition="0">
        <references count="1">
          <reference field="4294967294" count="2">
            <x v="0"/>
            <x v="1"/>
          </reference>
        </references>
      </pivotArea>
    </format>
    <format dxfId="679">
      <pivotArea field="1" type="button" dataOnly="0" labelOnly="1" outline="0" axis="axisRow" fieldPosition="1"/>
    </format>
    <format dxfId="678">
      <pivotArea field="1" type="button" dataOnly="0" labelOnly="1" outline="0" axis="axisRow" fieldPosition="1"/>
    </format>
    <format dxfId="677">
      <pivotArea field="1" type="button" dataOnly="0" labelOnly="1" outline="0" axis="axisRow" fieldPosition="1"/>
    </format>
    <format dxfId="676">
      <pivotArea dataOnly="0" labelOnly="1" outline="0" fieldPosition="0">
        <references count="1">
          <reference field="4294967294" count="3">
            <x v="0"/>
            <x v="1"/>
            <x v="2"/>
          </reference>
        </references>
      </pivotArea>
    </format>
    <format dxfId="675">
      <pivotArea field="1" type="button" dataOnly="0" labelOnly="1" outline="0" axis="axisRow" fieldPosition="1"/>
    </format>
    <format dxfId="674">
      <pivotArea dataOnly="0" labelOnly="1" outline="0" fieldPosition="0">
        <references count="1">
          <reference field="4294967294" count="3">
            <x v="0"/>
            <x v="1"/>
            <x v="2"/>
          </reference>
        </references>
      </pivotArea>
    </format>
    <format dxfId="673">
      <pivotArea outline="0" collapsedLevelsAreSubtotals="1" fieldPosition="0"/>
    </format>
    <format dxfId="67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7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70">
      <pivotArea dataOnly="0" labelOnly="1" grandRow="1" outline="0" fieldPosition="0"/>
    </format>
    <format dxfId="669">
      <pivotArea collapsedLevelsAreSubtotals="1" fieldPosition="0">
        <references count="1">
          <reference field="1" count="1">
            <x v="67"/>
          </reference>
        </references>
      </pivotArea>
    </format>
    <format dxfId="668">
      <pivotArea collapsedLevelsAreSubtotals="1" fieldPosition="0">
        <references count="1">
          <reference field="1" count="1">
            <x v="68"/>
          </reference>
        </references>
      </pivotArea>
    </format>
    <format dxfId="667">
      <pivotArea collapsedLevelsAreSubtotals="1" fieldPosition="0">
        <references count="1">
          <reference field="1" count="1">
            <x v="69"/>
          </reference>
        </references>
      </pivotArea>
    </format>
    <format dxfId="666">
      <pivotArea collapsedLevelsAreSubtotals="1" fieldPosition="0">
        <references count="1">
          <reference field="1" count="1">
            <x v="70"/>
          </reference>
        </references>
      </pivotArea>
    </format>
    <format dxfId="665">
      <pivotArea collapsedLevelsAreSubtotals="1" fieldPosition="0">
        <references count="1">
          <reference field="1" count="1">
            <x v="71"/>
          </reference>
        </references>
      </pivotArea>
    </format>
    <format dxfId="664">
      <pivotArea collapsedLevelsAreSubtotals="1" fieldPosition="0">
        <references count="1">
          <reference field="1" count="1">
            <x v="72"/>
          </reference>
        </references>
      </pivotArea>
    </format>
    <format dxfId="663">
      <pivotArea collapsedLevelsAreSubtotals="1" fieldPosition="0">
        <references count="1">
          <reference field="1" count="1">
            <x v="73"/>
          </reference>
        </references>
      </pivotArea>
    </format>
    <format dxfId="662">
      <pivotArea collapsedLevelsAreSubtotals="1" fieldPosition="0">
        <references count="1">
          <reference field="1" count="1">
            <x v="74"/>
          </reference>
        </references>
      </pivotArea>
    </format>
    <format dxfId="661">
      <pivotArea collapsedLevelsAreSubtotals="1" fieldPosition="0">
        <references count="1">
          <reference field="1" count="1">
            <x v="75"/>
          </reference>
        </references>
      </pivotArea>
    </format>
    <format dxfId="660">
      <pivotArea collapsedLevelsAreSubtotals="1" fieldPosition="0">
        <references count="1">
          <reference field="1" count="1">
            <x v="76"/>
          </reference>
        </references>
      </pivotArea>
    </format>
    <format dxfId="659">
      <pivotArea collapsedLevelsAreSubtotals="1" fieldPosition="0">
        <references count="1">
          <reference field="1" count="1">
            <x v="77"/>
          </reference>
        </references>
      </pivotArea>
    </format>
    <format dxfId="658">
      <pivotArea collapsedLevelsAreSubtotals="1" fieldPosition="0">
        <references count="1">
          <reference field="1" count="1">
            <x v="78"/>
          </reference>
        </references>
      </pivotArea>
    </format>
    <format dxfId="657">
      <pivotArea collapsedLevelsAreSubtotals="1" fieldPosition="0">
        <references count="1">
          <reference field="1" count="1">
            <x v="79"/>
          </reference>
        </references>
      </pivotArea>
    </format>
    <format dxfId="656">
      <pivotArea collapsedLevelsAreSubtotals="1" fieldPosition="0">
        <references count="1">
          <reference field="1" count="1">
            <x v="80"/>
          </reference>
        </references>
      </pivotArea>
    </format>
    <format dxfId="655">
      <pivotArea collapsedLevelsAreSubtotals="1" fieldPosition="0">
        <references count="1">
          <reference field="1" count="1">
            <x v="81"/>
          </reference>
        </references>
      </pivotArea>
    </format>
    <format dxfId="654">
      <pivotArea collapsedLevelsAreSubtotals="1" fieldPosition="0">
        <references count="1">
          <reference field="1" count="1">
            <x v="82"/>
          </reference>
        </references>
      </pivotArea>
    </format>
    <format dxfId="653">
      <pivotArea collapsedLevelsAreSubtotals="1" fieldPosition="0">
        <references count="1">
          <reference field="1" count="1">
            <x v="83"/>
          </reference>
        </references>
      </pivotArea>
    </format>
    <format dxfId="652">
      <pivotArea collapsedLevelsAreSubtotals="1" fieldPosition="0">
        <references count="1">
          <reference field="1" count="1">
            <x v="84"/>
          </reference>
        </references>
      </pivotArea>
    </format>
    <format dxfId="651">
      <pivotArea collapsedLevelsAreSubtotals="1" fieldPosition="0">
        <references count="1">
          <reference field="1" count="1">
            <x v="85"/>
          </reference>
        </references>
      </pivotArea>
    </format>
    <format dxfId="650">
      <pivotArea collapsedLevelsAreSubtotals="1" fieldPosition="0">
        <references count="1">
          <reference field="1" count="1">
            <x v="86"/>
          </reference>
        </references>
      </pivotArea>
    </format>
    <format dxfId="649">
      <pivotArea collapsedLevelsAreSubtotals="1" fieldPosition="0">
        <references count="1">
          <reference field="1" count="1">
            <x v="87"/>
          </reference>
        </references>
      </pivotArea>
    </format>
    <format dxfId="648">
      <pivotArea collapsedLevelsAreSubtotals="1" fieldPosition="0">
        <references count="1">
          <reference field="1" count="1">
            <x v="88"/>
          </reference>
        </references>
      </pivotArea>
    </format>
    <format dxfId="647">
      <pivotArea collapsedLevelsAreSubtotals="1" fieldPosition="0">
        <references count="1">
          <reference field="1" count="1">
            <x v="89"/>
          </reference>
        </references>
      </pivotArea>
    </format>
    <format dxfId="646">
      <pivotArea collapsedLevelsAreSubtotals="1" fieldPosition="0">
        <references count="1">
          <reference field="1" count="1">
            <x v="90"/>
          </reference>
        </references>
      </pivotArea>
    </format>
    <format dxfId="645">
      <pivotArea collapsedLevelsAreSubtotals="1" fieldPosition="0">
        <references count="1">
          <reference field="1" count="1">
            <x v="91"/>
          </reference>
        </references>
      </pivotArea>
    </format>
    <format dxfId="644">
      <pivotArea collapsedLevelsAreSubtotals="1" fieldPosition="0">
        <references count="1">
          <reference field="1" count="1">
            <x v="92"/>
          </reference>
        </references>
      </pivotArea>
    </format>
    <format dxfId="643">
      <pivotArea collapsedLevelsAreSubtotals="1" fieldPosition="0">
        <references count="1">
          <reference field="1" count="1">
            <x v="93"/>
          </reference>
        </references>
      </pivotArea>
    </format>
    <format dxfId="642">
      <pivotArea collapsedLevelsAreSubtotals="1" fieldPosition="0">
        <references count="1">
          <reference field="1" count="1">
            <x v="94"/>
          </reference>
        </references>
      </pivotArea>
    </format>
    <format dxfId="641">
      <pivotArea collapsedLevelsAreSubtotals="1" fieldPosition="0">
        <references count="1">
          <reference field="1" count="1">
            <x v="95"/>
          </reference>
        </references>
      </pivotArea>
    </format>
    <format dxfId="640">
      <pivotArea collapsedLevelsAreSubtotals="1" fieldPosition="0">
        <references count="1">
          <reference field="1" count="1">
            <x v="96"/>
          </reference>
        </references>
      </pivotArea>
    </format>
    <format dxfId="639">
      <pivotArea collapsedLevelsAreSubtotals="1" fieldPosition="0">
        <references count="1">
          <reference field="1" count="1">
            <x v="97"/>
          </reference>
        </references>
      </pivotArea>
    </format>
    <format dxfId="638">
      <pivotArea collapsedLevelsAreSubtotals="1" fieldPosition="0">
        <references count="1">
          <reference field="1" count="1">
            <x v="98"/>
          </reference>
        </references>
      </pivotArea>
    </format>
    <format dxfId="637">
      <pivotArea collapsedLevelsAreSubtotals="1" fieldPosition="0">
        <references count="1">
          <reference field="1" count="1">
            <x v="99"/>
          </reference>
        </references>
      </pivotArea>
    </format>
    <format dxfId="636">
      <pivotArea collapsedLevelsAreSubtotals="1" fieldPosition="0">
        <references count="1">
          <reference field="1" count="1">
            <x v="100"/>
          </reference>
        </references>
      </pivotArea>
    </format>
    <format dxfId="635">
      <pivotArea collapsedLevelsAreSubtotals="1" fieldPosition="0">
        <references count="1">
          <reference field="1" count="1">
            <x v="101"/>
          </reference>
        </references>
      </pivotArea>
    </format>
    <format dxfId="634">
      <pivotArea collapsedLevelsAreSubtotals="1" fieldPosition="0">
        <references count="1">
          <reference field="1" count="1">
            <x v="102"/>
          </reference>
        </references>
      </pivotArea>
    </format>
    <format dxfId="633">
      <pivotArea collapsedLevelsAreSubtotals="1" fieldPosition="0">
        <references count="1">
          <reference field="1" count="1">
            <x v="103"/>
          </reference>
        </references>
      </pivotArea>
    </format>
    <format dxfId="632">
      <pivotArea collapsedLevelsAreSubtotals="1" fieldPosition="0">
        <references count="1">
          <reference field="1" count="1">
            <x v="104"/>
          </reference>
        </references>
      </pivotArea>
    </format>
    <format dxfId="631">
      <pivotArea collapsedLevelsAreSubtotals="1" fieldPosition="0">
        <references count="1">
          <reference field="1" count="1">
            <x v="105"/>
          </reference>
        </references>
      </pivotArea>
    </format>
    <format dxfId="630">
      <pivotArea collapsedLevelsAreSubtotals="1" fieldPosition="0">
        <references count="1">
          <reference field="1" count="1">
            <x v="106"/>
          </reference>
        </references>
      </pivotArea>
    </format>
    <format dxfId="629">
      <pivotArea collapsedLevelsAreSubtotals="1" fieldPosition="0">
        <references count="1">
          <reference field="1" count="1">
            <x v="107"/>
          </reference>
        </references>
      </pivotArea>
    </format>
    <format dxfId="628">
      <pivotArea collapsedLevelsAreSubtotals="1" fieldPosition="0">
        <references count="1">
          <reference field="1" count="1">
            <x v="108"/>
          </reference>
        </references>
      </pivotArea>
    </format>
    <format dxfId="627">
      <pivotArea collapsedLevelsAreSubtotals="1" fieldPosition="0">
        <references count="1">
          <reference field="1" count="1">
            <x v="109"/>
          </reference>
        </references>
      </pivotArea>
    </format>
    <format dxfId="626">
      <pivotArea collapsedLevelsAreSubtotals="1" fieldPosition="0">
        <references count="1">
          <reference field="1" count="1">
            <x v="110"/>
          </reference>
        </references>
      </pivotArea>
    </format>
    <format dxfId="625">
      <pivotArea collapsedLevelsAreSubtotals="1" fieldPosition="0">
        <references count="1">
          <reference field="1" count="1">
            <x v="111"/>
          </reference>
        </references>
      </pivotArea>
    </format>
    <format dxfId="624">
      <pivotArea collapsedLevelsAreSubtotals="1" fieldPosition="0">
        <references count="1">
          <reference field="1" count="1">
            <x v="112"/>
          </reference>
        </references>
      </pivotArea>
    </format>
    <format dxfId="623">
      <pivotArea collapsedLevelsAreSubtotals="1" fieldPosition="0">
        <references count="1">
          <reference field="1" count="1">
            <x v="113"/>
          </reference>
        </references>
      </pivotArea>
    </format>
    <format dxfId="622">
      <pivotArea collapsedLevelsAreSubtotals="1" fieldPosition="0">
        <references count="1">
          <reference field="1" count="1">
            <x v="114"/>
          </reference>
        </references>
      </pivotArea>
    </format>
    <format dxfId="621">
      <pivotArea collapsedLevelsAreSubtotals="1" fieldPosition="0">
        <references count="1">
          <reference field="1" count="1">
            <x v="115"/>
          </reference>
        </references>
      </pivotArea>
    </format>
    <format dxfId="620">
      <pivotArea collapsedLevelsAreSubtotals="1" fieldPosition="0">
        <references count="1">
          <reference field="1" count="1">
            <x v="116"/>
          </reference>
        </references>
      </pivotArea>
    </format>
    <format dxfId="619">
      <pivotArea collapsedLevelsAreSubtotals="1" fieldPosition="0">
        <references count="1">
          <reference field="1" count="1">
            <x v="117"/>
          </reference>
        </references>
      </pivotArea>
    </format>
    <format dxfId="618">
      <pivotArea collapsedLevelsAreSubtotals="1" fieldPosition="0">
        <references count="1">
          <reference field="1" count="1">
            <x v="118"/>
          </reference>
        </references>
      </pivotArea>
    </format>
    <format dxfId="617">
      <pivotArea collapsedLevelsAreSubtotals="1" fieldPosition="0">
        <references count="1">
          <reference field="1" count="1">
            <x v="119"/>
          </reference>
        </references>
      </pivotArea>
    </format>
    <format dxfId="616">
      <pivotArea collapsedLevelsAreSubtotals="1" fieldPosition="0">
        <references count="1">
          <reference field="1" count="1">
            <x v="120"/>
          </reference>
        </references>
      </pivotArea>
    </format>
    <format dxfId="615">
      <pivotArea collapsedLevelsAreSubtotals="1" fieldPosition="0">
        <references count="1">
          <reference field="1" count="1">
            <x v="121"/>
          </reference>
        </references>
      </pivotArea>
    </format>
    <format dxfId="614">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613">
      <pivotArea dataOnly="0" labelOnly="1" fieldPosition="0">
        <references count="1">
          <reference field="1" count="5">
            <x v="117"/>
            <x v="118"/>
            <x v="119"/>
            <x v="120"/>
            <x v="121"/>
          </reference>
        </references>
      </pivotArea>
    </format>
    <format dxfId="612">
      <pivotArea dataOnly="0" labelOnly="1" outline="0" fieldPosition="0">
        <references count="1">
          <reference field="4294967294" count="1">
            <x v="2"/>
          </reference>
        </references>
      </pivotArea>
    </format>
    <format dxfId="611">
      <pivotArea dataOnly="0" labelOnly="1" fieldPosition="0">
        <references count="1">
          <reference field="1" count="7">
            <x v="122"/>
            <x v="123"/>
            <x v="124"/>
            <x v="125"/>
            <x v="126"/>
            <x v="127"/>
            <x v="129"/>
          </reference>
        </references>
      </pivotArea>
    </format>
    <format dxfId="610">
      <pivotArea dataOnly="0" labelOnly="1" fieldPosition="0">
        <references count="1">
          <reference field="1" count="7">
            <x v="122"/>
            <x v="123"/>
            <x v="124"/>
            <x v="125"/>
            <x v="126"/>
            <x v="127"/>
            <x v="129"/>
          </reference>
        </references>
      </pivotArea>
    </format>
    <format dxfId="609">
      <pivotArea collapsedLevelsAreSubtotals="1" fieldPosition="0">
        <references count="1">
          <reference field="1" count="1">
            <x v="122"/>
          </reference>
        </references>
      </pivotArea>
    </format>
    <format dxfId="608">
      <pivotArea collapsedLevelsAreSubtotals="1" fieldPosition="0">
        <references count="1">
          <reference field="1" count="1">
            <x v="123"/>
          </reference>
        </references>
      </pivotArea>
    </format>
    <format dxfId="607">
      <pivotArea collapsedLevelsAreSubtotals="1" fieldPosition="0">
        <references count="1">
          <reference field="1" count="1">
            <x v="124"/>
          </reference>
        </references>
      </pivotArea>
    </format>
    <format dxfId="606">
      <pivotArea collapsedLevelsAreSubtotals="1" fieldPosition="0">
        <references count="1">
          <reference field="1" count="1">
            <x v="125"/>
          </reference>
        </references>
      </pivotArea>
    </format>
    <format dxfId="605">
      <pivotArea collapsedLevelsAreSubtotals="1" fieldPosition="0">
        <references count="1">
          <reference field="1" count="1">
            <x v="126"/>
          </reference>
        </references>
      </pivotArea>
    </format>
    <format dxfId="604">
      <pivotArea collapsedLevelsAreSubtotals="1" fieldPosition="0">
        <references count="1">
          <reference field="1" count="1">
            <x v="127"/>
          </reference>
        </references>
      </pivotArea>
    </format>
    <format dxfId="603">
      <pivotArea collapsedLevelsAreSubtotals="1" fieldPosition="0">
        <references count="1">
          <reference field="1" count="1">
            <x v="129"/>
          </reference>
        </references>
      </pivotArea>
    </format>
    <format dxfId="602">
      <pivotArea dataOnly="0" labelOnly="1" fieldPosition="0">
        <references count="1">
          <reference field="1" count="4">
            <x v="18"/>
            <x v="19"/>
            <x v="30"/>
            <x v="31"/>
          </reference>
        </references>
      </pivotArea>
    </format>
    <format dxfId="601">
      <pivotArea dataOnly="0" labelOnly="1" fieldPosition="0">
        <references count="1">
          <reference field="1" count="3">
            <x v="17"/>
            <x v="32"/>
            <x v="33"/>
          </reference>
        </references>
      </pivotArea>
    </format>
    <format dxfId="600">
      <pivotArea dataOnly="0" labelOnly="1" fieldPosition="0">
        <references count="1">
          <reference field="1" count="2">
            <x v="18"/>
            <x v="19"/>
          </reference>
        </references>
      </pivotArea>
    </format>
    <format dxfId="599">
      <pivotArea dataOnly="0" labelOnly="1" fieldPosition="0">
        <references count="1">
          <reference field="1" count="1">
            <x v="17"/>
          </reference>
        </references>
      </pivotArea>
    </format>
    <format dxfId="598">
      <pivotArea collapsedLevelsAreSubtotals="1" fieldPosition="0">
        <references count="1">
          <reference field="1" count="1">
            <x v="37"/>
          </reference>
        </references>
      </pivotArea>
    </format>
    <format dxfId="597">
      <pivotArea collapsedLevelsAreSubtotals="1" fieldPosition="0">
        <references count="1">
          <reference field="1" count="1">
            <x v="38"/>
          </reference>
        </references>
      </pivotArea>
    </format>
    <format dxfId="596">
      <pivotArea collapsedLevelsAreSubtotals="1" fieldPosition="0">
        <references count="1">
          <reference field="1" count="1">
            <x v="39"/>
          </reference>
        </references>
      </pivotArea>
    </format>
    <format dxfId="595">
      <pivotArea collapsedLevelsAreSubtotals="1" fieldPosition="0">
        <references count="1">
          <reference field="1" count="1">
            <x v="40"/>
          </reference>
        </references>
      </pivotArea>
    </format>
    <format dxfId="594">
      <pivotArea collapsedLevelsAreSubtotals="1" fieldPosition="0">
        <references count="1">
          <reference field="1" count="1">
            <x v="41"/>
          </reference>
        </references>
      </pivotArea>
    </format>
    <format dxfId="593">
      <pivotArea collapsedLevelsAreSubtotals="1" fieldPosition="0">
        <references count="1">
          <reference field="1" count="1">
            <x v="42"/>
          </reference>
        </references>
      </pivotArea>
    </format>
    <format dxfId="592">
      <pivotArea collapsedLevelsAreSubtotals="1" fieldPosition="0">
        <references count="1">
          <reference field="1" count="1">
            <x v="43"/>
          </reference>
        </references>
      </pivotArea>
    </format>
    <format dxfId="591">
      <pivotArea collapsedLevelsAreSubtotals="1" fieldPosition="0">
        <references count="1">
          <reference field="1" count="1">
            <x v="44"/>
          </reference>
        </references>
      </pivotArea>
    </format>
    <format dxfId="590">
      <pivotArea collapsedLevelsAreSubtotals="1" fieldPosition="0">
        <references count="1">
          <reference field="1" count="1">
            <x v="45"/>
          </reference>
        </references>
      </pivotArea>
    </format>
    <format dxfId="589">
      <pivotArea collapsedLevelsAreSubtotals="1" fieldPosition="0">
        <references count="1">
          <reference field="1" count="1">
            <x v="46"/>
          </reference>
        </references>
      </pivotArea>
    </format>
    <format dxfId="588">
      <pivotArea collapsedLevelsAreSubtotals="1" fieldPosition="0">
        <references count="1">
          <reference field="1" count="1">
            <x v="47"/>
          </reference>
        </references>
      </pivotArea>
    </format>
    <format dxfId="587">
      <pivotArea collapsedLevelsAreSubtotals="1" fieldPosition="0">
        <references count="1">
          <reference field="1" count="1">
            <x v="48"/>
          </reference>
        </references>
      </pivotArea>
    </format>
    <format dxfId="586">
      <pivotArea collapsedLevelsAreSubtotals="1" fieldPosition="0">
        <references count="1">
          <reference field="1" count="1">
            <x v="49"/>
          </reference>
        </references>
      </pivotArea>
    </format>
    <format dxfId="585">
      <pivotArea collapsedLevelsAreSubtotals="1" fieldPosition="0">
        <references count="1">
          <reference field="1" count="1">
            <x v="50"/>
          </reference>
        </references>
      </pivotArea>
    </format>
    <format dxfId="584">
      <pivotArea collapsedLevelsAreSubtotals="1" fieldPosition="0">
        <references count="1">
          <reference field="1" count="1">
            <x v="51"/>
          </reference>
        </references>
      </pivotArea>
    </format>
    <format dxfId="583">
      <pivotArea collapsedLevelsAreSubtotals="1" fieldPosition="0">
        <references count="1">
          <reference field="1" count="1">
            <x v="52"/>
          </reference>
        </references>
      </pivotArea>
    </format>
    <format dxfId="582">
      <pivotArea collapsedLevelsAreSubtotals="1" fieldPosition="0">
        <references count="1">
          <reference field="1" count="1">
            <x v="53"/>
          </reference>
        </references>
      </pivotArea>
    </format>
    <format dxfId="581">
      <pivotArea collapsedLevelsAreSubtotals="1" fieldPosition="0">
        <references count="1">
          <reference field="1" count="1">
            <x v="54"/>
          </reference>
        </references>
      </pivotArea>
    </format>
    <format dxfId="580">
      <pivotArea collapsedLevelsAreSubtotals="1" fieldPosition="0">
        <references count="1">
          <reference field="1" count="1">
            <x v="55"/>
          </reference>
        </references>
      </pivotArea>
    </format>
    <format dxfId="579">
      <pivotArea collapsedLevelsAreSubtotals="1" fieldPosition="0">
        <references count="1">
          <reference field="1" count="1">
            <x v="56"/>
          </reference>
        </references>
      </pivotArea>
    </format>
    <format dxfId="578">
      <pivotArea collapsedLevelsAreSubtotals="1" fieldPosition="0">
        <references count="1">
          <reference field="1" count="1">
            <x v="57"/>
          </reference>
        </references>
      </pivotArea>
    </format>
    <format dxfId="577">
      <pivotArea collapsedLevelsAreSubtotals="1" fieldPosition="0">
        <references count="1">
          <reference field="1" count="1">
            <x v="58"/>
          </reference>
        </references>
      </pivotArea>
    </format>
    <format dxfId="576">
      <pivotArea collapsedLevelsAreSubtotals="1" fieldPosition="0">
        <references count="1">
          <reference field="1" count="1">
            <x v="59"/>
          </reference>
        </references>
      </pivotArea>
    </format>
    <format dxfId="575">
      <pivotArea collapsedLevelsAreSubtotals="1" fieldPosition="0">
        <references count="1">
          <reference field="1" count="1">
            <x v="60"/>
          </reference>
        </references>
      </pivotArea>
    </format>
    <format dxfId="574">
      <pivotArea collapsedLevelsAreSubtotals="1" fieldPosition="0">
        <references count="1">
          <reference field="1" count="1">
            <x v="61"/>
          </reference>
        </references>
      </pivotArea>
    </format>
    <format dxfId="573">
      <pivotArea collapsedLevelsAreSubtotals="1" fieldPosition="0">
        <references count="1">
          <reference field="1" count="1">
            <x v="62"/>
          </reference>
        </references>
      </pivotArea>
    </format>
    <format dxfId="572">
      <pivotArea collapsedLevelsAreSubtotals="1" fieldPosition="0">
        <references count="1">
          <reference field="1" count="1">
            <x v="63"/>
          </reference>
        </references>
      </pivotArea>
    </format>
    <format dxfId="571">
      <pivotArea collapsedLevelsAreSubtotals="1" fieldPosition="0">
        <references count="1">
          <reference field="1" count="1">
            <x v="64"/>
          </reference>
        </references>
      </pivotArea>
    </format>
    <format dxfId="570">
      <pivotArea collapsedLevelsAreSubtotals="1" fieldPosition="0">
        <references count="1">
          <reference field="1" count="1">
            <x v="65"/>
          </reference>
        </references>
      </pivotArea>
    </format>
    <format dxfId="569">
      <pivotArea collapsedLevelsAreSubtotals="1" fieldPosition="0">
        <references count="1">
          <reference field="1" count="1">
            <x v="66"/>
          </reference>
        </references>
      </pivotArea>
    </format>
    <format dxfId="568">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567">
      <pivotArea collapsedLevelsAreSubtotals="1" fieldPosition="0">
        <references count="2">
          <reference field="4294967294" count="2" selected="0">
            <x v="0"/>
            <x v="1"/>
          </reference>
          <reference field="1" count="1">
            <x v="130"/>
          </reference>
        </references>
      </pivotArea>
    </format>
    <format dxfId="566">
      <pivotArea collapsedLevelsAreSubtotals="1" fieldPosition="0">
        <references count="2">
          <reference field="4294967294" count="2" selected="0">
            <x v="0"/>
            <x v="1"/>
          </reference>
          <reference field="1" count="1">
            <x v="131"/>
          </reference>
        </references>
      </pivotArea>
    </format>
    <format dxfId="565">
      <pivotArea collapsedLevelsAreSubtotals="1" fieldPosition="0">
        <references count="2">
          <reference field="4294967294" count="2" selected="0">
            <x v="0"/>
            <x v="1"/>
          </reference>
          <reference field="1" count="1">
            <x v="134"/>
          </reference>
        </references>
      </pivotArea>
    </format>
    <format dxfId="564">
      <pivotArea collapsedLevelsAreSubtotals="1" fieldPosition="0">
        <references count="2">
          <reference field="4294967294" count="2" selected="0">
            <x v="0"/>
            <x v="1"/>
          </reference>
          <reference field="1" count="1">
            <x v="135"/>
          </reference>
        </references>
      </pivotArea>
    </format>
    <format dxfId="563">
      <pivotArea collapsedLevelsAreSubtotals="1" fieldPosition="0">
        <references count="2">
          <reference field="4294967294" count="2" selected="0">
            <x v="0"/>
            <x v="1"/>
          </reference>
          <reference field="1" count="1">
            <x v="136"/>
          </reference>
        </references>
      </pivotArea>
    </format>
    <format dxfId="562">
      <pivotArea collapsedLevelsAreSubtotals="1" fieldPosition="0">
        <references count="2">
          <reference field="4294967294" count="2" selected="0">
            <x v="0"/>
            <x v="1"/>
          </reference>
          <reference field="1" count="1">
            <x v="137"/>
          </reference>
        </references>
      </pivotArea>
    </format>
    <format dxfId="561">
      <pivotArea collapsedLevelsAreSubtotals="1" fieldPosition="0">
        <references count="2">
          <reference field="4294967294" count="2" selected="0">
            <x v="0"/>
            <x v="1"/>
          </reference>
          <reference field="1" count="1">
            <x v="138"/>
          </reference>
        </references>
      </pivotArea>
    </format>
    <format dxfId="560">
      <pivotArea collapsedLevelsAreSubtotals="1" fieldPosition="0">
        <references count="2">
          <reference field="4294967294" count="2" selected="0">
            <x v="0"/>
            <x v="1"/>
          </reference>
          <reference field="1" count="1">
            <x v="141"/>
          </reference>
        </references>
      </pivotArea>
    </format>
    <format dxfId="559">
      <pivotArea dataOnly="0" labelOnly="1" fieldPosition="0">
        <references count="1">
          <reference field="1" count="8">
            <x v="130"/>
            <x v="131"/>
            <x v="134"/>
            <x v="135"/>
            <x v="136"/>
            <x v="137"/>
            <x v="138"/>
            <x v="141"/>
          </reference>
        </references>
      </pivotArea>
    </format>
    <format dxfId="558">
      <pivotArea collapsedLevelsAreSubtotals="1" fieldPosition="0">
        <references count="2">
          <reference field="4294967294" count="1" selected="0">
            <x v="2"/>
          </reference>
          <reference field="1" count="1">
            <x v="130"/>
          </reference>
        </references>
      </pivotArea>
    </format>
    <format dxfId="557">
      <pivotArea collapsedLevelsAreSubtotals="1" fieldPosition="0">
        <references count="2">
          <reference field="4294967294" count="1" selected="0">
            <x v="2"/>
          </reference>
          <reference field="1" count="1">
            <x v="131"/>
          </reference>
        </references>
      </pivotArea>
    </format>
    <format dxfId="556">
      <pivotArea collapsedLevelsAreSubtotals="1" fieldPosition="0">
        <references count="2">
          <reference field="4294967294" count="1" selected="0">
            <x v="2"/>
          </reference>
          <reference field="1" count="1">
            <x v="134"/>
          </reference>
        </references>
      </pivotArea>
    </format>
    <format dxfId="555">
      <pivotArea collapsedLevelsAreSubtotals="1" fieldPosition="0">
        <references count="2">
          <reference field="4294967294" count="1" selected="0">
            <x v="2"/>
          </reference>
          <reference field="1" count="1">
            <x v="135"/>
          </reference>
        </references>
      </pivotArea>
    </format>
    <format dxfId="554">
      <pivotArea collapsedLevelsAreSubtotals="1" fieldPosition="0">
        <references count="2">
          <reference field="4294967294" count="1" selected="0">
            <x v="2"/>
          </reference>
          <reference field="1" count="1">
            <x v="136"/>
          </reference>
        </references>
      </pivotArea>
    </format>
    <format dxfId="553">
      <pivotArea collapsedLevelsAreSubtotals="1" fieldPosition="0">
        <references count="2">
          <reference field="4294967294" count="1" selected="0">
            <x v="2"/>
          </reference>
          <reference field="1" count="1">
            <x v="137"/>
          </reference>
        </references>
      </pivotArea>
    </format>
    <format dxfId="552">
      <pivotArea collapsedLevelsAreSubtotals="1" fieldPosition="0">
        <references count="2">
          <reference field="4294967294" count="1" selected="0">
            <x v="2"/>
          </reference>
          <reference field="1" count="1">
            <x v="138"/>
          </reference>
        </references>
      </pivotArea>
    </format>
    <format dxfId="551">
      <pivotArea collapsedLevelsAreSubtotals="1" fieldPosition="0">
        <references count="2">
          <reference field="4294967294" count="1" selected="0">
            <x v="2"/>
          </reference>
          <reference field="1" count="1">
            <x v="141"/>
          </reference>
        </references>
      </pivotArea>
    </format>
    <format dxfId="550">
      <pivotArea collapsedLevelsAreSubtotals="1" fieldPosition="0">
        <references count="2">
          <reference field="1" count="2">
            <x v="39"/>
            <x v="103"/>
          </reference>
          <reference field="2" count="1" selected="0">
            <x v="729"/>
          </reference>
        </references>
      </pivotArea>
    </format>
    <format dxfId="549">
      <pivotArea dataOnly="0" labelOnly="1" fieldPosition="0">
        <references count="2">
          <reference field="1" count="2">
            <x v="39"/>
            <x v="103"/>
          </reference>
          <reference field="2" count="1" selected="0">
            <x v="729"/>
          </reference>
        </references>
      </pivotArea>
    </format>
    <format dxfId="548">
      <pivotArea dataOnly="0" labelOnly="1" fieldPosition="0">
        <references count="2">
          <reference field="1" count="9">
            <x v="0"/>
            <x v="1"/>
            <x v="2"/>
            <x v="3"/>
            <x v="17"/>
            <x v="25"/>
            <x v="33"/>
            <x v="39"/>
            <x v="103"/>
          </reference>
          <reference field="2" count="1" selected="0">
            <x v="729"/>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3"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32" firstHeaderRow="0" firstDataRow="1" firstDataCol="1" rowPageCount="1" colPageCount="1"/>
  <pivotFields count="8">
    <pivotField axis="axisPage" showAll="0">
      <items count="1347">
        <item x="0"/>
        <item x="1"/>
        <item x="2"/>
        <item x="4"/>
        <item x="5"/>
        <item x="7"/>
        <item x="8"/>
        <item x="9"/>
        <item x="10"/>
        <item x="11"/>
        <item x="12"/>
        <item m="1" x="1202"/>
        <item x="13"/>
        <item x="14"/>
        <item x="15"/>
        <item x="17"/>
        <item x="19"/>
        <item x="3"/>
        <item x="6"/>
        <item x="18"/>
        <item x="16"/>
        <item m="1" x="1204"/>
        <item m="1" x="1203"/>
        <item x="22"/>
        <item x="20"/>
        <item x="24"/>
        <item m="1" x="1205"/>
        <item x="25"/>
        <item x="21"/>
        <item x="29"/>
        <item m="1" x="1206"/>
        <item x="23"/>
        <item x="40"/>
        <item x="26"/>
        <item x="30"/>
        <item x="36"/>
        <item x="27"/>
        <item x="28"/>
        <item x="39"/>
        <item x="31"/>
        <item x="32"/>
        <item x="33"/>
        <item m="1" x="1207"/>
        <item x="38"/>
        <item m="1" x="1208"/>
        <item m="1" x="1209"/>
        <item x="45"/>
        <item x="35"/>
        <item x="41"/>
        <item x="34"/>
        <item x="37"/>
        <item x="61"/>
        <item x="43"/>
        <item m="1" x="1211"/>
        <item x="42"/>
        <item x="48"/>
        <item x="44"/>
        <item m="1" x="1210"/>
        <item x="51"/>
        <item x="46"/>
        <item x="47"/>
        <item x="53"/>
        <item m="1" x="1212"/>
        <item x="54"/>
        <item x="57"/>
        <item x="50"/>
        <item x="49"/>
        <item m="1" x="1213"/>
        <item x="52"/>
        <item m="1" x="1214"/>
        <item x="55"/>
        <item x="56"/>
        <item x="63"/>
        <item x="58"/>
        <item x="59"/>
        <item x="60"/>
        <item x="62"/>
        <item x="64"/>
        <item x="65"/>
        <item x="66"/>
        <item x="67"/>
        <item x="68"/>
        <item x="69"/>
        <item m="1" x="1215"/>
        <item m="1" x="1216"/>
        <item x="70"/>
        <item x="71"/>
        <item x="77"/>
        <item m="1" x="1217"/>
        <item m="1" x="1218"/>
        <item m="1" x="1219"/>
        <item x="72"/>
        <item x="73"/>
        <item x="74"/>
        <item x="75"/>
        <item x="76"/>
        <item x="78"/>
        <item x="79"/>
        <item x="80"/>
        <item m="1" x="1220"/>
        <item x="88"/>
        <item x="81"/>
        <item m="1" x="1221"/>
        <item x="82"/>
        <item x="83"/>
        <item x="84"/>
        <item x="85"/>
        <item x="86"/>
        <item x="87"/>
        <item x="89"/>
        <item x="90"/>
        <item x="91"/>
        <item x="92"/>
        <item m="1" x="1222"/>
        <item x="93"/>
        <item x="94"/>
        <item x="95"/>
        <item x="96"/>
        <item m="1" x="1223"/>
        <item x="97"/>
        <item m="1" x="1224"/>
        <item x="98"/>
        <item x="105"/>
        <item x="99"/>
        <item x="110"/>
        <item x="100"/>
        <item x="101"/>
        <item x="102"/>
        <item x="103"/>
        <item x="104"/>
        <item x="106"/>
        <item x="107"/>
        <item x="108"/>
        <item x="109"/>
        <item x="111"/>
        <item x="112"/>
        <item m="1" x="1225"/>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26"/>
        <item m="1" x="1227"/>
        <item x="141"/>
        <item x="167"/>
        <item x="146"/>
        <item x="143"/>
        <item x="191"/>
        <item x="144"/>
        <item m="1" x="1228"/>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29"/>
        <item x="179"/>
        <item x="180"/>
        <item x="181"/>
        <item x="182"/>
        <item x="142"/>
        <item x="155"/>
        <item x="169"/>
        <item x="183"/>
        <item x="185"/>
        <item x="217"/>
        <item m="1" x="1230"/>
        <item x="187"/>
        <item x="186"/>
        <item x="188"/>
        <item x="189"/>
        <item x="192"/>
        <item x="193"/>
        <item x="194"/>
        <item x="195"/>
        <item x="196"/>
        <item x="197"/>
        <item x="198"/>
        <item x="200"/>
        <item x="201"/>
        <item x="202"/>
        <item m="1" x="1310"/>
        <item m="1" x="1311"/>
        <item m="1" x="1335"/>
        <item m="1" x="1264"/>
        <item x="205"/>
        <item x="203"/>
        <item x="204"/>
        <item x="206"/>
        <item x="207"/>
        <item x="184"/>
        <item x="208"/>
        <item x="209"/>
        <item x="210"/>
        <item x="211"/>
        <item x="212"/>
        <item m="1" x="1265"/>
        <item m="1" x="1266"/>
        <item m="1" x="1267"/>
        <item m="1" x="1268"/>
        <item x="223"/>
        <item x="213"/>
        <item x="214"/>
        <item x="215"/>
        <item x="216"/>
        <item x="218"/>
        <item m="1" x="1336"/>
        <item x="219"/>
        <item x="220"/>
        <item x="221"/>
        <item m="1" x="1231"/>
        <item m="1" x="1232"/>
        <item x="222"/>
        <item x="224"/>
        <item x="225"/>
        <item x="229"/>
        <item x="230"/>
        <item x="231"/>
        <item x="232"/>
        <item x="233"/>
        <item x="234"/>
        <item x="235"/>
        <item x="236"/>
        <item x="242"/>
        <item x="237"/>
        <item x="238"/>
        <item x="239"/>
        <item x="240"/>
        <item x="241"/>
        <item x="243"/>
        <item x="244"/>
        <item m="1" x="1233"/>
        <item x="245"/>
        <item x="246"/>
        <item m="1" x="1321"/>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69"/>
        <item x="374"/>
        <item x="115"/>
        <item x="280"/>
        <item x="281"/>
        <item x="227"/>
        <item m="1" x="1234"/>
        <item x="282"/>
        <item x="283"/>
        <item m="1" x="1324"/>
        <item x="284"/>
        <item x="285"/>
        <item x="286"/>
        <item x="287"/>
        <item x="288"/>
        <item x="289"/>
        <item x="136"/>
        <item x="290"/>
        <item x="291"/>
        <item x="292"/>
        <item x="293"/>
        <item x="294"/>
        <item x="295"/>
        <item x="296"/>
        <item x="297"/>
        <item x="371"/>
        <item x="298"/>
        <item x="299"/>
        <item x="300"/>
        <item x="301"/>
        <item x="302"/>
        <item m="1" x="1329"/>
        <item x="304"/>
        <item x="303"/>
        <item x="305"/>
        <item m="1" x="1320"/>
        <item x="313"/>
        <item x="310"/>
        <item x="309"/>
        <item m="1" x="1342"/>
        <item x="306"/>
        <item x="312"/>
        <item x="307"/>
        <item x="308"/>
        <item x="228"/>
        <item x="311"/>
        <item x="314"/>
        <item x="315"/>
        <item x="316"/>
        <item x="317"/>
        <item x="322"/>
        <item x="318"/>
        <item x="319"/>
        <item x="321"/>
        <item x="320"/>
        <item x="323"/>
        <item x="324"/>
        <item x="325"/>
        <item x="326"/>
        <item x="327"/>
        <item x="328"/>
        <item x="329"/>
        <item m="1" x="1270"/>
        <item x="330"/>
        <item x="331"/>
        <item x="332"/>
        <item x="333"/>
        <item x="334"/>
        <item x="335"/>
        <item m="1" x="1260"/>
        <item m="1" x="1261"/>
        <item m="1" x="1262"/>
        <item m="1" x="1263"/>
        <item m="1" x="1323"/>
        <item x="337"/>
        <item x="336"/>
        <item x="338"/>
        <item x="339"/>
        <item x="340"/>
        <item x="352"/>
        <item x="341"/>
        <item x="342"/>
        <item x="343"/>
        <item m="1" x="1235"/>
        <item x="344"/>
        <item x="345"/>
        <item x="346"/>
        <item x="347"/>
        <item x="362"/>
        <item x="348"/>
        <item x="349"/>
        <item x="350"/>
        <item x="351"/>
        <item x="356"/>
        <item x="353"/>
        <item x="355"/>
        <item x="354"/>
        <item x="372"/>
        <item x="363"/>
        <item x="357"/>
        <item x="358"/>
        <item x="359"/>
        <item x="360"/>
        <item x="361"/>
        <item m="1" x="1236"/>
        <item x="364"/>
        <item x="365"/>
        <item x="366"/>
        <item x="367"/>
        <item x="368"/>
        <item x="369"/>
        <item x="370"/>
        <item m="1" x="1237"/>
        <item m="1" x="1330"/>
        <item m="1" x="1331"/>
        <item x="373"/>
        <item x="375"/>
        <item m="1" x="1238"/>
        <item x="379"/>
        <item x="382"/>
        <item x="376"/>
        <item x="377"/>
        <item x="378"/>
        <item m="1" x="1239"/>
        <item x="380"/>
        <item x="381"/>
        <item x="383"/>
        <item x="384"/>
        <item x="385"/>
        <item x="386"/>
        <item m="1" x="1337"/>
        <item m="1" x="1332"/>
        <item x="387"/>
        <item x="388"/>
        <item x="389"/>
        <item m="1" x="1240"/>
        <item m="1" x="1241"/>
        <item x="390"/>
        <item x="391"/>
        <item x="394"/>
        <item x="392"/>
        <item x="393"/>
        <item x="395"/>
        <item x="396"/>
        <item x="397"/>
        <item x="398"/>
        <item x="399"/>
        <item x="400"/>
        <item m="1" x="1242"/>
        <item x="401"/>
        <item x="402"/>
        <item x="403"/>
        <item x="404"/>
        <item x="405"/>
        <item x="406"/>
        <item m="1" x="1243"/>
        <item x="407"/>
        <item x="408"/>
        <item x="410"/>
        <item x="411"/>
        <item x="412"/>
        <item x="413"/>
        <item m="1" x="1271"/>
        <item x="414"/>
        <item x="415"/>
        <item x="416"/>
        <item x="409"/>
        <item x="417"/>
        <item m="1" x="1344"/>
        <item x="422"/>
        <item m="1" x="1315"/>
        <item x="418"/>
        <item x="419"/>
        <item x="421"/>
        <item m="1" x="1338"/>
        <item x="420"/>
        <item m="1" x="1272"/>
        <item x="423"/>
        <item x="424"/>
        <item x="425"/>
        <item x="426"/>
        <item x="427"/>
        <item x="428"/>
        <item x="429"/>
        <item x="430"/>
        <item x="431"/>
        <item x="432"/>
        <item x="433"/>
        <item x="434"/>
        <item x="435"/>
        <item x="436"/>
        <item x="437"/>
        <item x="438"/>
        <item x="439"/>
        <item x="440"/>
        <item x="441"/>
        <item x="442"/>
        <item x="443"/>
        <item x="444"/>
        <item m="1" x="1326"/>
        <item x="445"/>
        <item x="446"/>
        <item x="447"/>
        <item m="1" x="1325"/>
        <item x="448"/>
        <item m="1" x="1328"/>
        <item x="449"/>
        <item m="1" x="1340"/>
        <item x="450"/>
        <item x="451"/>
        <item m="1" x="1244"/>
        <item x="452"/>
        <item x="453"/>
        <item x="454"/>
        <item x="455"/>
        <item x="456"/>
        <item m="1" x="1273"/>
        <item x="457"/>
        <item x="458"/>
        <item x="459"/>
        <item x="460"/>
        <item x="461"/>
        <item x="462"/>
        <item x="463"/>
        <item m="1" x="1245"/>
        <item x="464"/>
        <item x="465"/>
        <item x="466"/>
        <item x="467"/>
        <item x="468"/>
        <item x="469"/>
        <item x="470"/>
        <item x="471"/>
        <item x="472"/>
        <item x="473"/>
        <item m="1" x="1294"/>
        <item x="474"/>
        <item x="475"/>
        <item x="476"/>
        <item x="477"/>
        <item x="478"/>
        <item m="1" x="1295"/>
        <item x="479"/>
        <item x="480"/>
        <item x="481"/>
        <item x="482"/>
        <item m="1" x="1274"/>
        <item x="483"/>
        <item x="484"/>
        <item x="485"/>
        <item x="486"/>
        <item x="487"/>
        <item x="488"/>
        <item x="489"/>
        <item x="490"/>
        <item x="491"/>
        <item x="492"/>
        <item x="493"/>
        <item x="494"/>
        <item x="495"/>
        <item x="496"/>
        <item x="497"/>
        <item m="1" x="1255"/>
        <item x="499"/>
        <item x="498"/>
        <item x="500"/>
        <item x="501"/>
        <item x="502"/>
        <item x="503"/>
        <item x="504"/>
        <item m="1" x="1256"/>
        <item x="506"/>
        <item x="507"/>
        <item x="508"/>
        <item x="509"/>
        <item x="510"/>
        <item x="511"/>
        <item x="512"/>
        <item m="1" x="1275"/>
        <item m="1" x="1276"/>
        <item m="1" x="1277"/>
        <item m="1" x="1278"/>
        <item m="1" x="1279"/>
        <item x="513"/>
        <item x="514"/>
        <item x="515"/>
        <item x="516"/>
        <item x="517"/>
        <item x="518"/>
        <item x="519"/>
        <item x="520"/>
        <item x="521"/>
        <item x="522"/>
        <item x="523"/>
        <item x="524"/>
        <item x="525"/>
        <item x="526"/>
        <item x="527"/>
        <item x="528"/>
        <item x="529"/>
        <item x="530"/>
        <item x="531"/>
        <item x="532"/>
        <item x="533"/>
        <item m="1" x="1280"/>
        <item x="539"/>
        <item x="534"/>
        <item x="535"/>
        <item x="536"/>
        <item x="537"/>
        <item x="538"/>
        <item x="543"/>
        <item x="540"/>
        <item x="541"/>
        <item x="542"/>
        <item x="544"/>
        <item x="545"/>
        <item x="546"/>
        <item x="547"/>
        <item x="548"/>
        <item x="550"/>
        <item x="551"/>
        <item x="552"/>
        <item x="553"/>
        <item x="554"/>
        <item x="555"/>
        <item x="556"/>
        <item m="1" x="1296"/>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97"/>
        <item x="608"/>
        <item x="612"/>
        <item x="613"/>
        <item x="614"/>
        <item x="615"/>
        <item x="609"/>
        <item x="610"/>
        <item x="611"/>
        <item x="616"/>
        <item x="617"/>
        <item m="1" x="1298"/>
        <item x="618"/>
        <item x="619"/>
        <item m="1" x="1299"/>
        <item x="620"/>
        <item x="621"/>
        <item x="622"/>
        <item m="1" x="1300"/>
        <item x="623"/>
        <item m="1" x="1301"/>
        <item x="625"/>
        <item x="624"/>
        <item x="626"/>
        <item x="628"/>
        <item x="630"/>
        <item x="631"/>
        <item x="632"/>
        <item x="633"/>
        <item x="634"/>
        <item x="635"/>
        <item m="1" x="1281"/>
        <item x="649"/>
        <item x="636"/>
        <item m="1" x="1257"/>
        <item m="1" x="1282"/>
        <item x="637"/>
        <item x="638"/>
        <item x="627"/>
        <item x="642"/>
        <item x="643"/>
        <item x="644"/>
        <item m="1" x="1283"/>
        <item x="629"/>
        <item x="645"/>
        <item x="646"/>
        <item x="647"/>
        <item m="1" x="1246"/>
        <item x="648"/>
        <item x="650"/>
        <item x="651"/>
        <item x="641"/>
        <item x="652"/>
        <item x="653"/>
        <item m="1" x="1334"/>
        <item x="654"/>
        <item m="1" x="1302"/>
        <item m="1" x="1303"/>
        <item m="1" x="1284"/>
        <item x="655"/>
        <item m="1" x="1285"/>
        <item x="656"/>
        <item x="657"/>
        <item x="658"/>
        <item x="659"/>
        <item x="660"/>
        <item x="640"/>
        <item x="661"/>
        <item x="663"/>
        <item x="666"/>
        <item x="664"/>
        <item x="665"/>
        <item x="639"/>
        <item x="662"/>
        <item x="667"/>
        <item x="668"/>
        <item x="669"/>
        <item x="670"/>
        <item x="671"/>
        <item x="672"/>
        <item x="673"/>
        <item x="674"/>
        <item x="675"/>
        <item m="1" x="1247"/>
        <item x="676"/>
        <item m="1" x="1248"/>
        <item x="680"/>
        <item x="677"/>
        <item x="678"/>
        <item x="679"/>
        <item x="681"/>
        <item m="1" x="1317"/>
        <item x="683"/>
        <item x="682"/>
        <item x="684"/>
        <item x="685"/>
        <item x="686"/>
        <item x="687"/>
        <item x="688"/>
        <item x="689"/>
        <item x="698"/>
        <item x="690"/>
        <item x="691"/>
        <item x="692"/>
        <item x="706"/>
        <item x="701"/>
        <item x="693"/>
        <item x="694"/>
        <item x="695"/>
        <item m="1" x="1319"/>
        <item x="696"/>
        <item x="697"/>
        <item x="699"/>
        <item x="700"/>
        <item x="702"/>
        <item m="1" x="1251"/>
        <item x="703"/>
        <item x="707"/>
        <item x="704"/>
        <item x="705"/>
        <item x="708"/>
        <item x="718"/>
        <item x="710"/>
        <item x="711"/>
        <item x="712"/>
        <item x="713"/>
        <item x="714"/>
        <item x="715"/>
        <item x="716"/>
        <item x="717"/>
        <item m="1" x="1286"/>
        <item x="719"/>
        <item x="720"/>
        <item x="721"/>
        <item m="1" x="1249"/>
        <item m="1" x="1250"/>
        <item m="1" x="1252"/>
        <item x="727"/>
        <item x="722"/>
        <item x="723"/>
        <item x="724"/>
        <item x="725"/>
        <item x="726"/>
        <item x="728"/>
        <item x="759"/>
        <item x="729"/>
        <item x="730"/>
        <item x="731"/>
        <item m="1" x="1333"/>
        <item m="1" x="1313"/>
        <item x="732"/>
        <item x="733"/>
        <item x="734"/>
        <item m="1" x="1322"/>
        <item x="735"/>
        <item x="736"/>
        <item x="737"/>
        <item x="738"/>
        <item x="739"/>
        <item x="740"/>
        <item x="741"/>
        <item x="742"/>
        <item x="743"/>
        <item x="766"/>
        <item x="744"/>
        <item x="745"/>
        <item x="746"/>
        <item x="747"/>
        <item x="754"/>
        <item x="748"/>
        <item m="1" x="1253"/>
        <item x="749"/>
        <item x="750"/>
        <item x="751"/>
        <item x="752"/>
        <item x="768"/>
        <item x="753"/>
        <item x="755"/>
        <item x="756"/>
        <item x="757"/>
        <item x="758"/>
        <item m="1" x="1287"/>
        <item x="760"/>
        <item m="1" x="1304"/>
        <item x="761"/>
        <item m="1" x="1288"/>
        <item x="762"/>
        <item x="763"/>
        <item m="1" x="1314"/>
        <item x="764"/>
        <item m="1" x="1312"/>
        <item x="765"/>
        <item x="767"/>
        <item x="769"/>
        <item m="1" x="1309"/>
        <item x="770"/>
        <item x="771"/>
        <item x="772"/>
        <item x="773"/>
        <item x="774"/>
        <item x="775"/>
        <item x="776"/>
        <item x="777"/>
        <item x="778"/>
        <item x="779"/>
        <item x="780"/>
        <item x="781"/>
        <item x="782"/>
        <item x="783"/>
        <item x="784"/>
        <item x="785"/>
        <item x="786"/>
        <item x="787"/>
        <item x="788"/>
        <item x="789"/>
        <item x="790"/>
        <item x="791"/>
        <item x="792"/>
        <item m="1" x="1289"/>
        <item x="793"/>
        <item m="1" x="1290"/>
        <item x="794"/>
        <item x="800"/>
        <item x="795"/>
        <item x="796"/>
        <item x="797"/>
        <item x="798"/>
        <item x="799"/>
        <item x="801"/>
        <item x="803"/>
        <item x="802"/>
        <item m="1" x="1291"/>
        <item x="804"/>
        <item x="805"/>
        <item x="806"/>
        <item x="810"/>
        <item x="812"/>
        <item x="811"/>
        <item m="1" x="1318"/>
        <item x="814"/>
        <item x="809"/>
        <item m="1" x="1316"/>
        <item x="821"/>
        <item m="1" x="1341"/>
        <item x="813"/>
        <item x="815"/>
        <item x="817"/>
        <item x="818"/>
        <item x="807"/>
        <item x="816"/>
        <item x="819"/>
        <item m="1" x="1258"/>
        <item x="823"/>
        <item x="824"/>
        <item m="1" x="1305"/>
        <item x="826"/>
        <item x="831"/>
        <item x="829"/>
        <item x="825"/>
        <item x="830"/>
        <item x="835"/>
        <item x="833"/>
        <item x="834"/>
        <item x="832"/>
        <item x="709"/>
        <item x="839"/>
        <item x="840"/>
        <item x="837"/>
        <item x="842"/>
        <item x="843"/>
        <item x="844"/>
        <item m="1" x="1339"/>
        <item x="836"/>
        <item m="1" x="1327"/>
        <item m="1" x="1259"/>
        <item x="822"/>
        <item x="838"/>
        <item x="841"/>
        <item x="848"/>
        <item x="847"/>
        <item x="849"/>
        <item x="846"/>
        <item m="1" x="1306"/>
        <item x="851"/>
        <item x="850"/>
        <item x="845"/>
        <item m="1" x="1343"/>
        <item x="852"/>
        <item x="854"/>
        <item x="855"/>
        <item x="856"/>
        <item x="858"/>
        <item x="859"/>
        <item x="853"/>
        <item x="860"/>
        <item x="861"/>
        <item x="808"/>
        <item x="820"/>
        <item x="857"/>
        <item x="828"/>
        <item x="862"/>
        <item x="864"/>
        <item x="863"/>
        <item x="865"/>
        <item x="866"/>
        <item x="867"/>
        <item x="870"/>
        <item x="868"/>
        <item x="869"/>
        <item x="872"/>
        <item x="873"/>
        <item x="874"/>
        <item x="876"/>
        <item m="1" x="1307"/>
        <item x="875"/>
        <item x="879"/>
        <item x="881"/>
        <item x="880"/>
        <item x="878"/>
        <item x="882"/>
        <item x="883"/>
        <item x="885"/>
        <item m="1" x="1308"/>
        <item x="877"/>
        <item x="884"/>
        <item x="886"/>
        <item x="888"/>
        <item x="889"/>
        <item x="887"/>
        <item x="827"/>
        <item x="890"/>
        <item x="891"/>
        <item x="892"/>
        <item x="893"/>
        <item m="1" x="1254"/>
        <item x="894"/>
        <item x="895"/>
        <item x="896"/>
        <item x="900"/>
        <item x="898"/>
        <item x="902"/>
        <item x="897"/>
        <item x="899"/>
        <item x="904"/>
        <item x="905"/>
        <item x="906"/>
        <item x="907"/>
        <item x="903"/>
        <item x="901"/>
        <item x="908"/>
        <item x="871"/>
        <item m="1" x="1292"/>
        <item x="910"/>
        <item x="909"/>
        <item x="911"/>
        <item m="1" x="1293"/>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45"/>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2"/>
        <item x="1185"/>
        <item x="1186"/>
        <item x="1183"/>
        <item x="1188"/>
        <item x="1187"/>
        <item x="1180"/>
        <item x="1181"/>
        <item x="1184"/>
        <item x="1190"/>
        <item x="1191"/>
        <item x="1193"/>
        <item x="1189"/>
        <item x="1192"/>
        <item x="1196"/>
        <item x="1197"/>
        <item x="1198"/>
        <item x="1199"/>
        <item x="1194"/>
        <item x="1195"/>
        <item x="1200"/>
        <item x="1201"/>
        <item t="default"/>
      </items>
    </pivotField>
    <pivotField axis="axisRow" showAll="0" sortType="descending">
      <items count="146">
        <item sd="0" x="48"/>
        <item sd="0" x="50"/>
        <item sd="0" x="40"/>
        <item sd="0" x="38"/>
        <item sd="0" x="41"/>
        <item sd="0" x="0"/>
        <item sd="0" x="25"/>
        <item sd="0" x="35"/>
        <item sd="0" x="32"/>
        <item sd="0" x="21"/>
        <item sd="0" x="26"/>
        <item sd="0" x="30"/>
        <item sd="0" x="17"/>
        <item sd="0" m="1" x="127"/>
        <item sd="0" x="18"/>
        <item sd="0" x="22"/>
        <item sd="0" x="24"/>
        <item sd="0" x="3"/>
        <item sd="0" x="20"/>
        <item sd="0" x="9"/>
        <item sd="0" x="2"/>
        <item sd="0" x="7"/>
        <item sd="0" x="4"/>
        <item sd="0" x="8"/>
        <item sd="0" x="42"/>
        <item sd="0" x="1"/>
        <item sd="0" x="6"/>
        <item sd="0" x="5"/>
        <item sd="0" x="11"/>
        <item sd="0" x="19"/>
        <item sd="0" x="10"/>
        <item sd="0" x="12"/>
        <item sd="0" x="14"/>
        <item sd="0" x="15"/>
        <item sd="0" x="13"/>
        <item sd="0" x="16"/>
        <item sd="0" x="23"/>
        <item sd="0" x="33"/>
        <item sd="0" x="27"/>
        <item sd="0" x="29"/>
        <item sd="0" x="31"/>
        <item sd="0" x="34"/>
        <item sd="0" x="39"/>
        <item sd="0" x="36"/>
        <item sd="0" x="37"/>
        <item sd="0" x="44"/>
        <item sd="0" m="1" x="139"/>
        <item sd="0" x="46"/>
        <item sd="0" x="43"/>
        <item sd="0" m="1" x="129"/>
        <item sd="0" x="45"/>
        <item sd="0" x="47"/>
        <item sd="0" x="49"/>
        <item sd="0" m="1" x="130"/>
        <item sd="0" x="28"/>
        <item sd="0" x="52"/>
        <item sd="0" x="51"/>
        <item sd="0" x="53"/>
        <item sd="0" x="54"/>
        <item sd="0" x="55"/>
        <item sd="0" x="56"/>
        <item sd="0" x="57"/>
        <item sd="0" x="58"/>
        <item sd="0" x="59"/>
        <item sd="0" x="60"/>
        <item sd="0" x="61"/>
        <item sd="0" x="62"/>
        <item sd="0" x="63"/>
        <item sd="0" x="64"/>
        <item sd="0" x="65"/>
        <item sd="0" x="66"/>
        <item sd="0" x="70"/>
        <item sd="0" m="1" x="133"/>
        <item sd="0" x="67"/>
        <item sd="0" x="69"/>
        <item sd="0" m="1" x="128"/>
        <item sd="0" x="71"/>
        <item sd="0" x="72"/>
        <item sd="0" x="73"/>
        <item sd="0" m="1" x="136"/>
        <item sd="0" m="1" x="144"/>
        <item sd="0" m="1" x="138"/>
        <item sd="0" x="77"/>
        <item sd="0" x="76"/>
        <item sd="0" x="82"/>
        <item sd="0" x="74"/>
        <item sd="0" x="75"/>
        <item sd="0" x="68"/>
        <item sd="0" x="78"/>
        <item sd="0" x="79"/>
        <item sd="0" m="1" x="135"/>
        <item sd="0" x="80"/>
        <item sd="0" x="81"/>
        <item sd="0" m="1" x="137"/>
        <item sd="0" x="83"/>
        <item sd="0" x="86"/>
        <item sd="0" x="84"/>
        <item sd="0" x="85"/>
        <item sd="0" x="87"/>
        <item sd="0" x="89"/>
        <item sd="0" x="90"/>
        <item sd="0" x="91"/>
        <item sd="0" x="92"/>
        <item sd="0" x="93"/>
        <item sd="0" x="94"/>
        <item sd="0" x="95"/>
        <item sd="0" x="96"/>
        <item sd="0" m="1" x="141"/>
        <item sd="0" m="1" x="142"/>
        <item sd="0" m="1" x="132"/>
        <item sd="0" x="97"/>
        <item sd="0" x="100"/>
        <item sd="0" m="1" x="140"/>
        <item sd="0" x="101"/>
        <item sd="0" x="110"/>
        <item sd="0" x="106"/>
        <item sd="0" x="88"/>
        <item sd="0" x="102"/>
        <item sd="0" x="112"/>
        <item sd="0" x="113"/>
        <item sd="0" m="1" x="143"/>
        <item sd="0" x="108"/>
        <item sd="0" x="115"/>
        <item sd="0" m="1" x="134"/>
        <item sd="0" x="116"/>
        <item sd="0" x="98"/>
        <item sd="0" x="99"/>
        <item sd="0" x="103"/>
        <item sd="0" x="114"/>
        <item sd="0" x="107"/>
        <item sd="0" x="117"/>
        <item sd="0" x="118"/>
        <item sd="0" x="119"/>
        <item sd="0" x="120"/>
        <item m="1" x="131"/>
        <item sd="0" x="121"/>
        <item sd="0" x="104"/>
        <item sd="0" x="122"/>
        <item sd="0" x="105"/>
        <item sd="0" x="111"/>
        <item sd="0" x="109"/>
        <item sd="0" m="1" x="126"/>
        <item sd="0" x="123"/>
        <item m="1" x="125"/>
        <item x="124"/>
        <item t="default" sd="0"/>
      </items>
      <autoSortScope>
        <pivotArea dataOnly="0" outline="0" fieldPosition="0">
          <references count="1">
            <reference field="4294967294" count="1" selected="0">
              <x v="2"/>
            </reference>
          </references>
        </pivotArea>
      </autoSortScope>
    </pivotField>
    <pivotField axis="axisRow" showAll="0" sortType="descending">
      <items count="78">
        <item sd="0" m="1" x="44"/>
        <item sd="0" m="1" x="56"/>
        <item sd="0" m="1" x="43"/>
        <item sd="0" m="1" x="51"/>
        <item sd="0" x="5"/>
        <item sd="0" x="6"/>
        <item sd="0" x="8"/>
        <item sd="0" x="3"/>
        <item sd="0" x="2"/>
        <item sd="0" x="22"/>
        <item sd="0" x="0"/>
        <item sd="0" x="1"/>
        <item sd="0" x="12"/>
        <item sd="0" x="16"/>
        <item sd="0" x="7"/>
        <item sd="0" m="1" x="42"/>
        <item sd="0" m="1" x="46"/>
        <item sd="0" x="30"/>
        <item sd="0" x="11"/>
        <item sd="0" x="4"/>
        <item sd="0" x="29"/>
        <item sd="0" m="1" x="35"/>
        <item sd="0" x="9"/>
        <item sd="0" x="10"/>
        <item sd="0" m="1" x="45"/>
        <item sd="0" m="1" x="47"/>
        <item m="1" x="36"/>
        <item m="1" x="48"/>
        <item m="1" x="68"/>
        <item m="1" x="49"/>
        <item x="13"/>
        <item m="1" x="69"/>
        <item m="1" x="76"/>
        <item x="14"/>
        <item m="1" x="38"/>
        <item m="1" x="67"/>
        <item m="1" x="50"/>
        <item m="1" x="59"/>
        <item m="1" x="52"/>
        <item m="1" x="57"/>
        <item m="1" x="39"/>
        <item m="1" x="71"/>
        <item m="1" x="66"/>
        <item m="1" x="73"/>
        <item x="19"/>
        <item x="17"/>
        <item m="1" x="58"/>
        <item m="1" x="65"/>
        <item m="1" x="53"/>
        <item m="1" x="37"/>
        <item m="1" x="54"/>
        <item m="1" x="40"/>
        <item x="20"/>
        <item x="18"/>
        <item x="21"/>
        <item m="1" x="74"/>
        <item m="1" x="55"/>
        <item m="1" x="72"/>
        <item m="1" x="41"/>
        <item x="23"/>
        <item x="15"/>
        <item m="1" x="62"/>
        <item m="1" x="34"/>
        <item x="26"/>
        <item x="27"/>
        <item x="28"/>
        <item m="1" x="64"/>
        <item m="1" x="63"/>
        <item m="1" x="75"/>
        <item m="1" x="70"/>
        <item m="1" x="60"/>
        <item x="25"/>
        <item m="1" x="61"/>
        <item x="31"/>
        <item x="32"/>
        <item x="33"/>
        <item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27">
    <i>
      <x v="138"/>
    </i>
    <i>
      <x v="142"/>
    </i>
    <i>
      <x v="129"/>
    </i>
    <i>
      <x v="117"/>
    </i>
    <i>
      <x v="101"/>
    </i>
    <i>
      <x v="118"/>
    </i>
    <i>
      <x v="127"/>
    </i>
    <i>
      <x v="121"/>
    </i>
    <i>
      <x v="122"/>
    </i>
    <i>
      <x v="103"/>
    </i>
    <i>
      <x v="104"/>
    </i>
    <i>
      <x v="132"/>
    </i>
    <i>
      <x v="111"/>
    </i>
    <i>
      <x v="125"/>
    </i>
    <i>
      <x v="56"/>
    </i>
    <i>
      <x v="6"/>
    </i>
    <i>
      <x v="136"/>
    </i>
    <i>
      <x v="113"/>
    </i>
    <i>
      <x v="115"/>
    </i>
    <i>
      <x v="105"/>
    </i>
    <i>
      <x v="69"/>
    </i>
    <i>
      <x v="137"/>
    </i>
    <i>
      <x v="144"/>
    </i>
    <i r="1">
      <x v="33"/>
    </i>
    <i>
      <x v="140"/>
    </i>
    <i>
      <x v="22"/>
    </i>
    <i>
      <x v="100"/>
    </i>
    <i>
      <x v="114"/>
    </i>
    <i>
      <x v="126"/>
    </i>
    <i>
      <x v="135"/>
    </i>
    <i>
      <x v="119"/>
    </i>
    <i>
      <x v="71"/>
    </i>
    <i>
      <x v="110"/>
    </i>
    <i>
      <x v="89"/>
    </i>
    <i>
      <x v="131"/>
    </i>
    <i>
      <x v="35"/>
    </i>
    <i>
      <x v="99"/>
    </i>
    <i>
      <x v="36"/>
    </i>
    <i>
      <x v="33"/>
    </i>
    <i>
      <x v="37"/>
    </i>
    <i>
      <x v="85"/>
    </i>
    <i>
      <x v="38"/>
    </i>
    <i>
      <x v="95"/>
    </i>
    <i>
      <x v="39"/>
    </i>
    <i>
      <x v="7"/>
    </i>
    <i>
      <x v="40"/>
    </i>
    <i>
      <x v="12"/>
    </i>
    <i>
      <x v="41"/>
    </i>
    <i>
      <x v="19"/>
    </i>
    <i>
      <x v="42"/>
    </i>
    <i>
      <x v="83"/>
    </i>
    <i>
      <x v="43"/>
    </i>
    <i>
      <x v="87"/>
    </i>
    <i>
      <x v="44"/>
    </i>
    <i>
      <x v="92"/>
    </i>
    <i>
      <x v="45"/>
    </i>
    <i>
      <x v="97"/>
    </i>
    <i>
      <x v="47"/>
    </i>
    <i>
      <x v="1"/>
    </i>
    <i>
      <x v="48"/>
    </i>
    <i>
      <x v="9"/>
    </i>
    <i>
      <x v="50"/>
    </i>
    <i>
      <x v="11"/>
    </i>
    <i>
      <x v="51"/>
    </i>
    <i>
      <x v="14"/>
    </i>
    <i>
      <x v="52"/>
    </i>
    <i>
      <x v="18"/>
    </i>
    <i>
      <x v="54"/>
    </i>
    <i>
      <x v="20"/>
    </i>
    <i>
      <x v="55"/>
    </i>
    <i>
      <x v="32"/>
    </i>
    <i>
      <x v="2"/>
    </i>
    <i>
      <x v="84"/>
    </i>
    <i>
      <x v="57"/>
    </i>
    <i>
      <x v="86"/>
    </i>
    <i>
      <x v="58"/>
    </i>
    <i>
      <x v="88"/>
    </i>
    <i>
      <x v="59"/>
    </i>
    <i>
      <x v="91"/>
    </i>
    <i>
      <x v="60"/>
    </i>
    <i>
      <x v="94"/>
    </i>
    <i>
      <x v="61"/>
    </i>
    <i>
      <x v="96"/>
    </i>
    <i>
      <x v="62"/>
    </i>
    <i>
      <x v="98"/>
    </i>
    <i>
      <x v="63"/>
    </i>
    <i>
      <x v="29"/>
    </i>
    <i>
      <x v="64"/>
    </i>
    <i>
      <x v="102"/>
    </i>
    <i>
      <x v="65"/>
    </i>
    <i>
      <x v="8"/>
    </i>
    <i>
      <x v="3"/>
    </i>
    <i>
      <x v="106"/>
    </i>
    <i>
      <x v="67"/>
    </i>
    <i>
      <x v="10"/>
    </i>
    <i>
      <x v="68"/>
    </i>
    <i>
      <x v="30"/>
    </i>
    <i>
      <x v="4"/>
    </i>
    <i>
      <x v="116"/>
    </i>
    <i>
      <x v="70"/>
    </i>
    <i>
      <x v="15"/>
    </i>
    <i>
      <x v="16"/>
    </i>
    <i>
      <x v="34"/>
    </i>
    <i>
      <x v="17"/>
    </i>
    <i>
      <x v="124"/>
    </i>
    <i>
      <x v="73"/>
    </i>
    <i>
      <x v="31"/>
    </i>
    <i>
      <x v="74"/>
    </i>
    <i>
      <x v="128"/>
    </i>
    <i>
      <x v="133"/>
    </i>
    <i>
      <x v="130"/>
    </i>
    <i>
      <x v="26"/>
    </i>
    <i>
      <x v="21"/>
    </i>
    <i>
      <x v="24"/>
    </i>
    <i>
      <x v="28"/>
    </i>
    <i>
      <x v="76"/>
    </i>
    <i>
      <x v="23"/>
    </i>
    <i>
      <x v="77"/>
    </i>
    <i>
      <x v="139"/>
    </i>
    <i>
      <x v="78"/>
    </i>
    <i>
      <x v="25"/>
    </i>
    <i>
      <x v="82"/>
    </i>
    <i>
      <x/>
    </i>
    <i>
      <x v="66"/>
    </i>
    <i>
      <x v="5"/>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547">
      <pivotArea collapsedLevelsAreSubtotals="1" fieldPosition="0">
        <references count="1">
          <reference field="2" count="1">
            <x v="9"/>
          </reference>
        </references>
      </pivotArea>
    </format>
    <format dxfId="546">
      <pivotArea collapsedLevelsAreSubtotals="1" fieldPosition="0">
        <references count="1">
          <reference field="2" count="1">
            <x v="4"/>
          </reference>
        </references>
      </pivotArea>
    </format>
    <format dxfId="545">
      <pivotArea grandRow="1" outline="0" collapsedLevelsAreSubtotals="1" fieldPosition="0"/>
    </format>
    <format dxfId="544">
      <pivotArea dataOnly="0" labelOnly="1" grandRow="1" outline="0" fieldPosition="0"/>
    </format>
    <format dxfId="543">
      <pivotArea grandRow="1" outline="0" collapsedLevelsAreSubtotals="1" fieldPosition="0"/>
    </format>
    <format dxfId="542">
      <pivotArea dataOnly="0" labelOnly="1" grandRow="1" outline="0" fieldPosition="0"/>
    </format>
    <format dxfId="541">
      <pivotArea grandRow="1" outline="0" collapsedLevelsAreSubtotals="1" fieldPosition="0"/>
    </format>
    <format dxfId="540">
      <pivotArea dataOnly="0" labelOnly="1" grandRow="1" outline="0" fieldPosition="0"/>
    </format>
    <format dxfId="539">
      <pivotArea outline="0" collapsedLevelsAreSubtotals="1" fieldPosition="0">
        <references count="1">
          <reference field="4294967294" count="1" selected="0">
            <x v="0"/>
          </reference>
        </references>
      </pivotArea>
    </format>
    <format dxfId="538">
      <pivotArea dataOnly="0" labelOnly="1" outline="0" fieldPosition="0">
        <references count="1">
          <reference field="0" count="0"/>
        </references>
      </pivotArea>
    </format>
    <format dxfId="537">
      <pivotArea dataOnly="0" labelOnly="1" outline="0" fieldPosition="0">
        <references count="1">
          <reference field="4294967294" count="1">
            <x v="0"/>
          </reference>
        </references>
      </pivotArea>
    </format>
    <format dxfId="536">
      <pivotArea outline="0" collapsedLevelsAreSubtotals="1" fieldPosition="0">
        <references count="1">
          <reference field="4294967294" count="1" selected="0">
            <x v="1"/>
          </reference>
        </references>
      </pivotArea>
    </format>
    <format dxfId="535">
      <pivotArea dataOnly="0" labelOnly="1" outline="0" fieldPosition="0">
        <references count="1">
          <reference field="4294967294" count="1">
            <x v="1"/>
          </reference>
        </references>
      </pivotArea>
    </format>
    <format dxfId="534">
      <pivotArea outline="0" collapsedLevelsAreSubtotals="1" fieldPosition="0">
        <references count="1">
          <reference field="4294967294" count="1" selected="0">
            <x v="2"/>
          </reference>
        </references>
      </pivotArea>
    </format>
    <format dxfId="533">
      <pivotArea dataOnly="0" labelOnly="1" outline="0" fieldPosition="0">
        <references count="1">
          <reference field="4294967294" count="1">
            <x v="2"/>
          </reference>
        </references>
      </pivotArea>
    </format>
    <format dxfId="532">
      <pivotArea grandRow="1" outline="0" collapsedLevelsAreSubtotals="1" fieldPosition="0"/>
    </format>
    <format dxfId="531">
      <pivotArea dataOnly="0" labelOnly="1" grandRow="1" outline="0" fieldPosition="0"/>
    </format>
    <format dxfId="530">
      <pivotArea type="all" dataOnly="0" outline="0" fieldPosition="0"/>
    </format>
    <format dxfId="529">
      <pivotArea grandRow="1" outline="0" collapsedLevelsAreSubtotals="1" fieldPosition="0"/>
    </format>
    <format dxfId="528">
      <pivotArea dataOnly="0" labelOnly="1" grandRow="1" outline="0" fieldPosition="0"/>
    </format>
    <format dxfId="527">
      <pivotArea collapsedLevelsAreSubtotals="1" fieldPosition="0">
        <references count="2">
          <reference field="4294967294" count="1" selected="0">
            <x v="2"/>
          </reference>
          <reference field="1" count="1">
            <x v="22"/>
          </reference>
        </references>
      </pivotArea>
    </format>
    <format dxfId="526">
      <pivotArea collapsedLevelsAreSubtotals="1" fieldPosition="0">
        <references count="3">
          <reference field="4294967294" count="1" selected="0">
            <x v="2"/>
          </reference>
          <reference field="1" count="1">
            <x v="22"/>
          </reference>
          <reference field="2" count="1" selected="0">
            <x v="7"/>
          </reference>
        </references>
      </pivotArea>
    </format>
    <format dxfId="525">
      <pivotArea dataOnly="0" labelOnly="1" outline="0" fieldPosition="0">
        <references count="1">
          <reference field="4294967294" count="3">
            <x v="0"/>
            <x v="1"/>
            <x v="2"/>
          </reference>
        </references>
      </pivotArea>
    </format>
    <format dxfId="524">
      <pivotArea dataOnly="0" labelOnly="1" outline="0" fieldPosition="0">
        <references count="1">
          <reference field="4294967294" count="1">
            <x v="0"/>
          </reference>
        </references>
      </pivotArea>
    </format>
    <format dxfId="523">
      <pivotArea dataOnly="0" labelOnly="1" outline="0" fieldPosition="0">
        <references count="1">
          <reference field="4294967294" count="1">
            <x v="1"/>
          </reference>
        </references>
      </pivotArea>
    </format>
    <format dxfId="522">
      <pivotArea dataOnly="0" labelOnly="1" outline="0" fieldPosition="0">
        <references count="1">
          <reference field="4294967294" count="1">
            <x v="1"/>
          </reference>
        </references>
      </pivotArea>
    </format>
    <format dxfId="521">
      <pivotArea dataOnly="0" labelOnly="1" outline="0" fieldPosition="0">
        <references count="1">
          <reference field="4294967294" count="1">
            <x v="2"/>
          </reference>
        </references>
      </pivotArea>
    </format>
    <format dxfId="520">
      <pivotArea dataOnly="0" labelOnly="1" fieldPosition="0">
        <references count="1">
          <reference field="2" count="0"/>
        </references>
      </pivotArea>
    </format>
    <format dxfId="519">
      <pivotArea collapsedLevelsAreSubtotals="1" fieldPosition="0">
        <references count="2">
          <reference field="4294967294" count="1" selected="0">
            <x v="2"/>
          </reference>
          <reference field="2" count="1">
            <x v="4"/>
          </reference>
        </references>
      </pivotArea>
    </format>
    <format dxfId="518">
      <pivotArea collapsedLevelsAreSubtotals="1" fieldPosition="0">
        <references count="2">
          <reference field="4294967294" count="1" selected="0">
            <x v="2"/>
          </reference>
          <reference field="2" count="1">
            <x v="9"/>
          </reference>
        </references>
      </pivotArea>
    </format>
    <format dxfId="517">
      <pivotArea collapsedLevelsAreSubtotals="1" fieldPosition="0">
        <references count="2">
          <reference field="4294967294" count="1" selected="0">
            <x v="2"/>
          </reference>
          <reference field="2" count="1">
            <x v="14"/>
          </reference>
        </references>
      </pivotArea>
    </format>
    <format dxfId="516">
      <pivotArea collapsedLevelsAreSubtotals="1" fieldPosition="0">
        <references count="3">
          <reference field="4294967294" count="1" selected="0">
            <x v="2"/>
          </reference>
          <reference field="1" count="3">
            <x v="3"/>
            <x v="37"/>
            <x v="41"/>
          </reference>
          <reference field="2" count="1" selected="0">
            <x v="14"/>
          </reference>
        </references>
      </pivotArea>
    </format>
    <format dxfId="515">
      <pivotArea collapsedLevelsAreSubtotals="1" fieldPosition="0">
        <references count="3">
          <reference field="4294967294" count="1" selected="0">
            <x v="2"/>
          </reference>
          <reference field="1" count="1">
            <x v="6"/>
          </reference>
          <reference field="2" count="1" selected="0">
            <x v="14"/>
          </reference>
        </references>
      </pivotArea>
    </format>
    <format dxfId="514">
      <pivotArea collapsedLevelsAreSubtotals="1" fieldPosition="0">
        <references count="3">
          <reference field="4294967294" count="1" selected="0">
            <x v="2"/>
          </reference>
          <reference field="1" count="1">
            <x v="27"/>
          </reference>
          <reference field="2" count="1" selected="0">
            <x v="14"/>
          </reference>
        </references>
      </pivotArea>
    </format>
    <format dxfId="513">
      <pivotArea collapsedLevelsAreSubtotals="1" fieldPosition="0">
        <references count="1">
          <reference field="2" count="1">
            <x v="0"/>
          </reference>
        </references>
      </pivotArea>
    </format>
    <format dxfId="512">
      <pivotArea collapsedLevelsAreSubtotals="1" fieldPosition="0">
        <references count="1">
          <reference field="2" count="1">
            <x v="14"/>
          </reference>
        </references>
      </pivotArea>
    </format>
    <format dxfId="511">
      <pivotArea collapsedLevelsAreSubtotals="1" fieldPosition="0">
        <references count="1">
          <reference field="2" count="1">
            <x v="9"/>
          </reference>
        </references>
      </pivotArea>
    </format>
    <format dxfId="510">
      <pivotArea collapsedLevelsAreSubtotals="1" fieldPosition="0">
        <references count="1">
          <reference field="2" count="1">
            <x v="5"/>
          </reference>
        </references>
      </pivotArea>
    </format>
    <format dxfId="509">
      <pivotArea collapsedLevelsAreSubtotals="1" fieldPosition="0">
        <references count="1">
          <reference field="2" count="1">
            <x v="17"/>
          </reference>
        </references>
      </pivotArea>
    </format>
    <format dxfId="508">
      <pivotArea collapsedLevelsAreSubtotals="1" fieldPosition="0">
        <references count="1">
          <reference field="2" count="1">
            <x v="2"/>
          </reference>
        </references>
      </pivotArea>
    </format>
    <format dxfId="507">
      <pivotArea collapsedLevelsAreSubtotals="1" fieldPosition="0">
        <references count="1">
          <reference field="2" count="1">
            <x v="10"/>
          </reference>
        </references>
      </pivotArea>
    </format>
    <format dxfId="506">
      <pivotArea collapsedLevelsAreSubtotals="1" fieldPosition="0">
        <references count="1">
          <reference field="2" count="1">
            <x v="1"/>
          </reference>
        </references>
      </pivotArea>
    </format>
    <format dxfId="505">
      <pivotArea collapsedLevelsAreSubtotals="1" fieldPosition="0">
        <references count="1">
          <reference field="2" count="1">
            <x v="13"/>
          </reference>
        </references>
      </pivotArea>
    </format>
    <format dxfId="504">
      <pivotArea collapsedLevelsAreSubtotals="1" fieldPosition="0">
        <references count="1">
          <reference field="2" count="1">
            <x v="4"/>
          </reference>
        </references>
      </pivotArea>
    </format>
    <format dxfId="503">
      <pivotArea collapsedLevelsAreSubtotals="1" fieldPosition="0">
        <references count="1">
          <reference field="2" count="1">
            <x v="8"/>
          </reference>
        </references>
      </pivotArea>
    </format>
    <format dxfId="502">
      <pivotArea collapsedLevelsAreSubtotals="1" fieldPosition="0">
        <references count="1">
          <reference field="2" count="1">
            <x v="3"/>
          </reference>
        </references>
      </pivotArea>
    </format>
    <format dxfId="501">
      <pivotArea collapsedLevelsAreSubtotals="1" fieldPosition="0">
        <references count="1">
          <reference field="2" count="1">
            <x v="12"/>
          </reference>
        </references>
      </pivotArea>
    </format>
    <format dxfId="500">
      <pivotArea collapsedLevelsAreSubtotals="1" fieldPosition="0">
        <references count="1">
          <reference field="2" count="1">
            <x v="6"/>
          </reference>
        </references>
      </pivotArea>
    </format>
    <format dxfId="499">
      <pivotArea collapsedLevelsAreSubtotals="1" fieldPosition="0">
        <references count="1">
          <reference field="2" count="1">
            <x v="11"/>
          </reference>
        </references>
      </pivotArea>
    </format>
    <format dxfId="498">
      <pivotArea collapsedLevelsAreSubtotals="1" fieldPosition="0">
        <references count="1">
          <reference field="2" count="1">
            <x v="20"/>
          </reference>
        </references>
      </pivotArea>
    </format>
    <format dxfId="497">
      <pivotArea collapsedLevelsAreSubtotals="1" fieldPosition="0">
        <references count="2">
          <reference field="1" count="1">
            <x v="6"/>
          </reference>
          <reference field="2" count="1" selected="0">
            <x v="20"/>
          </reference>
        </references>
      </pivotArea>
    </format>
    <format dxfId="496">
      <pivotArea collapsedLevelsAreSubtotals="1" fieldPosition="0">
        <references count="1">
          <reference field="2" count="1">
            <x v="7"/>
          </reference>
        </references>
      </pivotArea>
    </format>
    <format dxfId="495">
      <pivotArea collapsedLevelsAreSubtotals="1" fieldPosition="0">
        <references count="1">
          <reference field="2" count="1">
            <x v="16"/>
          </reference>
        </references>
      </pivotArea>
    </format>
    <format dxfId="494">
      <pivotArea collapsedLevelsAreSubtotals="1" fieldPosition="0">
        <references count="1">
          <reference field="2" count="1">
            <x v="19"/>
          </reference>
        </references>
      </pivotArea>
    </format>
    <format dxfId="493">
      <pivotArea collapsedLevelsAreSubtotals="1" fieldPosition="0">
        <references count="1">
          <reference field="2" count="1">
            <x v="18"/>
          </reference>
        </references>
      </pivotArea>
    </format>
    <format dxfId="492">
      <pivotArea collapsedLevelsAreSubtotals="1" fieldPosition="0">
        <references count="1">
          <reference field="2" count="1">
            <x v="15"/>
          </reference>
        </references>
      </pivotArea>
    </format>
    <format dxfId="491">
      <pivotArea collapsedLevelsAreSubtotals="1" fieldPosition="0">
        <references count="1">
          <reference field="2" count="1">
            <x v="21"/>
          </reference>
        </references>
      </pivotArea>
    </format>
    <format dxfId="490">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489">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488">
      <pivotArea dataOnly="0" labelOnly="1" fieldPosition="0">
        <references count="1">
          <reference field="1" count="1">
            <x v="79"/>
          </reference>
        </references>
      </pivotArea>
    </format>
    <format dxfId="487">
      <pivotArea dataOnly="0" labelOnly="1" fieldPosition="0">
        <references count="1">
          <reference field="1" count="1">
            <x v="79"/>
          </reference>
        </references>
      </pivotArea>
    </format>
    <format dxfId="486">
      <pivotArea type="all" dataOnly="0" outline="0" fieldPosition="0"/>
    </format>
    <format dxfId="485">
      <pivotArea outline="0" collapsedLevelsAreSubtotals="1" fieldPosition="0"/>
    </format>
    <format dxfId="484">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83">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482">
      <pivotArea dataOnly="0" labelOnly="1" fieldPosition="0">
        <references count="1">
          <reference field="1" count="16">
            <x v="0"/>
            <x v="12"/>
            <x v="14"/>
            <x v="15"/>
            <x v="17"/>
            <x v="19"/>
            <x v="27"/>
            <x v="47"/>
            <x v="58"/>
            <x v="59"/>
            <x v="62"/>
            <x v="63"/>
            <x v="64"/>
            <x v="65"/>
            <x v="66"/>
            <x v="67"/>
          </reference>
        </references>
      </pivotArea>
    </format>
    <format dxfId="481">
      <pivotArea dataOnly="0" labelOnly="1" grandRow="1" outline="0" fieldPosition="0"/>
    </format>
    <format dxfId="480">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45381</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994"/>
  <sheetViews>
    <sheetView tabSelected="1" zoomScale="140" zoomScaleNormal="140" workbookViewId="0">
      <pane ySplit="1" topLeftCell="A18975" activePane="bottomLeft" state="frozen"/>
      <selection pane="bottomLeft" activeCell="D18982" sqref="D18982"/>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9.140625" style="36"/>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10860</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09"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48"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09"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10884</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15"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15"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15"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15"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15"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15"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15"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0"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11539</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11310</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10587</v>
      </c>
      <c r="E15387" s="672">
        <v>111043</v>
      </c>
      <c r="F15387" s="58"/>
      <c r="G15387" s="58">
        <f t="shared" si="246"/>
        <v>-111043</v>
      </c>
      <c r="H15387" s="705" t="s">
        <v>10315</v>
      </c>
    </row>
    <row r="15388" spans="1:8" ht="24" customHeight="1" x14ac:dyDescent="0.2">
      <c r="A15388" s="734">
        <v>45086</v>
      </c>
      <c r="B15388" s="63" t="s">
        <v>8043</v>
      </c>
      <c r="C15388" s="63" t="s">
        <v>7467</v>
      </c>
      <c r="D15388" s="907" t="s">
        <v>10587</v>
      </c>
      <c r="E15388" s="672">
        <v>176124</v>
      </c>
      <c r="F15388" s="58"/>
      <c r="G15388" s="58">
        <f t="shared" si="246"/>
        <v>-176124</v>
      </c>
      <c r="H15388" s="705" t="s">
        <v>10315</v>
      </c>
    </row>
    <row r="15389" spans="1:8" ht="24" customHeight="1" x14ac:dyDescent="0.2">
      <c r="A15389" s="734">
        <v>45086</v>
      </c>
      <c r="B15389" s="63" t="s">
        <v>8339</v>
      </c>
      <c r="C15389" s="63" t="s">
        <v>7467</v>
      </c>
      <c r="D15389" s="907" t="s">
        <v>10587</v>
      </c>
      <c r="E15389" s="672">
        <v>265939</v>
      </c>
      <c r="F15389" s="58"/>
      <c r="G15389" s="58">
        <f t="shared" si="246"/>
        <v>-265939</v>
      </c>
      <c r="H15389" s="705" t="s">
        <v>10315</v>
      </c>
    </row>
    <row r="15390" spans="1:8" ht="24" customHeight="1" x14ac:dyDescent="0.2">
      <c r="A15390" s="734">
        <v>45086</v>
      </c>
      <c r="B15390" s="63" t="s">
        <v>8559</v>
      </c>
      <c r="C15390" s="63" t="s">
        <v>7467</v>
      </c>
      <c r="D15390" s="907" t="s">
        <v>10587</v>
      </c>
      <c r="E15390" s="672">
        <v>245863</v>
      </c>
      <c r="F15390" s="58"/>
      <c r="G15390" s="58">
        <f t="shared" si="246"/>
        <v>-245863</v>
      </c>
      <c r="H15390" s="705" t="s">
        <v>10315</v>
      </c>
    </row>
    <row r="15391" spans="1:8" ht="24" customHeight="1" x14ac:dyDescent="0.2">
      <c r="A15391" s="734">
        <v>45086</v>
      </c>
      <c r="B15391" s="63" t="s">
        <v>8876</v>
      </c>
      <c r="C15391" s="63" t="s">
        <v>7467</v>
      </c>
      <c r="D15391" s="907" t="s">
        <v>10587</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10909</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10909</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10909</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10909</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10909</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10909</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10909</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10909</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10909</v>
      </c>
      <c r="C15687" s="63" t="s">
        <v>6706</v>
      </c>
      <c r="D15687" s="108" t="s">
        <v>10237</v>
      </c>
      <c r="E15687" s="58">
        <v>521800</v>
      </c>
      <c r="F15687" s="58"/>
      <c r="G15687" s="58">
        <f t="shared" si="251"/>
        <v>-521800</v>
      </c>
      <c r="H15687" s="705" t="s">
        <v>10324</v>
      </c>
    </row>
    <row r="15688" spans="1:8" ht="15" x14ac:dyDescent="0.2">
      <c r="A15688" s="734">
        <v>45113</v>
      </c>
      <c r="B15688" s="63" t="s">
        <v>10909</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10909</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10699</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10701</v>
      </c>
      <c r="E15732" s="126">
        <v>39500</v>
      </c>
      <c r="F15732" s="58"/>
      <c r="G15732" s="58">
        <v>-39500</v>
      </c>
      <c r="H15732" s="705" t="s">
        <v>10324</v>
      </c>
    </row>
    <row r="15733" spans="1:8" ht="15" x14ac:dyDescent="0.2">
      <c r="A15733" s="734">
        <v>45117</v>
      </c>
      <c r="B15733" s="41" t="s">
        <v>10296</v>
      </c>
      <c r="C15733" s="63" t="s">
        <v>1230</v>
      </c>
      <c r="D15733" s="108" t="s">
        <v>10746</v>
      </c>
      <c r="E15733" s="126">
        <v>48588</v>
      </c>
      <c r="F15733" s="58"/>
      <c r="G15733" s="58">
        <v>-48588</v>
      </c>
      <c r="H15733" s="705" t="s">
        <v>10324</v>
      </c>
    </row>
    <row r="15734" spans="1:8" ht="15" x14ac:dyDescent="0.2">
      <c r="A15734" s="734">
        <v>45117</v>
      </c>
      <c r="B15734" s="41" t="s">
        <v>8559</v>
      </c>
      <c r="C15734" s="63" t="s">
        <v>1230</v>
      </c>
      <c r="D15734" s="108" t="s">
        <v>10747</v>
      </c>
      <c r="E15734" s="126">
        <v>49335</v>
      </c>
      <c r="F15734" s="58"/>
      <c r="G15734" s="58">
        <v>-49335</v>
      </c>
      <c r="H15734" s="705" t="s">
        <v>10324</v>
      </c>
    </row>
    <row r="15735" spans="1:8" ht="15" x14ac:dyDescent="0.2">
      <c r="A15735" s="734">
        <v>45117</v>
      </c>
      <c r="B15735" s="41" t="s">
        <v>9356</v>
      </c>
      <c r="C15735" s="63" t="s">
        <v>1230</v>
      </c>
      <c r="D15735" s="108" t="s">
        <v>10748</v>
      </c>
      <c r="E15735" s="126">
        <v>80829</v>
      </c>
      <c r="F15735" s="58"/>
      <c r="G15735" s="58">
        <v>-80829</v>
      </c>
      <c r="H15735" s="705" t="s">
        <v>10324</v>
      </c>
    </row>
    <row r="15736" spans="1:8" ht="15" x14ac:dyDescent="0.2">
      <c r="A15736" s="734">
        <v>45117</v>
      </c>
      <c r="B15736" s="41" t="s">
        <v>10296</v>
      </c>
      <c r="C15736" s="63" t="s">
        <v>1230</v>
      </c>
      <c r="D15736" s="108" t="s">
        <v>10749</v>
      </c>
      <c r="E15736" s="126">
        <v>54516.129032258061</v>
      </c>
      <c r="F15736" s="58"/>
      <c r="G15736" s="58">
        <v>-54516.129032258061</v>
      </c>
      <c r="H15736" s="705" t="s">
        <v>10324</v>
      </c>
    </row>
    <row r="15737" spans="1:8" ht="15" x14ac:dyDescent="0.2">
      <c r="A15737" s="734">
        <v>45117</v>
      </c>
      <c r="B15737" s="41" t="s">
        <v>9402</v>
      </c>
      <c r="C15737" s="63" t="s">
        <v>1230</v>
      </c>
      <c r="D15737" s="108" t="s">
        <v>10750</v>
      </c>
      <c r="E15737" s="126">
        <v>54193.548387096773</v>
      </c>
      <c r="F15737" s="58"/>
      <c r="G15737" s="58">
        <v>-54193.548387096773</v>
      </c>
      <c r="H15737" s="705" t="s">
        <v>10324</v>
      </c>
    </row>
    <row r="15738" spans="1:8" ht="15" x14ac:dyDescent="0.2">
      <c r="A15738" s="734">
        <v>45117</v>
      </c>
      <c r="B15738" s="41" t="s">
        <v>10232</v>
      </c>
      <c r="C15738" s="63" t="s">
        <v>1230</v>
      </c>
      <c r="D15738" s="108" t="s">
        <v>10751</v>
      </c>
      <c r="E15738" s="126">
        <v>50000.000000000007</v>
      </c>
      <c r="F15738" s="58"/>
      <c r="G15738" s="58">
        <v>-50000.000000000007</v>
      </c>
      <c r="H15738" s="705" t="s">
        <v>10324</v>
      </c>
    </row>
    <row r="15739" spans="1:8" ht="15" x14ac:dyDescent="0.2">
      <c r="A15739" s="734">
        <v>45117</v>
      </c>
      <c r="B15739" s="41" t="s">
        <v>10144</v>
      </c>
      <c r="C15739" s="63" t="s">
        <v>1230</v>
      </c>
      <c r="D15739" s="108" t="s">
        <v>10738</v>
      </c>
      <c r="E15739" s="126">
        <v>17360</v>
      </c>
      <c r="F15739" s="58"/>
      <c r="G15739" s="58">
        <v>-17360</v>
      </c>
      <c r="H15739" s="705" t="s">
        <v>10324</v>
      </c>
    </row>
    <row r="15740" spans="1:8" ht="15" x14ac:dyDescent="0.2">
      <c r="A15740" s="734">
        <v>45117</v>
      </c>
      <c r="B15740" s="41" t="s">
        <v>3945</v>
      </c>
      <c r="C15740" s="63" t="s">
        <v>1230</v>
      </c>
      <c r="D15740" s="108" t="s">
        <v>10740</v>
      </c>
      <c r="E15740" s="126">
        <v>138217.74193548388</v>
      </c>
      <c r="F15740" s="58"/>
      <c r="G15740" s="58">
        <v>-138217.74193548388</v>
      </c>
      <c r="H15740" s="705" t="s">
        <v>10324</v>
      </c>
    </row>
    <row r="15741" spans="1:8" ht="15" x14ac:dyDescent="0.2">
      <c r="A15741" s="734">
        <v>45117</v>
      </c>
      <c r="B15741" s="41" t="s">
        <v>2933</v>
      </c>
      <c r="C15741" s="63" t="s">
        <v>1230</v>
      </c>
      <c r="D15741" s="108" t="s">
        <v>10741</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10909</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10909</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10909</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10499</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10500</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10499</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10501</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10502</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10503</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10504</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10504</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10504</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10505</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10506</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10507</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10510</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10510</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10511</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10508</v>
      </c>
      <c r="D15891" s="183" t="s">
        <v>10509</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10512</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10513</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10518</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10514</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10519</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10515</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10516</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10517</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10520</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10521</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10522</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10541</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10548</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10542</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10578</v>
      </c>
      <c r="E15918" s="126">
        <v>8000</v>
      </c>
      <c r="F15918" s="126"/>
      <c r="G15918" s="126">
        <f t="shared" si="254"/>
        <v>-8000</v>
      </c>
      <c r="H15918" s="705" t="s">
        <v>10324</v>
      </c>
    </row>
    <row r="15919" spans="1:8" s="682" customFormat="1" ht="15" x14ac:dyDescent="0.25">
      <c r="A15919" s="734">
        <v>45127</v>
      </c>
      <c r="B15919" s="63" t="s">
        <v>10338</v>
      </c>
      <c r="C15919" s="63" t="s">
        <v>3145</v>
      </c>
      <c r="D15919" s="183" t="s">
        <v>10543</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10544</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10545</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10546</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10547</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10549</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10550</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10551</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10551</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10551</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10551</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10551</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10551</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10551</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10552</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10553</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10554</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10554</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10555</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10556</v>
      </c>
      <c r="E15946" s="126">
        <v>3000</v>
      </c>
      <c r="F15946" s="126"/>
      <c r="G15946" s="126">
        <f t="shared" si="255"/>
        <v>-3000</v>
      </c>
      <c r="H15946" s="705" t="s">
        <v>10324</v>
      </c>
    </row>
    <row r="15947" spans="1:8" s="682" customFormat="1" ht="24" customHeight="1" x14ac:dyDescent="0.25">
      <c r="A15947" s="734">
        <v>45129</v>
      </c>
      <c r="B15947" s="63" t="s">
        <v>9402</v>
      </c>
      <c r="C15947" s="63" t="s">
        <v>10561</v>
      </c>
      <c r="D15947" s="183" t="s">
        <v>10562</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10563</v>
      </c>
      <c r="D15949" s="183" t="s">
        <v>10557</v>
      </c>
      <c r="E15949" s="126">
        <v>94000</v>
      </c>
      <c r="F15949" s="126"/>
      <c r="G15949" s="126">
        <f t="shared" si="255"/>
        <v>-94000</v>
      </c>
      <c r="H15949" s="705" t="s">
        <v>10324</v>
      </c>
    </row>
    <row r="15950" spans="1:8" s="682" customFormat="1" ht="15" customHeight="1" x14ac:dyDescent="0.25">
      <c r="A15950" s="734">
        <v>45129</v>
      </c>
      <c r="B15950" s="63" t="s">
        <v>10296</v>
      </c>
      <c r="C15950" s="63" t="s">
        <v>10558</v>
      </c>
      <c r="D15950" s="183" t="s">
        <v>10559</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10560</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10564</v>
      </c>
      <c r="E15955" s="126">
        <v>77000</v>
      </c>
      <c r="F15955" s="126"/>
      <c r="G15955" s="126">
        <f t="shared" si="255"/>
        <v>-77000</v>
      </c>
      <c r="H15955" s="705" t="s">
        <v>10324</v>
      </c>
    </row>
    <row r="15956" spans="1:8" s="682" customFormat="1" ht="15" customHeight="1" x14ac:dyDescent="0.25">
      <c r="A15956" s="734">
        <v>45129</v>
      </c>
      <c r="B15956" s="63" t="s">
        <v>9356</v>
      </c>
      <c r="C15956" s="63" t="s">
        <v>10518</v>
      </c>
      <c r="D15956" s="183" t="s">
        <v>10565</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10567</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10574</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10576</v>
      </c>
      <c r="C15962" s="63" t="s">
        <v>10577</v>
      </c>
      <c r="D15962" s="183" t="s">
        <v>10575</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10578</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10579</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10515</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10580</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10581</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10582</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10583</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10584</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10585</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10588</v>
      </c>
      <c r="E15988" s="126">
        <v>30605</v>
      </c>
      <c r="F15988" s="126"/>
      <c r="G15988" s="126">
        <f t="shared" si="255"/>
        <v>-30605</v>
      </c>
      <c r="H15988" s="705" t="s">
        <v>10324</v>
      </c>
    </row>
    <row r="15989" spans="1:8" s="682" customFormat="1" ht="15" customHeight="1" x14ac:dyDescent="0.25">
      <c r="A15989" s="734">
        <v>45132</v>
      </c>
      <c r="B15989" s="63" t="s">
        <v>16</v>
      </c>
      <c r="C15989" s="63" t="s">
        <v>10589</v>
      </c>
      <c r="D15989" s="183" t="s">
        <v>10590</v>
      </c>
      <c r="E15989" s="126">
        <v>21000</v>
      </c>
      <c r="F15989" s="126"/>
      <c r="G15989" s="126">
        <f t="shared" si="255"/>
        <v>-21000</v>
      </c>
      <c r="H15989" s="705" t="s">
        <v>10324</v>
      </c>
    </row>
    <row r="15990" spans="1:8" s="682" customFormat="1" ht="15" customHeight="1" x14ac:dyDescent="0.25">
      <c r="A15990" s="734">
        <v>45132</v>
      </c>
      <c r="B15990" s="63" t="s">
        <v>10592</v>
      </c>
      <c r="C15990" s="63" t="s">
        <v>3145</v>
      </c>
      <c r="D15990" s="183" t="s">
        <v>10591</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10593</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10594</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10596</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10596</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10596</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10596</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10601</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10601</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10601</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10602</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10602</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10602</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10597</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10598</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10599</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10600</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10603</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10604</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10605</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10605</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10606</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10607</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10608</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10609</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10610</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10611</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10619</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10518</v>
      </c>
      <c r="D16026" s="183" t="s">
        <v>10612</v>
      </c>
      <c r="E16026" s="126">
        <v>1500</v>
      </c>
      <c r="F16026" s="126"/>
      <c r="G16026" s="126">
        <f t="shared" si="256"/>
        <v>-1500</v>
      </c>
      <c r="H16026" s="705" t="s">
        <v>10324</v>
      </c>
    </row>
    <row r="16027" spans="1:8" s="682" customFormat="1" ht="15" customHeight="1" x14ac:dyDescent="0.25">
      <c r="A16027" s="734">
        <v>45134</v>
      </c>
      <c r="B16027" s="63" t="s">
        <v>2933</v>
      </c>
      <c r="C16027" s="63" t="s">
        <v>10613</v>
      </c>
      <c r="D16027" s="183" t="s">
        <v>10614</v>
      </c>
      <c r="E16027" s="126">
        <v>48730</v>
      </c>
      <c r="F16027" s="126"/>
      <c r="G16027" s="126">
        <f t="shared" si="256"/>
        <v>-48730</v>
      </c>
      <c r="H16027" s="705" t="s">
        <v>10324</v>
      </c>
    </row>
    <row r="16028" spans="1:8" s="682" customFormat="1" ht="15" customHeight="1" x14ac:dyDescent="0.25">
      <c r="A16028" s="734">
        <v>45134</v>
      </c>
      <c r="B16028" s="63" t="s">
        <v>10379</v>
      </c>
      <c r="C16028" s="63" t="s">
        <v>10615</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10616</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10657</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10658</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10659</v>
      </c>
    </row>
    <row r="16037" spans="1:8" s="682" customFormat="1" ht="15" customHeight="1" x14ac:dyDescent="0.25">
      <c r="A16037" s="734">
        <v>45138</v>
      </c>
      <c r="B16037" s="63" t="s">
        <v>10338</v>
      </c>
      <c r="C16037" s="63" t="s">
        <v>3145</v>
      </c>
      <c r="D16037" s="183" t="s">
        <v>10631</v>
      </c>
      <c r="E16037" s="126">
        <v>4000</v>
      </c>
      <c r="F16037" s="126"/>
      <c r="G16037" s="126">
        <f t="shared" si="256"/>
        <v>-4000</v>
      </c>
      <c r="H16037" s="705" t="s">
        <v>10660</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10661</v>
      </c>
    </row>
    <row r="16039" spans="1:8" s="682" customFormat="1" ht="15" customHeight="1" x14ac:dyDescent="0.25">
      <c r="A16039" s="734">
        <v>45138</v>
      </c>
      <c r="B16039" s="63" t="s">
        <v>9507</v>
      </c>
      <c r="C16039" s="63" t="s">
        <v>9549</v>
      </c>
      <c r="D16039" s="183" t="s">
        <v>10632</v>
      </c>
      <c r="E16039" s="126">
        <v>15000</v>
      </c>
      <c r="F16039" s="126"/>
      <c r="G16039" s="126">
        <f t="shared" si="256"/>
        <v>-15000</v>
      </c>
      <c r="H16039" s="705" t="s">
        <v>10662</v>
      </c>
    </row>
    <row r="16040" spans="1:8" s="682" customFormat="1" ht="15" customHeight="1" x14ac:dyDescent="0.25">
      <c r="A16040" s="734">
        <v>45138</v>
      </c>
      <c r="B16040" s="63" t="s">
        <v>8559</v>
      </c>
      <c r="C16040" s="63" t="s">
        <v>63</v>
      </c>
      <c r="D16040" s="183" t="s">
        <v>10633</v>
      </c>
      <c r="E16040" s="126">
        <v>10000</v>
      </c>
      <c r="F16040" s="126"/>
      <c r="G16040" s="126">
        <f t="shared" si="256"/>
        <v>-10000</v>
      </c>
      <c r="H16040" s="705" t="s">
        <v>10663</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10664</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10617</v>
      </c>
      <c r="D16062" s="228" t="s">
        <v>10618</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10566</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10622</v>
      </c>
      <c r="E16073" s="176"/>
      <c r="F16073" s="92">
        <v>885630</v>
      </c>
      <c r="G16073" s="92">
        <f t="shared" si="257"/>
        <v>885630</v>
      </c>
      <c r="H16073" s="702" t="s">
        <v>10324</v>
      </c>
    </row>
    <row r="16074" spans="1:10" ht="15" x14ac:dyDescent="0.2">
      <c r="A16074" s="730">
        <v>45138</v>
      </c>
      <c r="B16074" s="91" t="s">
        <v>9507</v>
      </c>
      <c r="C16074" s="94" t="s">
        <v>559</v>
      </c>
      <c r="D16074" s="801" t="s">
        <v>10566</v>
      </c>
      <c r="E16074" s="176">
        <v>8856</v>
      </c>
      <c r="F16074" s="92"/>
      <c r="G16074" s="92">
        <f t="shared" si="257"/>
        <v>-8856</v>
      </c>
      <c r="H16074" s="702" t="s">
        <v>10324</v>
      </c>
      <c r="J16074" s="40"/>
    </row>
    <row r="16075" spans="1:10" ht="15" x14ac:dyDescent="0.2">
      <c r="A16075" s="734">
        <v>45139</v>
      </c>
      <c r="B16075" s="63" t="s">
        <v>9356</v>
      </c>
      <c r="C16075" s="63" t="s">
        <v>10518</v>
      </c>
      <c r="D16075" s="183" t="s">
        <v>10634</v>
      </c>
      <c r="E16075" s="126">
        <v>500</v>
      </c>
      <c r="F16075" s="126"/>
      <c r="G16075" s="58">
        <f t="shared" si="257"/>
        <v>-500</v>
      </c>
      <c r="H16075" s="705" t="s">
        <v>10628</v>
      </c>
    </row>
    <row r="16076" spans="1:10" ht="15" x14ac:dyDescent="0.2">
      <c r="A16076" s="734">
        <v>45139</v>
      </c>
      <c r="B16076" s="63" t="s">
        <v>9402</v>
      </c>
      <c r="C16076" s="63" t="s">
        <v>3145</v>
      </c>
      <c r="D16076" s="183" t="s">
        <v>10635</v>
      </c>
      <c r="E16076" s="126">
        <v>2940</v>
      </c>
      <c r="F16076" s="126"/>
      <c r="G16076" s="58">
        <f t="shared" si="257"/>
        <v>-2940</v>
      </c>
      <c r="H16076" s="705" t="s">
        <v>10628</v>
      </c>
      <c r="J16076" s="40"/>
    </row>
    <row r="16077" spans="1:10" ht="15" customHeight="1" x14ac:dyDescent="0.2">
      <c r="A16077" s="734">
        <v>45139</v>
      </c>
      <c r="B16077" s="63" t="s">
        <v>9402</v>
      </c>
      <c r="C16077" s="63" t="s">
        <v>286</v>
      </c>
      <c r="D16077" s="183" t="s">
        <v>10637</v>
      </c>
      <c r="E16077" s="126">
        <v>2800</v>
      </c>
      <c r="F16077" s="126"/>
      <c r="G16077" s="58">
        <f t="shared" si="257"/>
        <v>-2800</v>
      </c>
      <c r="H16077" s="705" t="s">
        <v>10628</v>
      </c>
      <c r="J16077" s="40"/>
    </row>
    <row r="16078" spans="1:10" ht="15" customHeight="1" x14ac:dyDescent="0.2">
      <c r="A16078" s="734">
        <v>45139</v>
      </c>
      <c r="B16078" s="63" t="s">
        <v>10296</v>
      </c>
      <c r="C16078" s="63" t="s">
        <v>8792</v>
      </c>
      <c r="D16078" s="183" t="s">
        <v>10636</v>
      </c>
      <c r="E16078" s="126">
        <v>70000</v>
      </c>
      <c r="F16078" s="126"/>
      <c r="G16078" s="58">
        <f t="shared" si="257"/>
        <v>-70000</v>
      </c>
      <c r="H16078" s="705" t="s">
        <v>10628</v>
      </c>
    </row>
    <row r="16079" spans="1:10" ht="15" customHeight="1" x14ac:dyDescent="0.2">
      <c r="A16079" s="734">
        <v>45139</v>
      </c>
      <c r="B16079" s="63" t="s">
        <v>9402</v>
      </c>
      <c r="C16079" s="63" t="s">
        <v>5741</v>
      </c>
      <c r="D16079" s="183" t="s">
        <v>370</v>
      </c>
      <c r="E16079" s="126">
        <v>350</v>
      </c>
      <c r="F16079" s="126"/>
      <c r="G16079" s="58">
        <f t="shared" si="257"/>
        <v>-350</v>
      </c>
      <c r="H16079" s="705" t="s">
        <v>10628</v>
      </c>
    </row>
    <row r="16080" spans="1:10" ht="15" customHeight="1" x14ac:dyDescent="0.2">
      <c r="A16080" s="734">
        <v>45139</v>
      </c>
      <c r="B16080" s="63" t="s">
        <v>9402</v>
      </c>
      <c r="C16080" s="63" t="s">
        <v>5741</v>
      </c>
      <c r="D16080" s="183" t="s">
        <v>370</v>
      </c>
      <c r="E16080" s="126">
        <v>350</v>
      </c>
      <c r="F16080" s="126"/>
      <c r="G16080" s="58">
        <f t="shared" si="257"/>
        <v>-350</v>
      </c>
      <c r="H16080" s="705" t="s">
        <v>10628</v>
      </c>
    </row>
    <row r="16081" spans="1:8" ht="15" customHeight="1" x14ac:dyDescent="0.2">
      <c r="A16081" s="734">
        <v>45139</v>
      </c>
      <c r="B16081" s="63" t="s">
        <v>16</v>
      </c>
      <c r="C16081" s="63" t="s">
        <v>103</v>
      </c>
      <c r="D16081" s="183" t="s">
        <v>10211</v>
      </c>
      <c r="E16081" s="126">
        <v>2000</v>
      </c>
      <c r="F16081" s="126"/>
      <c r="G16081" s="58">
        <f t="shared" si="257"/>
        <v>-2000</v>
      </c>
      <c r="H16081" s="705" t="s">
        <v>10628</v>
      </c>
    </row>
    <row r="16082" spans="1:8" ht="15" x14ac:dyDescent="0.2">
      <c r="A16082" s="734">
        <v>45139</v>
      </c>
      <c r="B16082" s="63" t="s">
        <v>10232</v>
      </c>
      <c r="C16082" s="63" t="s">
        <v>5741</v>
      </c>
      <c r="D16082" s="183" t="s">
        <v>370</v>
      </c>
      <c r="E16082" s="126">
        <v>3500</v>
      </c>
      <c r="F16082" s="126"/>
      <c r="G16082" s="58">
        <f t="shared" si="257"/>
        <v>-3500</v>
      </c>
      <c r="H16082" s="705" t="s">
        <v>10628</v>
      </c>
    </row>
    <row r="16083" spans="1:8" ht="15" x14ac:dyDescent="0.2">
      <c r="A16083" s="734">
        <v>45139</v>
      </c>
      <c r="B16083" s="63" t="s">
        <v>10576</v>
      </c>
      <c r="C16083" s="63" t="s">
        <v>392</v>
      </c>
      <c r="D16083" s="183" t="s">
        <v>10638</v>
      </c>
      <c r="E16083" s="126">
        <v>150</v>
      </c>
      <c r="F16083" s="126"/>
      <c r="G16083" s="58">
        <f t="shared" si="257"/>
        <v>-150</v>
      </c>
      <c r="H16083" s="705" t="s">
        <v>10628</v>
      </c>
    </row>
    <row r="16084" spans="1:8" ht="15" x14ac:dyDescent="0.2">
      <c r="A16084" s="734">
        <v>45139</v>
      </c>
      <c r="B16084" s="63" t="s">
        <v>9402</v>
      </c>
      <c r="C16084" s="63" t="s">
        <v>3145</v>
      </c>
      <c r="D16084" s="183" t="s">
        <v>10639</v>
      </c>
      <c r="E16084" s="126">
        <v>57000</v>
      </c>
      <c r="F16084" s="126"/>
      <c r="G16084" s="58">
        <f t="shared" si="257"/>
        <v>-57000</v>
      </c>
      <c r="H16084" s="705" t="s">
        <v>10628</v>
      </c>
    </row>
    <row r="16085" spans="1:8" ht="15" x14ac:dyDescent="0.2">
      <c r="A16085" s="734">
        <v>45139</v>
      </c>
      <c r="B16085" s="63" t="s">
        <v>10144</v>
      </c>
      <c r="C16085" s="63" t="s">
        <v>10484</v>
      </c>
      <c r="D16085" s="183" t="s">
        <v>10640</v>
      </c>
      <c r="E16085" s="126">
        <v>250000</v>
      </c>
      <c r="F16085" s="126"/>
      <c r="G16085" s="58">
        <f t="shared" si="257"/>
        <v>-250000</v>
      </c>
      <c r="H16085" s="705" t="s">
        <v>10628</v>
      </c>
    </row>
    <row r="16086" spans="1:8" ht="15" x14ac:dyDescent="0.2">
      <c r="A16086" s="734">
        <v>45139</v>
      </c>
      <c r="B16086" s="63" t="s">
        <v>10144</v>
      </c>
      <c r="C16086" s="63" t="s">
        <v>10484</v>
      </c>
      <c r="D16086" s="183" t="s">
        <v>10640</v>
      </c>
      <c r="E16086" s="126">
        <v>250000</v>
      </c>
      <c r="F16086" s="126"/>
      <c r="G16086" s="58">
        <f t="shared" si="257"/>
        <v>-250000</v>
      </c>
      <c r="H16086" s="705" t="s">
        <v>10628</v>
      </c>
    </row>
    <row r="16087" spans="1:8" ht="15" customHeight="1" x14ac:dyDescent="0.2">
      <c r="A16087" s="734">
        <v>45139</v>
      </c>
      <c r="B16087" s="63" t="s">
        <v>10296</v>
      </c>
      <c r="C16087" s="63" t="s">
        <v>10484</v>
      </c>
      <c r="D16087" s="183" t="s">
        <v>10640</v>
      </c>
      <c r="E16087" s="126">
        <v>250000</v>
      </c>
      <c r="F16087" s="126"/>
      <c r="G16087" s="58">
        <f t="shared" si="257"/>
        <v>-250000</v>
      </c>
      <c r="H16087" s="705" t="s">
        <v>10628</v>
      </c>
    </row>
    <row r="16088" spans="1:8" ht="15" customHeight="1" x14ac:dyDescent="0.2">
      <c r="A16088" s="734">
        <v>45139</v>
      </c>
      <c r="B16088" s="63" t="s">
        <v>10296</v>
      </c>
      <c r="C16088" s="63" t="s">
        <v>10484</v>
      </c>
      <c r="D16088" s="183" t="s">
        <v>10640</v>
      </c>
      <c r="E16088" s="126">
        <v>50000</v>
      </c>
      <c r="F16088" s="126"/>
      <c r="G16088" s="58">
        <f t="shared" si="257"/>
        <v>-50000</v>
      </c>
      <c r="H16088" s="705" t="s">
        <v>10628</v>
      </c>
    </row>
    <row r="16089" spans="1:8" ht="15" customHeight="1" x14ac:dyDescent="0.2">
      <c r="A16089" s="734">
        <v>45139</v>
      </c>
      <c r="B16089" s="63" t="s">
        <v>10144</v>
      </c>
      <c r="C16089" s="63" t="s">
        <v>9750</v>
      </c>
      <c r="D16089" s="183" t="s">
        <v>10641</v>
      </c>
      <c r="E16089" s="126">
        <v>100000</v>
      </c>
      <c r="F16089" s="126"/>
      <c r="G16089" s="58">
        <f t="shared" si="257"/>
        <v>-100000</v>
      </c>
      <c r="H16089" s="705" t="s">
        <v>10628</v>
      </c>
    </row>
    <row r="16090" spans="1:8" ht="15" customHeight="1" x14ac:dyDescent="0.2">
      <c r="A16090" s="734">
        <v>45140</v>
      </c>
      <c r="B16090" s="63" t="s">
        <v>25</v>
      </c>
      <c r="C16090" s="63" t="s">
        <v>8150</v>
      </c>
      <c r="D16090" s="183" t="s">
        <v>6310</v>
      </c>
      <c r="E16090" s="126">
        <v>230</v>
      </c>
      <c r="F16090" s="126"/>
      <c r="G16090" s="58">
        <f t="shared" si="257"/>
        <v>-230</v>
      </c>
      <c r="H16090" s="705" t="s">
        <v>10628</v>
      </c>
    </row>
    <row r="16091" spans="1:8" ht="15" customHeight="1" x14ac:dyDescent="0.2">
      <c r="A16091" s="734">
        <v>45140</v>
      </c>
      <c r="B16091" s="63" t="s">
        <v>16</v>
      </c>
      <c r="C16091" s="63" t="s">
        <v>8150</v>
      </c>
      <c r="D16091" s="183" t="s">
        <v>6310</v>
      </c>
      <c r="E16091" s="126">
        <v>240</v>
      </c>
      <c r="F16091" s="126"/>
      <c r="G16091" s="58">
        <f t="shared" si="257"/>
        <v>-240</v>
      </c>
      <c r="H16091" s="705" t="s">
        <v>10628</v>
      </c>
    </row>
    <row r="16092" spans="1:8" ht="15" customHeight="1" x14ac:dyDescent="0.2">
      <c r="A16092" s="734">
        <v>45140</v>
      </c>
      <c r="B16092" s="63" t="s">
        <v>10379</v>
      </c>
      <c r="C16092" s="63" t="s">
        <v>5741</v>
      </c>
      <c r="D16092" s="183" t="s">
        <v>370</v>
      </c>
      <c r="E16092" s="126">
        <v>350</v>
      </c>
      <c r="F16092" s="126"/>
      <c r="G16092" s="58">
        <f t="shared" si="257"/>
        <v>-350</v>
      </c>
      <c r="H16092" s="705" t="s">
        <v>10628</v>
      </c>
    </row>
    <row r="16093" spans="1:8" ht="15" customHeight="1" x14ac:dyDescent="0.2">
      <c r="A16093" s="734">
        <v>45140</v>
      </c>
      <c r="B16093" s="63" t="s">
        <v>9356</v>
      </c>
      <c r="C16093" s="63" t="s">
        <v>392</v>
      </c>
      <c r="D16093" s="183" t="s">
        <v>7592</v>
      </c>
      <c r="E16093" s="126">
        <v>1410</v>
      </c>
      <c r="F16093" s="126"/>
      <c r="G16093" s="58">
        <f t="shared" si="257"/>
        <v>-1410</v>
      </c>
      <c r="H16093" s="705" t="s">
        <v>10628</v>
      </c>
    </row>
    <row r="16094" spans="1:8" ht="15" customHeight="1" x14ac:dyDescent="0.2">
      <c r="A16094" s="734">
        <v>45140</v>
      </c>
      <c r="B16094" s="63" t="s">
        <v>103</v>
      </c>
      <c r="C16094" s="63" t="s">
        <v>103</v>
      </c>
      <c r="D16094" s="183" t="s">
        <v>10642</v>
      </c>
      <c r="E16094" s="126">
        <v>1000</v>
      </c>
      <c r="F16094" s="126"/>
      <c r="G16094" s="58">
        <f t="shared" si="257"/>
        <v>-1000</v>
      </c>
      <c r="H16094" s="705" t="s">
        <v>10628</v>
      </c>
    </row>
    <row r="16095" spans="1:8" ht="15" customHeight="1" x14ac:dyDescent="0.2">
      <c r="A16095" s="734">
        <v>45140</v>
      </c>
      <c r="B16095" s="63" t="s">
        <v>10338</v>
      </c>
      <c r="C16095" s="63" t="s">
        <v>5741</v>
      </c>
      <c r="D16095" s="183" t="s">
        <v>10643</v>
      </c>
      <c r="E16095" s="126">
        <v>7890</v>
      </c>
      <c r="F16095" s="126"/>
      <c r="G16095" s="58">
        <f t="shared" si="257"/>
        <v>-7890</v>
      </c>
      <c r="H16095" s="705" t="s">
        <v>10628</v>
      </c>
    </row>
    <row r="16096" spans="1:8" ht="15" customHeight="1" x14ac:dyDescent="0.2">
      <c r="A16096" s="734">
        <v>45140</v>
      </c>
      <c r="B16096" s="63" t="s">
        <v>10379</v>
      </c>
      <c r="C16096" s="63" t="s">
        <v>3145</v>
      </c>
      <c r="D16096" s="183" t="s">
        <v>2159</v>
      </c>
      <c r="E16096" s="126">
        <v>9450</v>
      </c>
      <c r="F16096" s="126"/>
      <c r="G16096" s="58">
        <f t="shared" si="257"/>
        <v>-9450</v>
      </c>
      <c r="H16096" s="705" t="s">
        <v>10628</v>
      </c>
    </row>
    <row r="16097" spans="1:8" ht="15" customHeight="1" x14ac:dyDescent="0.2">
      <c r="A16097" s="734">
        <v>45140</v>
      </c>
      <c r="B16097" s="63" t="s">
        <v>10232</v>
      </c>
      <c r="C16097" s="63" t="s">
        <v>3145</v>
      </c>
      <c r="D16097" s="183" t="s">
        <v>2272</v>
      </c>
      <c r="E16097" s="126">
        <v>2300</v>
      </c>
      <c r="F16097" s="126"/>
      <c r="G16097" s="58">
        <f t="shared" si="257"/>
        <v>-2300</v>
      </c>
      <c r="H16097" s="705" t="s">
        <v>10628</v>
      </c>
    </row>
    <row r="16098" spans="1:8" ht="15" x14ac:dyDescent="0.2">
      <c r="A16098" s="734">
        <v>45140</v>
      </c>
      <c r="B16098" s="63" t="s">
        <v>103</v>
      </c>
      <c r="C16098" s="63" t="s">
        <v>103</v>
      </c>
      <c r="D16098" s="183" t="s">
        <v>10211</v>
      </c>
      <c r="E16098" s="126">
        <v>2000</v>
      </c>
      <c r="F16098" s="126"/>
      <c r="G16098" s="58">
        <f t="shared" si="257"/>
        <v>-2000</v>
      </c>
      <c r="H16098" s="705" t="s">
        <v>10628</v>
      </c>
    </row>
    <row r="16099" spans="1:8" ht="15" x14ac:dyDescent="0.2">
      <c r="A16099" s="734">
        <v>45140</v>
      </c>
      <c r="B16099" s="63" t="s">
        <v>10379</v>
      </c>
      <c r="C16099" s="63" t="s">
        <v>3446</v>
      </c>
      <c r="D16099" s="183" t="s">
        <v>9517</v>
      </c>
      <c r="E16099" s="126">
        <v>40000</v>
      </c>
      <c r="F16099" s="126"/>
      <c r="G16099" s="58">
        <f t="shared" si="257"/>
        <v>-40000</v>
      </c>
      <c r="H16099" s="705" t="s">
        <v>10628</v>
      </c>
    </row>
    <row r="16100" spans="1:8" ht="15" x14ac:dyDescent="0.2">
      <c r="A16100" s="734">
        <v>45140</v>
      </c>
      <c r="B16100" s="63" t="s">
        <v>10232</v>
      </c>
      <c r="C16100" s="63" t="s">
        <v>5741</v>
      </c>
      <c r="D16100" s="183" t="s">
        <v>370</v>
      </c>
      <c r="E16100" s="126">
        <v>800</v>
      </c>
      <c r="F16100" s="126"/>
      <c r="G16100" s="58">
        <f t="shared" si="257"/>
        <v>-800</v>
      </c>
      <c r="H16100" s="705" t="s">
        <v>10628</v>
      </c>
    </row>
    <row r="16101" spans="1:8" ht="15" x14ac:dyDescent="0.2">
      <c r="A16101" s="734">
        <v>45140</v>
      </c>
      <c r="B16101" s="63" t="s">
        <v>10338</v>
      </c>
      <c r="C16101" s="63" t="s">
        <v>5741</v>
      </c>
      <c r="D16101" s="183" t="s">
        <v>370</v>
      </c>
      <c r="E16101" s="126">
        <v>1700</v>
      </c>
      <c r="F16101" s="126"/>
      <c r="G16101" s="58">
        <f t="shared" si="257"/>
        <v>-1700</v>
      </c>
      <c r="H16101" s="705" t="s">
        <v>10628</v>
      </c>
    </row>
    <row r="16102" spans="1:8" ht="15" x14ac:dyDescent="0.2">
      <c r="A16102" s="734">
        <v>45140</v>
      </c>
      <c r="B16102" s="63" t="s">
        <v>9402</v>
      </c>
      <c r="C16102" s="63" t="s">
        <v>3145</v>
      </c>
      <c r="D16102" s="183" t="s">
        <v>10644</v>
      </c>
      <c r="E16102" s="126">
        <v>800</v>
      </c>
      <c r="F16102" s="126"/>
      <c r="G16102" s="58">
        <f t="shared" si="257"/>
        <v>-800</v>
      </c>
      <c r="H16102" s="705" t="s">
        <v>10628</v>
      </c>
    </row>
    <row r="16103" spans="1:8" ht="15" x14ac:dyDescent="0.2">
      <c r="A16103" s="734">
        <v>45140</v>
      </c>
      <c r="B16103" s="63" t="s">
        <v>9832</v>
      </c>
      <c r="C16103" s="63" t="s">
        <v>286</v>
      </c>
      <c r="D16103" s="183" t="s">
        <v>8163</v>
      </c>
      <c r="E16103" s="126">
        <v>250</v>
      </c>
      <c r="F16103" s="126"/>
      <c r="G16103" s="58">
        <f t="shared" si="257"/>
        <v>-250</v>
      </c>
      <c r="H16103" s="705" t="s">
        <v>10628</v>
      </c>
    </row>
    <row r="16104" spans="1:8" ht="15" x14ac:dyDescent="0.2">
      <c r="A16104" s="734">
        <v>45140</v>
      </c>
      <c r="B16104" s="63" t="s">
        <v>10379</v>
      </c>
      <c r="C16104" s="63" t="s">
        <v>5741</v>
      </c>
      <c r="D16104" s="183" t="s">
        <v>10337</v>
      </c>
      <c r="E16104" s="126">
        <v>300</v>
      </c>
      <c r="F16104" s="126"/>
      <c r="G16104" s="58">
        <f t="shared" si="257"/>
        <v>-300</v>
      </c>
      <c r="H16104" s="705" t="s">
        <v>10628</v>
      </c>
    </row>
    <row r="16105" spans="1:8" ht="15" x14ac:dyDescent="0.2">
      <c r="A16105" s="734">
        <v>45140</v>
      </c>
      <c r="B16105" s="63" t="s">
        <v>10296</v>
      </c>
      <c r="C16105" s="63" t="s">
        <v>5741</v>
      </c>
      <c r="D16105" s="183" t="s">
        <v>10337</v>
      </c>
      <c r="E16105" s="126">
        <v>600</v>
      </c>
      <c r="F16105" s="126"/>
      <c r="G16105" s="58">
        <f t="shared" si="257"/>
        <v>-600</v>
      </c>
      <c r="H16105" s="705" t="s">
        <v>10628</v>
      </c>
    </row>
    <row r="16106" spans="1:8" ht="15" x14ac:dyDescent="0.2">
      <c r="A16106" s="734">
        <v>45140</v>
      </c>
      <c r="B16106" s="63" t="s">
        <v>10296</v>
      </c>
      <c r="C16106" s="63" t="s">
        <v>8953</v>
      </c>
      <c r="D16106" s="183" t="s">
        <v>10645</v>
      </c>
      <c r="E16106" s="126">
        <v>1000</v>
      </c>
      <c r="F16106" s="126"/>
      <c r="G16106" s="58">
        <f t="shared" si="257"/>
        <v>-1000</v>
      </c>
      <c r="H16106" s="705" t="s">
        <v>10628</v>
      </c>
    </row>
    <row r="16107" spans="1:8" ht="15" x14ac:dyDescent="0.2">
      <c r="A16107" s="734">
        <v>45139</v>
      </c>
      <c r="B16107" s="41" t="s">
        <v>10379</v>
      </c>
      <c r="C16107" s="63" t="s">
        <v>3145</v>
      </c>
      <c r="D16107" s="108" t="s">
        <v>10646</v>
      </c>
      <c r="E16107" s="126">
        <v>142500</v>
      </c>
      <c r="F16107" s="58"/>
      <c r="G16107" s="58">
        <f t="shared" si="257"/>
        <v>-142500</v>
      </c>
      <c r="H16107" s="705" t="s">
        <v>10628</v>
      </c>
    </row>
    <row r="16108" spans="1:8" ht="15" customHeight="1" x14ac:dyDescent="0.2">
      <c r="A16108" s="734">
        <v>45139</v>
      </c>
      <c r="B16108" s="41" t="s">
        <v>2933</v>
      </c>
      <c r="C16108" s="63" t="s">
        <v>392</v>
      </c>
      <c r="D16108" s="108" t="s">
        <v>6386</v>
      </c>
      <c r="E16108" s="126">
        <v>5950</v>
      </c>
      <c r="F16108" s="58"/>
      <c r="G16108" s="58">
        <f t="shared" si="257"/>
        <v>-5950</v>
      </c>
      <c r="H16108" s="705" t="s">
        <v>10628</v>
      </c>
    </row>
    <row r="16109" spans="1:8" ht="15" x14ac:dyDescent="0.2">
      <c r="A16109" s="734">
        <v>45139</v>
      </c>
      <c r="B16109" s="41" t="s">
        <v>10576</v>
      </c>
      <c r="C16109" s="63" t="s">
        <v>757</v>
      </c>
      <c r="D16109" s="108" t="s">
        <v>10651</v>
      </c>
      <c r="E16109" s="126">
        <v>3420</v>
      </c>
      <c r="F16109" s="58"/>
      <c r="G16109" s="58">
        <f t="shared" si="257"/>
        <v>-3420</v>
      </c>
      <c r="H16109" s="705" t="s">
        <v>10628</v>
      </c>
    </row>
    <row r="16110" spans="1:8" ht="15" x14ac:dyDescent="0.2">
      <c r="A16110" s="734">
        <v>45139</v>
      </c>
      <c r="B16110" s="41" t="s">
        <v>2933</v>
      </c>
      <c r="C16110" s="63" t="s">
        <v>3003</v>
      </c>
      <c r="D16110" s="108" t="s">
        <v>10652</v>
      </c>
      <c r="E16110" s="126">
        <v>74516</v>
      </c>
      <c r="F16110" s="58"/>
      <c r="G16110" s="58">
        <f t="shared" si="257"/>
        <v>-74516</v>
      </c>
      <c r="H16110" s="705" t="s">
        <v>10628</v>
      </c>
    </row>
    <row r="16111" spans="1:8" ht="15" x14ac:dyDescent="0.2">
      <c r="A16111" s="734">
        <v>45139</v>
      </c>
      <c r="B16111" s="41" t="s">
        <v>10296</v>
      </c>
      <c r="C16111" s="63" t="s">
        <v>3145</v>
      </c>
      <c r="D16111" s="108" t="s">
        <v>10653</v>
      </c>
      <c r="E16111" s="126">
        <v>5464</v>
      </c>
      <c r="F16111" s="58"/>
      <c r="G16111" s="58">
        <f t="shared" si="257"/>
        <v>-5464</v>
      </c>
      <c r="H16111" s="705" t="s">
        <v>10628</v>
      </c>
    </row>
    <row r="16112" spans="1:8" ht="15" x14ac:dyDescent="0.2">
      <c r="A16112" s="734">
        <v>45139</v>
      </c>
      <c r="B16112" s="41" t="s">
        <v>10379</v>
      </c>
      <c r="C16112" s="63" t="s">
        <v>8071</v>
      </c>
      <c r="D16112" s="108" t="s">
        <v>10654</v>
      </c>
      <c r="E16112" s="126">
        <v>50000</v>
      </c>
      <c r="F16112" s="58"/>
      <c r="G16112" s="58">
        <f t="shared" si="257"/>
        <v>-50000</v>
      </c>
      <c r="H16112" s="705" t="s">
        <v>10628</v>
      </c>
    </row>
    <row r="16113" spans="1:8" ht="15" x14ac:dyDescent="0.2">
      <c r="A16113" s="734">
        <v>45139</v>
      </c>
      <c r="B16113" s="41" t="s">
        <v>10379</v>
      </c>
      <c r="C16113" s="63" t="s">
        <v>286</v>
      </c>
      <c r="D16113" s="108" t="s">
        <v>370</v>
      </c>
      <c r="E16113" s="126">
        <v>900</v>
      </c>
      <c r="F16113" s="58"/>
      <c r="G16113" s="58">
        <f t="shared" si="257"/>
        <v>-900</v>
      </c>
      <c r="H16113" s="705" t="s">
        <v>10628</v>
      </c>
    </row>
    <row r="16114" spans="1:8" ht="15" x14ac:dyDescent="0.2">
      <c r="A16114" s="734">
        <v>45139</v>
      </c>
      <c r="B16114" s="41" t="s">
        <v>10144</v>
      </c>
      <c r="C16114" s="63" t="s">
        <v>392</v>
      </c>
      <c r="D16114" s="108" t="s">
        <v>10655</v>
      </c>
      <c r="E16114" s="126">
        <v>1000</v>
      </c>
      <c r="F16114" s="58"/>
      <c r="G16114" s="58">
        <f t="shared" si="257"/>
        <v>-1000</v>
      </c>
      <c r="H16114" s="705" t="s">
        <v>10628</v>
      </c>
    </row>
    <row r="16115" spans="1:8" ht="15" x14ac:dyDescent="0.2">
      <c r="A16115" s="734">
        <v>45139</v>
      </c>
      <c r="B16115" s="41" t="s">
        <v>9402</v>
      </c>
      <c r="C16115" s="63" t="s">
        <v>5741</v>
      </c>
      <c r="D16115" s="108" t="s">
        <v>370</v>
      </c>
      <c r="E16115" s="126">
        <v>1700</v>
      </c>
      <c r="F16115" s="58"/>
      <c r="G16115" s="58">
        <f t="shared" si="257"/>
        <v>-1700</v>
      </c>
      <c r="H16115" s="705" t="s">
        <v>10628</v>
      </c>
    </row>
    <row r="16116" spans="1:8" ht="15" x14ac:dyDescent="0.2">
      <c r="A16116" s="734">
        <v>45139</v>
      </c>
      <c r="B16116" s="41" t="s">
        <v>9356</v>
      </c>
      <c r="C16116" s="63" t="s">
        <v>9460</v>
      </c>
      <c r="D16116" s="108" t="s">
        <v>10656</v>
      </c>
      <c r="E16116" s="126">
        <v>100000</v>
      </c>
      <c r="F16116" s="58"/>
      <c r="G16116" s="58">
        <f t="shared" si="257"/>
        <v>-100000</v>
      </c>
      <c r="H16116" s="705" t="s">
        <v>10628</v>
      </c>
    </row>
    <row r="16117" spans="1:8" ht="15" customHeight="1" x14ac:dyDescent="0.2">
      <c r="A16117" s="734">
        <v>45142</v>
      </c>
      <c r="B16117" s="41" t="s">
        <v>16</v>
      </c>
      <c r="C16117" s="63" t="s">
        <v>392</v>
      </c>
      <c r="D16117" s="108" t="s">
        <v>10665</v>
      </c>
      <c r="E16117" s="126">
        <v>9500</v>
      </c>
      <c r="F16117" s="58"/>
      <c r="G16117" s="58">
        <f t="shared" si="257"/>
        <v>-9500</v>
      </c>
      <c r="H16117" s="705" t="s">
        <v>10628</v>
      </c>
    </row>
    <row r="16118" spans="1:8" ht="15" customHeight="1" x14ac:dyDescent="0.2">
      <c r="A16118" s="734">
        <v>45142</v>
      </c>
      <c r="B16118" s="41" t="s">
        <v>16</v>
      </c>
      <c r="C16118" s="63" t="s">
        <v>392</v>
      </c>
      <c r="D16118" s="108" t="s">
        <v>10666</v>
      </c>
      <c r="E16118" s="126">
        <v>2500</v>
      </c>
      <c r="F16118" s="58"/>
      <c r="G16118" s="58">
        <f t="shared" si="257"/>
        <v>-2500</v>
      </c>
      <c r="H16118" s="705" t="s">
        <v>10628</v>
      </c>
    </row>
    <row r="16119" spans="1:8" ht="15" x14ac:dyDescent="0.2">
      <c r="A16119" s="734">
        <v>45142</v>
      </c>
      <c r="B16119" s="41" t="s">
        <v>103</v>
      </c>
      <c r="C16119" s="63" t="s">
        <v>103</v>
      </c>
      <c r="D16119" s="108" t="s">
        <v>10211</v>
      </c>
      <c r="E16119" s="126">
        <v>3000</v>
      </c>
      <c r="F16119" s="58"/>
      <c r="G16119" s="58">
        <f t="shared" si="257"/>
        <v>-3000</v>
      </c>
      <c r="H16119" s="705" t="s">
        <v>10628</v>
      </c>
    </row>
    <row r="16120" spans="1:8" ht="15" x14ac:dyDescent="0.2">
      <c r="A16120" s="734">
        <v>45142</v>
      </c>
      <c r="B16120" s="41" t="s">
        <v>10576</v>
      </c>
      <c r="C16120" s="63" t="s">
        <v>8372</v>
      </c>
      <c r="D16120" s="108" t="s">
        <v>370</v>
      </c>
      <c r="E16120" s="126">
        <v>3000</v>
      </c>
      <c r="F16120" s="58"/>
      <c r="G16120" s="58">
        <f t="shared" si="257"/>
        <v>-3000</v>
      </c>
      <c r="H16120" s="705" t="s">
        <v>10628</v>
      </c>
    </row>
    <row r="16121" spans="1:8" ht="15" x14ac:dyDescent="0.2">
      <c r="A16121" s="734">
        <v>45142</v>
      </c>
      <c r="B16121" s="41" t="s">
        <v>9402</v>
      </c>
      <c r="C16121" s="63" t="s">
        <v>3145</v>
      </c>
      <c r="D16121" s="108" t="s">
        <v>10811</v>
      </c>
      <c r="E16121" s="126">
        <v>21000</v>
      </c>
      <c r="F16121" s="58"/>
      <c r="G16121" s="58">
        <f t="shared" si="257"/>
        <v>-21000</v>
      </c>
      <c r="H16121" s="705" t="s">
        <v>10628</v>
      </c>
    </row>
    <row r="16122" spans="1:8" ht="15" x14ac:dyDescent="0.2">
      <c r="A16122" s="734">
        <v>45142</v>
      </c>
      <c r="B16122" s="41" t="s">
        <v>10379</v>
      </c>
      <c r="C16122" s="63" t="s">
        <v>3145</v>
      </c>
      <c r="D16122" s="108" t="s">
        <v>10667</v>
      </c>
      <c r="E16122" s="126">
        <v>42000</v>
      </c>
      <c r="F16122" s="58"/>
      <c r="G16122" s="58">
        <f t="shared" si="257"/>
        <v>-42000</v>
      </c>
      <c r="H16122" s="705" t="s">
        <v>10628</v>
      </c>
    </row>
    <row r="16123" spans="1:8" ht="15" x14ac:dyDescent="0.2">
      <c r="A16123" s="734">
        <v>45142</v>
      </c>
      <c r="B16123" s="63" t="s">
        <v>10338</v>
      </c>
      <c r="C16123" s="63" t="s">
        <v>3145</v>
      </c>
      <c r="D16123" s="108" t="s">
        <v>10668</v>
      </c>
      <c r="E16123" s="126">
        <v>11105</v>
      </c>
      <c r="F16123" s="58"/>
      <c r="G16123" s="58">
        <f t="shared" si="257"/>
        <v>-11105</v>
      </c>
      <c r="H16123" s="705" t="s">
        <v>10628</v>
      </c>
    </row>
    <row r="16124" spans="1:8" ht="15" x14ac:dyDescent="0.2">
      <c r="A16124" s="734">
        <v>45142</v>
      </c>
      <c r="B16124" s="63" t="s">
        <v>10338</v>
      </c>
      <c r="C16124" s="63" t="s">
        <v>5741</v>
      </c>
      <c r="D16124" s="108" t="s">
        <v>10669</v>
      </c>
      <c r="E16124" s="126">
        <v>3400</v>
      </c>
      <c r="F16124" s="58"/>
      <c r="G16124" s="58">
        <f t="shared" si="257"/>
        <v>-3400</v>
      </c>
      <c r="H16124" s="705" t="s">
        <v>10628</v>
      </c>
    </row>
    <row r="16125" spans="1:8" ht="15" x14ac:dyDescent="0.2">
      <c r="A16125" s="734">
        <v>45142</v>
      </c>
      <c r="B16125" s="41" t="s">
        <v>10296</v>
      </c>
      <c r="C16125" s="63" t="s">
        <v>3145</v>
      </c>
      <c r="D16125" s="108" t="s">
        <v>10670</v>
      </c>
      <c r="E16125" s="126">
        <v>148275</v>
      </c>
      <c r="F16125" s="58"/>
      <c r="G16125" s="58">
        <f t="shared" si="257"/>
        <v>-148275</v>
      </c>
      <c r="H16125" s="705" t="s">
        <v>10628</v>
      </c>
    </row>
    <row r="16126" spans="1:8" ht="15" x14ac:dyDescent="0.2">
      <c r="A16126" s="734">
        <v>45142</v>
      </c>
      <c r="B16126" s="41" t="s">
        <v>10296</v>
      </c>
      <c r="C16126" s="63" t="s">
        <v>5741</v>
      </c>
      <c r="D16126" s="108" t="s">
        <v>370</v>
      </c>
      <c r="E16126" s="126">
        <v>1000</v>
      </c>
      <c r="F16126" s="58"/>
      <c r="G16126" s="58">
        <f t="shared" si="257"/>
        <v>-1000</v>
      </c>
      <c r="H16126" s="705" t="s">
        <v>10628</v>
      </c>
    </row>
    <row r="16127" spans="1:8" ht="15" x14ac:dyDescent="0.2">
      <c r="A16127" s="734">
        <v>45142</v>
      </c>
      <c r="B16127" s="63" t="s">
        <v>10338</v>
      </c>
      <c r="C16127" s="63" t="s">
        <v>9825</v>
      </c>
      <c r="D16127" s="108" t="s">
        <v>10671</v>
      </c>
      <c r="E16127" s="126">
        <v>60000</v>
      </c>
      <c r="F16127" s="58"/>
      <c r="G16127" s="58">
        <f t="shared" ref="G16127:G16190" si="258">F16127-E16127</f>
        <v>-60000</v>
      </c>
      <c r="H16127" s="705" t="s">
        <v>10628</v>
      </c>
    </row>
    <row r="16128" spans="1:8" ht="15" x14ac:dyDescent="0.2">
      <c r="A16128" s="734">
        <v>45142</v>
      </c>
      <c r="B16128" s="41" t="s">
        <v>7807</v>
      </c>
      <c r="C16128" s="63" t="s">
        <v>6852</v>
      </c>
      <c r="D16128" s="108" t="s">
        <v>10672</v>
      </c>
      <c r="E16128" s="126">
        <v>10000</v>
      </c>
      <c r="F16128" s="58"/>
      <c r="G16128" s="58">
        <f t="shared" si="258"/>
        <v>-10000</v>
      </c>
      <c r="H16128" s="705" t="s">
        <v>10628</v>
      </c>
    </row>
    <row r="16129" spans="1:8" ht="15" x14ac:dyDescent="0.2">
      <c r="A16129" s="734">
        <v>45142</v>
      </c>
      <c r="B16129" s="41" t="s">
        <v>9402</v>
      </c>
      <c r="C16129" s="63" t="s">
        <v>5741</v>
      </c>
      <c r="D16129" s="108" t="s">
        <v>10673</v>
      </c>
      <c r="E16129" s="126">
        <v>1200</v>
      </c>
      <c r="F16129" s="58"/>
      <c r="G16129" s="58">
        <f t="shared" si="258"/>
        <v>-1200</v>
      </c>
      <c r="H16129" s="705" t="s">
        <v>10628</v>
      </c>
    </row>
    <row r="16130" spans="1:8" ht="15" x14ac:dyDescent="0.2">
      <c r="A16130" s="734">
        <v>45142</v>
      </c>
      <c r="B16130" s="41" t="s">
        <v>9356</v>
      </c>
      <c r="C16130" s="63" t="s">
        <v>3145</v>
      </c>
      <c r="D16130" s="108" t="s">
        <v>7889</v>
      </c>
      <c r="E16130" s="126">
        <v>800</v>
      </c>
      <c r="F16130" s="58"/>
      <c r="G16130" s="58">
        <f t="shared" si="258"/>
        <v>-800</v>
      </c>
      <c r="H16130" s="705" t="s">
        <v>10628</v>
      </c>
    </row>
    <row r="16131" spans="1:8" ht="15" x14ac:dyDescent="0.2">
      <c r="A16131" s="734">
        <v>45142</v>
      </c>
      <c r="B16131" s="41" t="s">
        <v>10338</v>
      </c>
      <c r="C16131" s="63" t="s">
        <v>286</v>
      </c>
      <c r="D16131" s="108" t="s">
        <v>2431</v>
      </c>
      <c r="E16131" s="126">
        <v>200</v>
      </c>
      <c r="F16131" s="58"/>
      <c r="G16131" s="58">
        <f t="shared" si="258"/>
        <v>-200</v>
      </c>
      <c r="H16131" s="705" t="s">
        <v>10628</v>
      </c>
    </row>
    <row r="16132" spans="1:8" ht="15" x14ac:dyDescent="0.2">
      <c r="A16132" s="734">
        <v>45142</v>
      </c>
      <c r="B16132" s="41" t="s">
        <v>10296</v>
      </c>
      <c r="C16132" s="63" t="s">
        <v>5741</v>
      </c>
      <c r="D16132" s="108" t="s">
        <v>2431</v>
      </c>
      <c r="E16132" s="126">
        <v>500</v>
      </c>
      <c r="F16132" s="58"/>
      <c r="G16132" s="58">
        <f t="shared" si="258"/>
        <v>-500</v>
      </c>
      <c r="H16132" s="705" t="s">
        <v>10628</v>
      </c>
    </row>
    <row r="16133" spans="1:8" ht="15" x14ac:dyDescent="0.2">
      <c r="A16133" s="734">
        <v>45142</v>
      </c>
      <c r="B16133" s="41" t="s">
        <v>10296</v>
      </c>
      <c r="C16133" s="63" t="s">
        <v>5741</v>
      </c>
      <c r="D16133" s="108" t="s">
        <v>10337</v>
      </c>
      <c r="E16133" s="126">
        <v>250</v>
      </c>
      <c r="F16133" s="58"/>
      <c r="G16133" s="58">
        <f t="shared" si="258"/>
        <v>-250</v>
      </c>
      <c r="H16133" s="705" t="s">
        <v>10628</v>
      </c>
    </row>
    <row r="16134" spans="1:8" ht="15" x14ac:dyDescent="0.2">
      <c r="A16134" s="734">
        <v>45143</v>
      </c>
      <c r="B16134" s="41" t="s">
        <v>10296</v>
      </c>
      <c r="C16134" s="63" t="s">
        <v>1803</v>
      </c>
      <c r="D16134" s="108" t="s">
        <v>10219</v>
      </c>
      <c r="E16134" s="126">
        <v>231000</v>
      </c>
      <c r="F16134" s="58"/>
      <c r="G16134" s="58">
        <f t="shared" si="258"/>
        <v>-231000</v>
      </c>
      <c r="H16134" s="705" t="s">
        <v>10628</v>
      </c>
    </row>
    <row r="16135" spans="1:8" ht="15" x14ac:dyDescent="0.2">
      <c r="A16135" s="734">
        <v>45143</v>
      </c>
      <c r="B16135" s="41" t="s">
        <v>10023</v>
      </c>
      <c r="C16135" s="63" t="s">
        <v>3145</v>
      </c>
      <c r="D16135" s="108" t="s">
        <v>10693</v>
      </c>
      <c r="E16135" s="126">
        <v>50000</v>
      </c>
      <c r="F16135" s="58"/>
      <c r="G16135" s="58">
        <f t="shared" si="258"/>
        <v>-50000</v>
      </c>
      <c r="H16135" s="705" t="s">
        <v>10628</v>
      </c>
    </row>
    <row r="16136" spans="1:8" ht="15" x14ac:dyDescent="0.2">
      <c r="A16136" s="734">
        <v>45143</v>
      </c>
      <c r="B16136" s="41" t="s">
        <v>10379</v>
      </c>
      <c r="C16136" s="63" t="s">
        <v>10615</v>
      </c>
      <c r="D16136" s="108" t="s">
        <v>10721</v>
      </c>
      <c r="E16136" s="126">
        <v>20000</v>
      </c>
      <c r="F16136" s="58"/>
      <c r="G16136" s="58">
        <f t="shared" si="258"/>
        <v>-20000</v>
      </c>
      <c r="H16136" s="705" t="s">
        <v>10628</v>
      </c>
    </row>
    <row r="16137" spans="1:8" ht="15" x14ac:dyDescent="0.2">
      <c r="A16137" s="734">
        <v>45143</v>
      </c>
      <c r="B16137" s="41" t="s">
        <v>8043</v>
      </c>
      <c r="C16137" s="63" t="s">
        <v>3145</v>
      </c>
      <c r="D16137" s="108" t="s">
        <v>392</v>
      </c>
      <c r="E16137" s="126">
        <v>570</v>
      </c>
      <c r="F16137" s="58"/>
      <c r="G16137" s="58">
        <f t="shared" si="258"/>
        <v>-570</v>
      </c>
      <c r="H16137" s="705" t="s">
        <v>10628</v>
      </c>
    </row>
    <row r="16138" spans="1:8" ht="15" x14ac:dyDescent="0.2">
      <c r="A16138" s="734">
        <v>45143</v>
      </c>
      <c r="B16138" s="41" t="s">
        <v>9832</v>
      </c>
      <c r="C16138" s="63" t="s">
        <v>3145</v>
      </c>
      <c r="D16138" s="108" t="s">
        <v>10694</v>
      </c>
      <c r="E16138" s="126">
        <v>2000</v>
      </c>
      <c r="F16138" s="58"/>
      <c r="G16138" s="58">
        <f t="shared" si="258"/>
        <v>-2000</v>
      </c>
      <c r="H16138" s="705" t="s">
        <v>10628</v>
      </c>
    </row>
    <row r="16139" spans="1:8" ht="15" x14ac:dyDescent="0.2">
      <c r="A16139" s="734">
        <v>45145</v>
      </c>
      <c r="B16139" s="41" t="s">
        <v>9409</v>
      </c>
      <c r="C16139" s="63" t="s">
        <v>10270</v>
      </c>
      <c r="D16139" s="108" t="s">
        <v>10695</v>
      </c>
      <c r="E16139" s="126">
        <v>22000</v>
      </c>
      <c r="F16139" s="58"/>
      <c r="G16139" s="58">
        <f t="shared" si="258"/>
        <v>-22000</v>
      </c>
      <c r="H16139" s="705" t="s">
        <v>10628</v>
      </c>
    </row>
    <row r="16140" spans="1:8" ht="15" x14ac:dyDescent="0.2">
      <c r="A16140" s="734">
        <v>45145</v>
      </c>
      <c r="B16140" s="41" t="s">
        <v>8559</v>
      </c>
      <c r="C16140" s="63" t="s">
        <v>63</v>
      </c>
      <c r="D16140" s="108" t="s">
        <v>10696</v>
      </c>
      <c r="E16140" s="126">
        <v>10000</v>
      </c>
      <c r="F16140" s="58"/>
      <c r="G16140" s="58">
        <f t="shared" si="258"/>
        <v>-10000</v>
      </c>
      <c r="H16140" s="705" t="s">
        <v>10628</v>
      </c>
    </row>
    <row r="16141" spans="1:8" ht="15" x14ac:dyDescent="0.2">
      <c r="A16141" s="734">
        <v>45145</v>
      </c>
      <c r="B16141" s="41" t="s">
        <v>9967</v>
      </c>
      <c r="C16141" s="63" t="s">
        <v>3145</v>
      </c>
      <c r="D16141" s="108" t="s">
        <v>10697</v>
      </c>
      <c r="E16141" s="126">
        <v>3500</v>
      </c>
      <c r="F16141" s="58"/>
      <c r="G16141" s="58">
        <f t="shared" si="258"/>
        <v>-3500</v>
      </c>
      <c r="H16141" s="705" t="s">
        <v>10628</v>
      </c>
    </row>
    <row r="16142" spans="1:8" ht="15" x14ac:dyDescent="0.2">
      <c r="A16142" s="734">
        <v>45145</v>
      </c>
      <c r="B16142" s="41" t="s">
        <v>16</v>
      </c>
      <c r="C16142" s="63" t="s">
        <v>103</v>
      </c>
      <c r="D16142" s="108" t="s">
        <v>10211</v>
      </c>
      <c r="E16142" s="126">
        <v>3500</v>
      </c>
      <c r="F16142" s="58"/>
      <c r="G16142" s="58">
        <f t="shared" si="258"/>
        <v>-3500</v>
      </c>
      <c r="H16142" s="705" t="s">
        <v>10628</v>
      </c>
    </row>
    <row r="16143" spans="1:8" ht="15" x14ac:dyDescent="0.2">
      <c r="A16143" s="734">
        <v>45145</v>
      </c>
      <c r="B16143" s="41" t="s">
        <v>10296</v>
      </c>
      <c r="C16143" s="63" t="s">
        <v>6967</v>
      </c>
      <c r="D16143" s="108" t="s">
        <v>370</v>
      </c>
      <c r="E16143" s="126">
        <v>15000</v>
      </c>
      <c r="F16143" s="58"/>
      <c r="G16143" s="58">
        <f t="shared" si="258"/>
        <v>-15000</v>
      </c>
      <c r="H16143" s="705" t="s">
        <v>10628</v>
      </c>
    </row>
    <row r="16144" spans="1:8" ht="15" x14ac:dyDescent="0.2">
      <c r="A16144" s="734">
        <v>45145</v>
      </c>
      <c r="B16144" s="41" t="s">
        <v>10144</v>
      </c>
      <c r="C16144" s="63" t="s">
        <v>5741</v>
      </c>
      <c r="D16144" s="108" t="s">
        <v>370</v>
      </c>
      <c r="E16144" s="126">
        <v>1000</v>
      </c>
      <c r="F16144" s="58"/>
      <c r="G16144" s="58">
        <f t="shared" si="258"/>
        <v>-1000</v>
      </c>
      <c r="H16144" s="705" t="s">
        <v>10628</v>
      </c>
    </row>
    <row r="16145" spans="1:8" ht="15" x14ac:dyDescent="0.2">
      <c r="A16145" s="734">
        <v>45145</v>
      </c>
      <c r="B16145" s="41" t="s">
        <v>10296</v>
      </c>
      <c r="C16145" s="63" t="s">
        <v>5741</v>
      </c>
      <c r="D16145" s="108" t="s">
        <v>370</v>
      </c>
      <c r="E16145" s="126">
        <v>1800</v>
      </c>
      <c r="F16145" s="58"/>
      <c r="G16145" s="58">
        <f t="shared" si="258"/>
        <v>-1800</v>
      </c>
      <c r="H16145" s="705" t="s">
        <v>10628</v>
      </c>
    </row>
    <row r="16146" spans="1:8" ht="15" x14ac:dyDescent="0.2">
      <c r="A16146" s="734">
        <v>45145</v>
      </c>
      <c r="B16146" s="41" t="s">
        <v>37</v>
      </c>
      <c r="C16146" s="63" t="s">
        <v>392</v>
      </c>
      <c r="D16146" s="108" t="s">
        <v>10101</v>
      </c>
      <c r="E16146" s="126">
        <v>3000</v>
      </c>
      <c r="F16146" s="58"/>
      <c r="G16146" s="58">
        <f t="shared" si="258"/>
        <v>-3000</v>
      </c>
      <c r="H16146" s="705" t="s">
        <v>10628</v>
      </c>
    </row>
    <row r="16147" spans="1:8" ht="15" x14ac:dyDescent="0.2">
      <c r="A16147" s="734">
        <v>45145</v>
      </c>
      <c r="B16147" s="41" t="s">
        <v>37</v>
      </c>
      <c r="C16147" s="63" t="s">
        <v>392</v>
      </c>
      <c r="D16147" s="108" t="s">
        <v>10698</v>
      </c>
      <c r="E16147" s="126">
        <v>3000</v>
      </c>
      <c r="F16147" s="58"/>
      <c r="G16147" s="58">
        <f t="shared" si="258"/>
        <v>-3000</v>
      </c>
      <c r="H16147" s="705" t="s">
        <v>10628</v>
      </c>
    </row>
    <row r="16148" spans="1:8" ht="15" x14ac:dyDescent="0.2">
      <c r="A16148" s="734">
        <v>45145</v>
      </c>
      <c r="B16148" s="41" t="s">
        <v>37</v>
      </c>
      <c r="C16148" s="63" t="s">
        <v>286</v>
      </c>
      <c r="D16148" s="108" t="s">
        <v>8755</v>
      </c>
      <c r="E16148" s="126">
        <v>200</v>
      </c>
      <c r="F16148" s="58"/>
      <c r="G16148" s="58">
        <f t="shared" si="258"/>
        <v>-200</v>
      </c>
      <c r="H16148" s="705" t="s">
        <v>10628</v>
      </c>
    </row>
    <row r="16149" spans="1:8" ht="15" x14ac:dyDescent="0.2">
      <c r="A16149" s="734">
        <v>45145</v>
      </c>
      <c r="B16149" s="41" t="s">
        <v>7807</v>
      </c>
      <c r="C16149" s="63" t="s">
        <v>6852</v>
      </c>
      <c r="D16149" s="108" t="s">
        <v>10700</v>
      </c>
      <c r="E16149" s="126">
        <v>50000</v>
      </c>
      <c r="F16149" s="58"/>
      <c r="G16149" s="58">
        <f t="shared" si="258"/>
        <v>-50000</v>
      </c>
      <c r="H16149" s="705" t="s">
        <v>10628</v>
      </c>
    </row>
    <row r="16150" spans="1:8" ht="15" x14ac:dyDescent="0.2">
      <c r="A16150" s="734">
        <v>45145</v>
      </c>
      <c r="B16150" s="41" t="s">
        <v>16</v>
      </c>
      <c r="C16150" s="63" t="s">
        <v>10704</v>
      </c>
      <c r="D16150" s="108" t="s">
        <v>10702</v>
      </c>
      <c r="E16150" s="126">
        <v>2500</v>
      </c>
      <c r="F16150" s="58"/>
      <c r="G16150" s="58">
        <f t="shared" si="258"/>
        <v>-2500</v>
      </c>
      <c r="H16150" s="705" t="s">
        <v>10628</v>
      </c>
    </row>
    <row r="16151" spans="1:8" ht="15" x14ac:dyDescent="0.2">
      <c r="A16151" s="734">
        <v>45145</v>
      </c>
      <c r="B16151" s="41" t="s">
        <v>9356</v>
      </c>
      <c r="C16151" s="63" t="s">
        <v>10518</v>
      </c>
      <c r="D16151" s="108" t="s">
        <v>10703</v>
      </c>
      <c r="E16151" s="126">
        <v>500</v>
      </c>
      <c r="F16151" s="58"/>
      <c r="G16151" s="58">
        <f t="shared" si="258"/>
        <v>-500</v>
      </c>
      <c r="H16151" s="705" t="s">
        <v>10628</v>
      </c>
    </row>
    <row r="16152" spans="1:8" ht="15" x14ac:dyDescent="0.2">
      <c r="A16152" s="734">
        <v>45145</v>
      </c>
      <c r="B16152" s="41" t="s">
        <v>9402</v>
      </c>
      <c r="C16152" s="63" t="s">
        <v>5741</v>
      </c>
      <c r="D16152" s="108" t="s">
        <v>10337</v>
      </c>
      <c r="E16152" s="126">
        <v>250</v>
      </c>
      <c r="F16152" s="58"/>
      <c r="G16152" s="58">
        <f t="shared" si="258"/>
        <v>-250</v>
      </c>
      <c r="H16152" s="705" t="s">
        <v>10628</v>
      </c>
    </row>
    <row r="16153" spans="1:8" ht="15" customHeight="1" x14ac:dyDescent="0.2">
      <c r="A16153" s="734">
        <v>45145</v>
      </c>
      <c r="B16153" s="41" t="s">
        <v>8339</v>
      </c>
      <c r="C16153" s="63" t="s">
        <v>3145</v>
      </c>
      <c r="D16153" s="108" t="s">
        <v>10705</v>
      </c>
      <c r="E16153" s="126">
        <v>19226</v>
      </c>
      <c r="F16153" s="58"/>
      <c r="G16153" s="58">
        <f t="shared" si="258"/>
        <v>-19226</v>
      </c>
      <c r="H16153" s="705" t="s">
        <v>10628</v>
      </c>
    </row>
    <row r="16154" spans="1:8" ht="15" customHeight="1" x14ac:dyDescent="0.2">
      <c r="A16154" s="734">
        <v>45145</v>
      </c>
      <c r="B16154" s="41" t="s">
        <v>10242</v>
      </c>
      <c r="C16154" s="63" t="s">
        <v>3145</v>
      </c>
      <c r="D16154" s="108" t="s">
        <v>10705</v>
      </c>
      <c r="E16154" s="126">
        <v>57780</v>
      </c>
      <c r="F16154" s="58"/>
      <c r="G16154" s="58">
        <f t="shared" si="258"/>
        <v>-57780</v>
      </c>
      <c r="H16154" s="705" t="s">
        <v>10628</v>
      </c>
    </row>
    <row r="16155" spans="1:8" ht="15" x14ac:dyDescent="0.2">
      <c r="A16155" s="734">
        <v>45145</v>
      </c>
      <c r="B16155" s="41" t="s">
        <v>9661</v>
      </c>
      <c r="C16155" s="63" t="s">
        <v>3145</v>
      </c>
      <c r="D16155" s="108" t="s">
        <v>10705</v>
      </c>
      <c r="E16155" s="126">
        <v>45024</v>
      </c>
      <c r="F16155" s="58"/>
      <c r="G16155" s="58">
        <f t="shared" si="258"/>
        <v>-45024</v>
      </c>
      <c r="H16155" s="705" t="s">
        <v>10628</v>
      </c>
    </row>
    <row r="16156" spans="1:8" ht="15" x14ac:dyDescent="0.2">
      <c r="A16156" s="734">
        <v>45145</v>
      </c>
      <c r="B16156" s="41" t="s">
        <v>10023</v>
      </c>
      <c r="C16156" s="63" t="s">
        <v>10706</v>
      </c>
      <c r="D16156" s="108" t="s">
        <v>10707</v>
      </c>
      <c r="E16156" s="126">
        <v>88000</v>
      </c>
      <c r="F16156" s="58"/>
      <c r="G16156" s="58">
        <f t="shared" si="258"/>
        <v>-88000</v>
      </c>
      <c r="H16156" s="705" t="s">
        <v>10628</v>
      </c>
    </row>
    <row r="16157" spans="1:8" ht="15" x14ac:dyDescent="0.2">
      <c r="A16157" s="734">
        <v>45145</v>
      </c>
      <c r="B16157" s="41" t="s">
        <v>10296</v>
      </c>
      <c r="C16157" s="63" t="s">
        <v>10708</v>
      </c>
      <c r="D16157" s="108" t="s">
        <v>10709</v>
      </c>
      <c r="E16157" s="126">
        <v>27000</v>
      </c>
      <c r="F16157" s="58"/>
      <c r="G16157" s="58">
        <f t="shared" si="258"/>
        <v>-27000</v>
      </c>
      <c r="H16157" s="705" t="s">
        <v>10628</v>
      </c>
    </row>
    <row r="16158" spans="1:8" ht="15" x14ac:dyDescent="0.2">
      <c r="A16158" s="734">
        <v>45147</v>
      </c>
      <c r="B16158" s="41" t="s">
        <v>9507</v>
      </c>
      <c r="C16158" s="63" t="s">
        <v>359</v>
      </c>
      <c r="D16158" s="108" t="s">
        <v>10710</v>
      </c>
      <c r="E16158" s="126">
        <v>22500</v>
      </c>
      <c r="F16158" s="58"/>
      <c r="G16158" s="58">
        <f t="shared" si="258"/>
        <v>-22500</v>
      </c>
      <c r="H16158" s="705" t="s">
        <v>10628</v>
      </c>
    </row>
    <row r="16159" spans="1:8" ht="15" x14ac:dyDescent="0.2">
      <c r="A16159" s="734">
        <v>45147</v>
      </c>
      <c r="B16159" s="41" t="s">
        <v>9356</v>
      </c>
      <c r="C16159" s="63" t="s">
        <v>6967</v>
      </c>
      <c r="D16159" s="108" t="s">
        <v>2711</v>
      </c>
      <c r="E16159" s="126">
        <v>12000</v>
      </c>
      <c r="F16159" s="58"/>
      <c r="G16159" s="58">
        <f t="shared" si="258"/>
        <v>-12000</v>
      </c>
      <c r="H16159" s="705" t="s">
        <v>10628</v>
      </c>
    </row>
    <row r="16160" spans="1:8" ht="15" x14ac:dyDescent="0.2">
      <c r="A16160" s="734">
        <v>45147</v>
      </c>
      <c r="B16160" s="41" t="s">
        <v>16</v>
      </c>
      <c r="C16160" s="63" t="s">
        <v>103</v>
      </c>
      <c r="D16160" s="108" t="s">
        <v>392</v>
      </c>
      <c r="E16160" s="126">
        <v>1000</v>
      </c>
      <c r="F16160" s="58"/>
      <c r="G16160" s="58">
        <f t="shared" si="258"/>
        <v>-1000</v>
      </c>
      <c r="H16160" s="705" t="s">
        <v>10628</v>
      </c>
    </row>
    <row r="16161" spans="1:8" ht="15" x14ac:dyDescent="0.2">
      <c r="A16161" s="734">
        <v>45147</v>
      </c>
      <c r="B16161" s="41" t="s">
        <v>10338</v>
      </c>
      <c r="C16161" s="63" t="s">
        <v>3145</v>
      </c>
      <c r="D16161" s="108" t="s">
        <v>10711</v>
      </c>
      <c r="E16161" s="126">
        <v>10000</v>
      </c>
      <c r="F16161" s="58"/>
      <c r="G16161" s="58">
        <f t="shared" si="258"/>
        <v>-10000</v>
      </c>
      <c r="H16161" s="705" t="s">
        <v>10628</v>
      </c>
    </row>
    <row r="16162" spans="1:8" ht="15" x14ac:dyDescent="0.2">
      <c r="A16162" s="734">
        <v>45147</v>
      </c>
      <c r="B16162" s="41" t="s">
        <v>10023</v>
      </c>
      <c r="C16162" s="63" t="s">
        <v>5741</v>
      </c>
      <c r="D16162" s="108" t="s">
        <v>370</v>
      </c>
      <c r="E16162" s="126">
        <v>1000</v>
      </c>
      <c r="F16162" s="58"/>
      <c r="G16162" s="58">
        <f t="shared" si="258"/>
        <v>-1000</v>
      </c>
      <c r="H16162" s="705" t="s">
        <v>10628</v>
      </c>
    </row>
    <row r="16163" spans="1:8" ht="15" x14ac:dyDescent="0.2">
      <c r="A16163" s="734">
        <v>45147</v>
      </c>
      <c r="B16163" s="41" t="s">
        <v>10296</v>
      </c>
      <c r="C16163" s="63" t="s">
        <v>5741</v>
      </c>
      <c r="E16163" s="126">
        <v>8000</v>
      </c>
      <c r="F16163" s="58"/>
      <c r="G16163" s="58">
        <f t="shared" si="258"/>
        <v>-8000</v>
      </c>
      <c r="H16163" s="705" t="s">
        <v>10628</v>
      </c>
    </row>
    <row r="16164" spans="1:8" ht="15" x14ac:dyDescent="0.2">
      <c r="A16164" s="734">
        <v>45147</v>
      </c>
      <c r="B16164" s="63" t="s">
        <v>25</v>
      </c>
      <c r="C16164" s="63" t="s">
        <v>392</v>
      </c>
      <c r="D16164" s="108" t="s">
        <v>10713</v>
      </c>
      <c r="E16164" s="126">
        <v>4000</v>
      </c>
      <c r="F16164" s="58"/>
      <c r="G16164" s="58">
        <f t="shared" si="258"/>
        <v>-4000</v>
      </c>
      <c r="H16164" s="705" t="s">
        <v>10628</v>
      </c>
    </row>
    <row r="16165" spans="1:8" ht="15" x14ac:dyDescent="0.2">
      <c r="A16165" s="734">
        <v>45147</v>
      </c>
      <c r="B16165" s="41" t="s">
        <v>10379</v>
      </c>
      <c r="C16165" s="63" t="s">
        <v>4876</v>
      </c>
      <c r="D16165" s="108" t="s">
        <v>10712</v>
      </c>
      <c r="E16165" s="126">
        <v>3000</v>
      </c>
      <c r="F16165" s="58"/>
      <c r="G16165" s="58">
        <f t="shared" si="258"/>
        <v>-3000</v>
      </c>
      <c r="H16165" s="705" t="s">
        <v>10628</v>
      </c>
    </row>
    <row r="16166" spans="1:8" ht="15" x14ac:dyDescent="0.2">
      <c r="A16166" s="734">
        <v>45147</v>
      </c>
      <c r="B16166" s="41" t="s">
        <v>9832</v>
      </c>
      <c r="C16166" s="63" t="s">
        <v>6784</v>
      </c>
      <c r="D16166" s="108" t="s">
        <v>11002</v>
      </c>
      <c r="E16166" s="126">
        <v>200000</v>
      </c>
      <c r="F16166" s="58"/>
      <c r="G16166" s="58">
        <f t="shared" si="258"/>
        <v>-200000</v>
      </c>
      <c r="H16166" s="705" t="s">
        <v>10628</v>
      </c>
    </row>
    <row r="16167" spans="1:8" ht="15" x14ac:dyDescent="0.2">
      <c r="A16167" s="734">
        <v>45147</v>
      </c>
      <c r="B16167" s="41" t="s">
        <v>10338</v>
      </c>
      <c r="C16167" s="63" t="s">
        <v>9460</v>
      </c>
      <c r="D16167" s="108" t="s">
        <v>10720</v>
      </c>
      <c r="E16167" s="126">
        <v>100000</v>
      </c>
      <c r="F16167" s="58"/>
      <c r="G16167" s="58">
        <f t="shared" si="258"/>
        <v>-100000</v>
      </c>
      <c r="H16167" s="705" t="s">
        <v>10628</v>
      </c>
    </row>
    <row r="16168" spans="1:8" ht="15" x14ac:dyDescent="0.2">
      <c r="A16168" s="734">
        <v>45147</v>
      </c>
      <c r="B16168" s="41" t="s">
        <v>103</v>
      </c>
      <c r="C16168" s="63" t="s">
        <v>103</v>
      </c>
      <c r="D16168" s="108" t="s">
        <v>10211</v>
      </c>
      <c r="E16168" s="126">
        <v>2500</v>
      </c>
      <c r="F16168" s="58"/>
      <c r="G16168" s="58">
        <f t="shared" si="258"/>
        <v>-2500</v>
      </c>
      <c r="H16168" s="705" t="s">
        <v>10628</v>
      </c>
    </row>
    <row r="16169" spans="1:8" ht="15" x14ac:dyDescent="0.2">
      <c r="A16169" s="734">
        <v>45147</v>
      </c>
      <c r="B16169" s="41" t="s">
        <v>103</v>
      </c>
      <c r="C16169" s="63" t="s">
        <v>392</v>
      </c>
      <c r="D16169" s="108" t="s">
        <v>10714</v>
      </c>
      <c r="E16169" s="126">
        <v>1000</v>
      </c>
      <c r="F16169" s="58"/>
      <c r="G16169" s="58">
        <f t="shared" si="258"/>
        <v>-1000</v>
      </c>
      <c r="H16169" s="705" t="s">
        <v>10628</v>
      </c>
    </row>
    <row r="16170" spans="1:8" ht="15" x14ac:dyDescent="0.2">
      <c r="A16170" s="734">
        <v>45147</v>
      </c>
      <c r="B16170" s="41" t="s">
        <v>9356</v>
      </c>
      <c r="C16170" s="63" t="s">
        <v>10518</v>
      </c>
      <c r="D16170" s="108" t="s">
        <v>10715</v>
      </c>
      <c r="E16170" s="126">
        <v>1000</v>
      </c>
      <c r="F16170" s="58"/>
      <c r="G16170" s="58">
        <f t="shared" si="258"/>
        <v>-1000</v>
      </c>
      <c r="H16170" s="705" t="s">
        <v>10628</v>
      </c>
    </row>
    <row r="16171" spans="1:8" ht="15" x14ac:dyDescent="0.2">
      <c r="A16171" s="734">
        <v>45147</v>
      </c>
      <c r="B16171" s="41" t="s">
        <v>9402</v>
      </c>
      <c r="C16171" s="63" t="s">
        <v>5741</v>
      </c>
      <c r="D16171" s="108" t="s">
        <v>10337</v>
      </c>
      <c r="E16171" s="126">
        <v>500</v>
      </c>
      <c r="F16171" s="58"/>
      <c r="G16171" s="58">
        <f t="shared" si="258"/>
        <v>-500</v>
      </c>
      <c r="H16171" s="705" t="s">
        <v>10628</v>
      </c>
    </row>
    <row r="16172" spans="1:8" ht="15" x14ac:dyDescent="0.2">
      <c r="A16172" s="734">
        <v>45148</v>
      </c>
      <c r="B16172" s="41" t="s">
        <v>9507</v>
      </c>
      <c r="C16172" s="63" t="s">
        <v>3145</v>
      </c>
      <c r="D16172" s="108" t="s">
        <v>10716</v>
      </c>
      <c r="E16172" s="126">
        <v>1630</v>
      </c>
      <c r="F16172" s="58"/>
      <c r="G16172" s="58">
        <f t="shared" si="258"/>
        <v>-1630</v>
      </c>
      <c r="H16172" s="705" t="s">
        <v>10628</v>
      </c>
    </row>
    <row r="16173" spans="1:8" ht="15" x14ac:dyDescent="0.2">
      <c r="A16173" s="734">
        <v>45148</v>
      </c>
      <c r="B16173" s="41" t="s">
        <v>9507</v>
      </c>
      <c r="C16173" s="63" t="s">
        <v>286</v>
      </c>
      <c r="D16173" s="108" t="s">
        <v>8448</v>
      </c>
      <c r="E16173" s="126">
        <v>1340</v>
      </c>
      <c r="F16173" s="58"/>
      <c r="G16173" s="58">
        <f t="shared" si="258"/>
        <v>-1340</v>
      </c>
      <c r="H16173" s="705" t="s">
        <v>10628</v>
      </c>
    </row>
    <row r="16174" spans="1:8" ht="15" x14ac:dyDescent="0.2">
      <c r="A16174" s="734">
        <v>45148</v>
      </c>
      <c r="B16174" s="41" t="s">
        <v>10296</v>
      </c>
      <c r="C16174" s="63" t="s">
        <v>5387</v>
      </c>
      <c r="D16174" s="108" t="s">
        <v>10717</v>
      </c>
      <c r="E16174" s="126">
        <v>13000</v>
      </c>
      <c r="F16174" s="58"/>
      <c r="G16174" s="58">
        <f t="shared" si="258"/>
        <v>-13000</v>
      </c>
      <c r="H16174" s="705" t="s">
        <v>10628</v>
      </c>
    </row>
    <row r="16175" spans="1:8" ht="15" x14ac:dyDescent="0.2">
      <c r="A16175" s="734">
        <v>45148</v>
      </c>
      <c r="B16175" s="41" t="s">
        <v>103</v>
      </c>
      <c r="C16175" s="63" t="s">
        <v>103</v>
      </c>
      <c r="D16175" s="108" t="s">
        <v>10211</v>
      </c>
      <c r="E16175" s="126">
        <v>2500</v>
      </c>
      <c r="F16175" s="58"/>
      <c r="G16175" s="58">
        <f t="shared" si="258"/>
        <v>-2500</v>
      </c>
      <c r="H16175" s="705" t="s">
        <v>10628</v>
      </c>
    </row>
    <row r="16176" spans="1:8" ht="15" x14ac:dyDescent="0.2">
      <c r="A16176" s="734">
        <v>45148</v>
      </c>
      <c r="B16176" s="41" t="s">
        <v>10296</v>
      </c>
      <c r="C16176" s="63" t="s">
        <v>392</v>
      </c>
      <c r="D16176" s="108" t="s">
        <v>4309</v>
      </c>
      <c r="E16176" s="126">
        <v>4280</v>
      </c>
      <c r="F16176" s="58"/>
      <c r="G16176" s="58">
        <f t="shared" si="258"/>
        <v>-4280</v>
      </c>
      <c r="H16176" s="705" t="s">
        <v>10628</v>
      </c>
    </row>
    <row r="16177" spans="1:8" ht="15" x14ac:dyDescent="0.2">
      <c r="A16177" s="734">
        <v>45148</v>
      </c>
      <c r="B16177" s="41" t="s">
        <v>16</v>
      </c>
      <c r="C16177" s="63" t="s">
        <v>7929</v>
      </c>
      <c r="D16177" s="108" t="s">
        <v>10734</v>
      </c>
      <c r="E16177" s="126">
        <v>30000</v>
      </c>
      <c r="F16177" s="58"/>
      <c r="G16177" s="58">
        <f t="shared" si="258"/>
        <v>-30000</v>
      </c>
      <c r="H16177" s="705" t="s">
        <v>10628</v>
      </c>
    </row>
    <row r="16178" spans="1:8" ht="15" x14ac:dyDescent="0.2">
      <c r="A16178" s="734">
        <v>45148</v>
      </c>
      <c r="B16178" s="41" t="s">
        <v>9356</v>
      </c>
      <c r="C16178" s="63" t="s">
        <v>10518</v>
      </c>
      <c r="D16178" s="108" t="s">
        <v>10715</v>
      </c>
      <c r="E16178" s="126">
        <v>500</v>
      </c>
      <c r="F16178" s="58"/>
      <c r="G16178" s="58">
        <f t="shared" si="258"/>
        <v>-500</v>
      </c>
      <c r="H16178" s="705" t="s">
        <v>10628</v>
      </c>
    </row>
    <row r="16179" spans="1:8" ht="15" x14ac:dyDescent="0.2">
      <c r="A16179" s="734">
        <v>45148</v>
      </c>
      <c r="B16179" s="41" t="s">
        <v>10576</v>
      </c>
      <c r="C16179" s="63" t="s">
        <v>10704</v>
      </c>
      <c r="D16179" s="108" t="s">
        <v>10731</v>
      </c>
      <c r="E16179" s="126">
        <v>200</v>
      </c>
      <c r="F16179" s="58"/>
      <c r="G16179" s="58">
        <f t="shared" si="258"/>
        <v>-200</v>
      </c>
      <c r="H16179" s="705" t="s">
        <v>10628</v>
      </c>
    </row>
    <row r="16180" spans="1:8" ht="15" x14ac:dyDescent="0.2">
      <c r="A16180" s="734">
        <v>45148</v>
      </c>
      <c r="B16180" s="41" t="s">
        <v>9402</v>
      </c>
      <c r="C16180" s="63" t="s">
        <v>392</v>
      </c>
      <c r="D16180" s="108" t="s">
        <v>10732</v>
      </c>
      <c r="E16180" s="126">
        <v>1000</v>
      </c>
      <c r="F16180" s="58"/>
      <c r="G16180" s="58">
        <f t="shared" si="258"/>
        <v>-1000</v>
      </c>
      <c r="H16180" s="705" t="s">
        <v>10628</v>
      </c>
    </row>
    <row r="16181" spans="1:8" ht="15" x14ac:dyDescent="0.2">
      <c r="A16181" s="734">
        <v>45148</v>
      </c>
      <c r="B16181" s="41" t="s">
        <v>9402</v>
      </c>
      <c r="C16181" s="63" t="s">
        <v>286</v>
      </c>
      <c r="D16181" s="108" t="s">
        <v>2431</v>
      </c>
      <c r="E16181" s="126">
        <v>1000</v>
      </c>
      <c r="F16181" s="58"/>
      <c r="G16181" s="58">
        <f t="shared" si="258"/>
        <v>-1000</v>
      </c>
      <c r="H16181" s="705" t="s">
        <v>10628</v>
      </c>
    </row>
    <row r="16182" spans="1:8" ht="15" x14ac:dyDescent="0.2">
      <c r="A16182" s="734">
        <v>45148</v>
      </c>
      <c r="B16182" s="41" t="s">
        <v>10338</v>
      </c>
      <c r="C16182" s="63" t="s">
        <v>3145</v>
      </c>
      <c r="D16182" s="108" t="s">
        <v>10733</v>
      </c>
      <c r="E16182" s="126">
        <v>2000</v>
      </c>
      <c r="F16182" s="58"/>
      <c r="G16182" s="58">
        <f t="shared" si="258"/>
        <v>-2000</v>
      </c>
      <c r="H16182" s="705" t="s">
        <v>10628</v>
      </c>
    </row>
    <row r="16183" spans="1:8" ht="15" x14ac:dyDescent="0.2">
      <c r="A16183" s="734">
        <v>45148</v>
      </c>
      <c r="B16183" s="41" t="s">
        <v>9507</v>
      </c>
      <c r="C16183" s="63" t="s">
        <v>3145</v>
      </c>
      <c r="D16183" s="108" t="s">
        <v>10735</v>
      </c>
      <c r="E16183" s="126">
        <v>2200</v>
      </c>
      <c r="F16183" s="58"/>
      <c r="G16183" s="58">
        <f t="shared" si="258"/>
        <v>-2200</v>
      </c>
      <c r="H16183" s="705" t="s">
        <v>10628</v>
      </c>
    </row>
    <row r="16184" spans="1:8" ht="15" customHeight="1" x14ac:dyDescent="0.2">
      <c r="A16184" s="734">
        <v>45148</v>
      </c>
      <c r="B16184" s="41" t="s">
        <v>9356</v>
      </c>
      <c r="C16184" s="63" t="s">
        <v>392</v>
      </c>
      <c r="D16184" s="108" t="s">
        <v>10736</v>
      </c>
      <c r="E16184" s="126">
        <v>1760</v>
      </c>
      <c r="F16184" s="58"/>
      <c r="G16184" s="58">
        <f t="shared" si="258"/>
        <v>-1760</v>
      </c>
      <c r="H16184" s="705" t="s">
        <v>10628</v>
      </c>
    </row>
    <row r="16185" spans="1:8" ht="15" x14ac:dyDescent="0.2">
      <c r="A16185" s="734">
        <v>45148</v>
      </c>
      <c r="B16185" s="41" t="s">
        <v>7807</v>
      </c>
      <c r="C16185" s="63" t="s">
        <v>790</v>
      </c>
      <c r="D16185" s="108" t="s">
        <v>10737</v>
      </c>
      <c r="E16185" s="126">
        <v>5600</v>
      </c>
      <c r="F16185" s="58"/>
      <c r="G16185" s="58">
        <f t="shared" si="258"/>
        <v>-5600</v>
      </c>
      <c r="H16185" s="705" t="s">
        <v>10628</v>
      </c>
    </row>
    <row r="16186" spans="1:8" ht="15" x14ac:dyDescent="0.2">
      <c r="A16186" s="734">
        <v>45148</v>
      </c>
      <c r="B16186" s="63" t="s">
        <v>10909</v>
      </c>
      <c r="C16186" s="63" t="s">
        <v>790</v>
      </c>
      <c r="D16186" s="108" t="s">
        <v>370</v>
      </c>
      <c r="E16186" s="126">
        <v>650</v>
      </c>
      <c r="F16186" s="58"/>
      <c r="G16186" s="58">
        <f t="shared" si="258"/>
        <v>-650</v>
      </c>
      <c r="H16186" s="705" t="s">
        <v>10628</v>
      </c>
    </row>
    <row r="16187" spans="1:8" ht="15" customHeight="1" x14ac:dyDescent="0.2">
      <c r="A16187" s="734">
        <v>45148</v>
      </c>
      <c r="B16187" s="41" t="s">
        <v>10232</v>
      </c>
      <c r="C16187" s="63" t="s">
        <v>790</v>
      </c>
      <c r="D16187" s="108" t="s">
        <v>370</v>
      </c>
      <c r="E16187" s="126">
        <v>3200</v>
      </c>
      <c r="F16187" s="58"/>
      <c r="G16187" s="58">
        <f t="shared" si="258"/>
        <v>-3200</v>
      </c>
      <c r="H16187" s="705" t="s">
        <v>10628</v>
      </c>
    </row>
    <row r="16188" spans="1:8" ht="15" customHeight="1" x14ac:dyDescent="0.2">
      <c r="A16188" s="734">
        <v>45148</v>
      </c>
      <c r="B16188" s="41" t="s">
        <v>8043</v>
      </c>
      <c r="C16188" s="63" t="s">
        <v>790</v>
      </c>
      <c r="D16188" s="108" t="s">
        <v>370</v>
      </c>
      <c r="E16188" s="126">
        <v>3400</v>
      </c>
      <c r="F16188" s="58"/>
      <c r="G16188" s="58">
        <f t="shared" si="258"/>
        <v>-3400</v>
      </c>
      <c r="H16188" s="705" t="s">
        <v>10628</v>
      </c>
    </row>
    <row r="16189" spans="1:8" ht="15" x14ac:dyDescent="0.2">
      <c r="A16189" s="734">
        <v>45148</v>
      </c>
      <c r="B16189" s="41" t="s">
        <v>10379</v>
      </c>
      <c r="C16189" s="63" t="s">
        <v>790</v>
      </c>
      <c r="D16189" s="108" t="s">
        <v>370</v>
      </c>
      <c r="E16189" s="126">
        <v>1050</v>
      </c>
      <c r="F16189" s="58"/>
      <c r="G16189" s="58">
        <f t="shared" si="258"/>
        <v>-1050</v>
      </c>
      <c r="H16189" s="705" t="s">
        <v>10628</v>
      </c>
    </row>
    <row r="16190" spans="1:8" ht="15" x14ac:dyDescent="0.2">
      <c r="A16190" s="734">
        <v>45148</v>
      </c>
      <c r="B16190" s="41" t="s">
        <v>10576</v>
      </c>
      <c r="C16190" s="63" t="s">
        <v>790</v>
      </c>
      <c r="D16190" s="108" t="s">
        <v>370</v>
      </c>
      <c r="E16190" s="126">
        <v>2100</v>
      </c>
      <c r="F16190" s="58"/>
      <c r="G16190" s="58">
        <f t="shared" si="258"/>
        <v>-2100</v>
      </c>
      <c r="H16190" s="705" t="s">
        <v>10628</v>
      </c>
    </row>
    <row r="16191" spans="1:8" ht="15" x14ac:dyDescent="0.2">
      <c r="A16191" s="734">
        <v>45148</v>
      </c>
      <c r="B16191" s="41" t="s">
        <v>16</v>
      </c>
      <c r="C16191" s="63" t="s">
        <v>1495</v>
      </c>
      <c r="D16191" s="108" t="s">
        <v>370</v>
      </c>
      <c r="E16191" s="126">
        <v>2000</v>
      </c>
      <c r="F16191" s="58"/>
      <c r="G16191" s="58">
        <f t="shared" ref="G16191:G16254" si="259">F16191-E16191</f>
        <v>-2000</v>
      </c>
      <c r="H16191" s="705" t="s">
        <v>10628</v>
      </c>
    </row>
    <row r="16192" spans="1:8" ht="15" x14ac:dyDescent="0.2">
      <c r="A16192" s="734">
        <v>45148</v>
      </c>
      <c r="B16192" s="41" t="s">
        <v>10144</v>
      </c>
      <c r="C16192" s="63" t="s">
        <v>1230</v>
      </c>
      <c r="D16192" s="108" t="s">
        <v>10738</v>
      </c>
      <c r="E16192" s="126">
        <v>17360</v>
      </c>
      <c r="F16192" s="58"/>
      <c r="G16192" s="58">
        <f t="shared" si="259"/>
        <v>-17360</v>
      </c>
      <c r="H16192" s="705" t="s">
        <v>10628</v>
      </c>
    </row>
    <row r="16193" spans="1:8" ht="15" x14ac:dyDescent="0.2">
      <c r="A16193" s="734">
        <v>45149</v>
      </c>
      <c r="B16193" s="41" t="s">
        <v>3946</v>
      </c>
      <c r="C16193" s="63" t="s">
        <v>3033</v>
      </c>
      <c r="D16193" s="108" t="s">
        <v>370</v>
      </c>
      <c r="E16193" s="126">
        <v>20000</v>
      </c>
      <c r="F16193" s="58"/>
      <c r="G16193" s="58">
        <f t="shared" si="259"/>
        <v>-20000</v>
      </c>
      <c r="H16193" s="705" t="s">
        <v>10628</v>
      </c>
    </row>
    <row r="16194" spans="1:8" ht="15" customHeight="1" x14ac:dyDescent="0.2">
      <c r="A16194" s="734">
        <v>45149</v>
      </c>
      <c r="B16194" s="41" t="s">
        <v>9402</v>
      </c>
      <c r="C16194" s="63" t="s">
        <v>5741</v>
      </c>
      <c r="D16194" s="108" t="s">
        <v>370</v>
      </c>
      <c r="E16194" s="126">
        <v>2800</v>
      </c>
      <c r="F16194" s="58"/>
      <c r="G16194" s="58">
        <f t="shared" si="259"/>
        <v>-2800</v>
      </c>
      <c r="H16194" s="705" t="s">
        <v>10628</v>
      </c>
    </row>
    <row r="16195" spans="1:8" ht="15" customHeight="1" x14ac:dyDescent="0.2">
      <c r="A16195" s="734">
        <v>45149</v>
      </c>
      <c r="B16195" s="41" t="s">
        <v>8559</v>
      </c>
      <c r="C16195" s="63" t="s">
        <v>63</v>
      </c>
      <c r="D16195" s="108" t="s">
        <v>10739</v>
      </c>
      <c r="E16195" s="126">
        <v>6000</v>
      </c>
      <c r="F16195" s="58"/>
      <c r="G16195" s="58">
        <f t="shared" si="259"/>
        <v>-6000</v>
      </c>
      <c r="H16195" s="705" t="s">
        <v>10628</v>
      </c>
    </row>
    <row r="16196" spans="1:8" ht="15" x14ac:dyDescent="0.2">
      <c r="A16196" s="734">
        <v>45149</v>
      </c>
      <c r="B16196" s="41" t="s">
        <v>8876</v>
      </c>
      <c r="C16196" s="63" t="s">
        <v>286</v>
      </c>
      <c r="D16196" s="108" t="s">
        <v>8163</v>
      </c>
      <c r="E16196" s="126">
        <v>200</v>
      </c>
      <c r="F16196" s="58"/>
      <c r="G16196" s="58">
        <f t="shared" si="259"/>
        <v>-200</v>
      </c>
      <c r="H16196" s="705" t="s">
        <v>10628</v>
      </c>
    </row>
    <row r="16197" spans="1:8" ht="15" x14ac:dyDescent="0.2">
      <c r="A16197" s="734">
        <v>45149</v>
      </c>
      <c r="B16197" s="41" t="s">
        <v>9402</v>
      </c>
      <c r="C16197" s="63" t="s">
        <v>5741</v>
      </c>
      <c r="D16197" s="108" t="s">
        <v>370</v>
      </c>
      <c r="E16197" s="126">
        <v>600</v>
      </c>
      <c r="F16197" s="58"/>
      <c r="G16197" s="58">
        <f t="shared" si="259"/>
        <v>-600</v>
      </c>
      <c r="H16197" s="705" t="s">
        <v>10628</v>
      </c>
    </row>
    <row r="16198" spans="1:8" ht="15" customHeight="1" x14ac:dyDescent="0.2">
      <c r="A16198" s="734">
        <v>45150</v>
      </c>
      <c r="B16198" s="41" t="s">
        <v>103</v>
      </c>
      <c r="C16198" s="63" t="s">
        <v>103</v>
      </c>
      <c r="D16198" s="108" t="s">
        <v>10211</v>
      </c>
      <c r="E16198" s="126">
        <v>3000</v>
      </c>
      <c r="F16198" s="58"/>
      <c r="G16198" s="58">
        <f t="shared" si="259"/>
        <v>-3000</v>
      </c>
      <c r="H16198" s="705" t="s">
        <v>10628</v>
      </c>
    </row>
    <row r="16199" spans="1:8" ht="15" x14ac:dyDescent="0.2">
      <c r="A16199" s="734">
        <v>45150</v>
      </c>
      <c r="B16199" s="41" t="s">
        <v>10379</v>
      </c>
      <c r="C16199" s="63" t="s">
        <v>5741</v>
      </c>
      <c r="D16199" s="108" t="s">
        <v>370</v>
      </c>
      <c r="E16199" s="126">
        <v>300</v>
      </c>
      <c r="F16199" s="58"/>
      <c r="G16199" s="58">
        <f t="shared" si="259"/>
        <v>-300</v>
      </c>
      <c r="H16199" s="705" t="s">
        <v>10628</v>
      </c>
    </row>
    <row r="16200" spans="1:8" ht="15" x14ac:dyDescent="0.2">
      <c r="A16200" s="734">
        <v>45150</v>
      </c>
      <c r="B16200" s="41" t="s">
        <v>10296</v>
      </c>
      <c r="C16200" s="63" t="s">
        <v>5387</v>
      </c>
      <c r="D16200" s="108" t="s">
        <v>10742</v>
      </c>
      <c r="E16200" s="126">
        <v>2000</v>
      </c>
      <c r="F16200" s="58"/>
      <c r="G16200" s="58">
        <f t="shared" si="259"/>
        <v>-2000</v>
      </c>
      <c r="H16200" s="705" t="s">
        <v>10628</v>
      </c>
    </row>
    <row r="16201" spans="1:8" ht="15" x14ac:dyDescent="0.2">
      <c r="A16201" s="734">
        <v>45150</v>
      </c>
      <c r="B16201" s="41" t="s">
        <v>9356</v>
      </c>
      <c r="C16201" s="63" t="s">
        <v>392</v>
      </c>
      <c r="D16201" s="108" t="s">
        <v>10743</v>
      </c>
      <c r="E16201" s="126">
        <v>12200</v>
      </c>
      <c r="F16201" s="58"/>
      <c r="G16201" s="58">
        <f t="shared" si="259"/>
        <v>-12200</v>
      </c>
      <c r="H16201" s="705" t="s">
        <v>10628</v>
      </c>
    </row>
    <row r="16202" spans="1:8" ht="15" x14ac:dyDescent="0.2">
      <c r="A16202" s="734">
        <v>45150</v>
      </c>
      <c r="B16202" s="41" t="s">
        <v>9769</v>
      </c>
      <c r="C16202" s="63" t="s">
        <v>1509</v>
      </c>
      <c r="D16202" s="108" t="s">
        <v>10219</v>
      </c>
      <c r="E16202" s="126">
        <v>250000</v>
      </c>
      <c r="F16202" s="58"/>
      <c r="G16202" s="58">
        <f t="shared" si="259"/>
        <v>-250000</v>
      </c>
      <c r="H16202" s="705" t="s">
        <v>10628</v>
      </c>
    </row>
    <row r="16203" spans="1:8" ht="15" x14ac:dyDescent="0.2">
      <c r="A16203" s="734">
        <v>45150</v>
      </c>
      <c r="B16203" s="41" t="s">
        <v>10296</v>
      </c>
      <c r="C16203" s="63" t="s">
        <v>392</v>
      </c>
      <c r="D16203" s="108" t="s">
        <v>4309</v>
      </c>
      <c r="E16203" s="126">
        <v>1500</v>
      </c>
      <c r="F16203" s="58"/>
      <c r="G16203" s="58">
        <f t="shared" si="259"/>
        <v>-1500</v>
      </c>
      <c r="H16203" s="705" t="s">
        <v>10628</v>
      </c>
    </row>
    <row r="16204" spans="1:8" ht="15" customHeight="1" x14ac:dyDescent="0.2">
      <c r="A16204" s="734">
        <v>45150</v>
      </c>
      <c r="B16204" s="41" t="s">
        <v>10379</v>
      </c>
      <c r="C16204" s="63" t="s">
        <v>3145</v>
      </c>
      <c r="D16204" s="108" t="s">
        <v>9414</v>
      </c>
      <c r="E16204" s="126">
        <v>5470</v>
      </c>
      <c r="F16204" s="58"/>
      <c r="G16204" s="58">
        <f t="shared" si="259"/>
        <v>-5470</v>
      </c>
      <c r="H16204" s="705" t="s">
        <v>10628</v>
      </c>
    </row>
    <row r="16205" spans="1:8" ht="15" customHeight="1" x14ac:dyDescent="0.2">
      <c r="A16205" s="734">
        <v>45150</v>
      </c>
      <c r="B16205" s="41" t="s">
        <v>10296</v>
      </c>
      <c r="C16205" s="63" t="s">
        <v>3145</v>
      </c>
      <c r="D16205" s="108" t="s">
        <v>10755</v>
      </c>
      <c r="E16205" s="126">
        <v>19300</v>
      </c>
      <c r="F16205" s="58"/>
      <c r="G16205" s="58">
        <f t="shared" si="259"/>
        <v>-19300</v>
      </c>
      <c r="H16205" s="705" t="s">
        <v>10628</v>
      </c>
    </row>
    <row r="16206" spans="1:8" ht="15" customHeight="1" x14ac:dyDescent="0.2">
      <c r="A16206" s="734">
        <v>45150</v>
      </c>
      <c r="B16206" s="41" t="s">
        <v>10379</v>
      </c>
      <c r="C16206" s="63" t="s">
        <v>3145</v>
      </c>
      <c r="D16206" s="108" t="s">
        <v>10756</v>
      </c>
      <c r="E16206" s="126">
        <v>13000</v>
      </c>
      <c r="F16206" s="58"/>
      <c r="G16206" s="58">
        <f t="shared" si="259"/>
        <v>-13000</v>
      </c>
      <c r="H16206" s="705" t="s">
        <v>10628</v>
      </c>
    </row>
    <row r="16207" spans="1:8" ht="15" customHeight="1" x14ac:dyDescent="0.2">
      <c r="A16207" s="734">
        <v>45150</v>
      </c>
      <c r="B16207" s="41" t="s">
        <v>10296</v>
      </c>
      <c r="C16207" s="551" t="s">
        <v>3145</v>
      </c>
      <c r="D16207" s="893" t="s">
        <v>10759</v>
      </c>
      <c r="E16207" s="552">
        <v>6167</v>
      </c>
      <c r="F16207" s="58"/>
      <c r="G16207" s="58">
        <f t="shared" si="259"/>
        <v>-6167</v>
      </c>
      <c r="H16207" s="705" t="s">
        <v>10628</v>
      </c>
    </row>
    <row r="16208" spans="1:8" ht="15" customHeight="1" x14ac:dyDescent="0.2">
      <c r="A16208" s="734">
        <v>45150</v>
      </c>
      <c r="B16208" s="41" t="s">
        <v>10232</v>
      </c>
      <c r="C16208" s="551" t="s">
        <v>3145</v>
      </c>
      <c r="D16208" s="893" t="s">
        <v>10759</v>
      </c>
      <c r="E16208" s="552">
        <v>6167</v>
      </c>
      <c r="F16208" s="58"/>
      <c r="G16208" s="58">
        <f t="shared" si="259"/>
        <v>-6167</v>
      </c>
      <c r="H16208" s="705" t="s">
        <v>10628</v>
      </c>
    </row>
    <row r="16209" spans="1:8" ht="15" customHeight="1" x14ac:dyDescent="0.2">
      <c r="A16209" s="734">
        <v>45150</v>
      </c>
      <c r="B16209" s="41" t="s">
        <v>10379</v>
      </c>
      <c r="C16209" s="551" t="s">
        <v>3145</v>
      </c>
      <c r="D16209" s="893" t="s">
        <v>10759</v>
      </c>
      <c r="E16209" s="552">
        <v>6167</v>
      </c>
      <c r="F16209" s="58"/>
      <c r="G16209" s="58">
        <f t="shared" si="259"/>
        <v>-6167</v>
      </c>
      <c r="H16209" s="705" t="s">
        <v>10628</v>
      </c>
    </row>
    <row r="16210" spans="1:8" ht="15" customHeight="1" x14ac:dyDescent="0.2">
      <c r="A16210" s="734">
        <v>45150</v>
      </c>
      <c r="B16210" s="41" t="s">
        <v>10296</v>
      </c>
      <c r="C16210" s="670" t="s">
        <v>3145</v>
      </c>
      <c r="D16210" s="913" t="s">
        <v>10760</v>
      </c>
      <c r="E16210" s="672">
        <v>14673</v>
      </c>
      <c r="F16210" s="58"/>
      <c r="G16210" s="58">
        <f t="shared" si="259"/>
        <v>-14673</v>
      </c>
      <c r="H16210" s="705" t="s">
        <v>10628</v>
      </c>
    </row>
    <row r="16211" spans="1:8" ht="15" customHeight="1" x14ac:dyDescent="0.2">
      <c r="A16211" s="734">
        <v>45150</v>
      </c>
      <c r="B16211" s="41" t="s">
        <v>10232</v>
      </c>
      <c r="C16211" s="670" t="s">
        <v>3145</v>
      </c>
      <c r="D16211" s="913" t="s">
        <v>10760</v>
      </c>
      <c r="E16211" s="672">
        <v>14673</v>
      </c>
      <c r="F16211" s="58"/>
      <c r="G16211" s="58">
        <f t="shared" si="259"/>
        <v>-14673</v>
      </c>
      <c r="H16211" s="705" t="s">
        <v>10628</v>
      </c>
    </row>
    <row r="16212" spans="1:8" ht="15" customHeight="1" x14ac:dyDescent="0.2">
      <c r="A16212" s="734">
        <v>45150</v>
      </c>
      <c r="B16212" s="41" t="s">
        <v>10379</v>
      </c>
      <c r="C16212" s="670" t="s">
        <v>3145</v>
      </c>
      <c r="D16212" s="913" t="s">
        <v>10760</v>
      </c>
      <c r="E16212" s="672">
        <v>14673</v>
      </c>
      <c r="F16212" s="58"/>
      <c r="G16212" s="58">
        <f t="shared" si="259"/>
        <v>-14673</v>
      </c>
      <c r="H16212" s="705" t="s">
        <v>10628</v>
      </c>
    </row>
    <row r="16213" spans="1:8" ht="15" customHeight="1" x14ac:dyDescent="0.2">
      <c r="A16213" s="734">
        <v>45150</v>
      </c>
      <c r="B16213" s="41" t="s">
        <v>10296</v>
      </c>
      <c r="C16213" s="551" t="s">
        <v>3145</v>
      </c>
      <c r="D16213" s="893" t="s">
        <v>10761</v>
      </c>
      <c r="E16213" s="552">
        <v>14167</v>
      </c>
      <c r="F16213" s="58"/>
      <c r="G16213" s="58">
        <f t="shared" si="259"/>
        <v>-14167</v>
      </c>
      <c r="H16213" s="705" t="s">
        <v>10628</v>
      </c>
    </row>
    <row r="16214" spans="1:8" ht="15" customHeight="1" x14ac:dyDescent="0.2">
      <c r="A16214" s="734">
        <v>45150</v>
      </c>
      <c r="B16214" s="41" t="s">
        <v>10232</v>
      </c>
      <c r="C16214" s="551" t="s">
        <v>3145</v>
      </c>
      <c r="D16214" s="893" t="s">
        <v>10761</v>
      </c>
      <c r="E16214" s="552">
        <v>14167</v>
      </c>
      <c r="F16214" s="58"/>
      <c r="G16214" s="58">
        <f t="shared" si="259"/>
        <v>-14167</v>
      </c>
      <c r="H16214" s="705" t="s">
        <v>10628</v>
      </c>
    </row>
    <row r="16215" spans="1:8" ht="15" customHeight="1" x14ac:dyDescent="0.2">
      <c r="A16215" s="734">
        <v>45150</v>
      </c>
      <c r="B16215" s="41" t="s">
        <v>10379</v>
      </c>
      <c r="C16215" s="551" t="s">
        <v>3145</v>
      </c>
      <c r="D16215" s="893" t="s">
        <v>10761</v>
      </c>
      <c r="E16215" s="552">
        <v>14167</v>
      </c>
      <c r="F16215" s="58"/>
      <c r="G16215" s="58">
        <f t="shared" si="259"/>
        <v>-14167</v>
      </c>
      <c r="H16215" s="705" t="s">
        <v>10628</v>
      </c>
    </row>
    <row r="16216" spans="1:8" ht="15" customHeight="1" x14ac:dyDescent="0.2">
      <c r="A16216" s="734">
        <v>45150</v>
      </c>
      <c r="B16216" s="41" t="s">
        <v>10296</v>
      </c>
      <c r="C16216" s="63" t="s">
        <v>8792</v>
      </c>
      <c r="D16216" s="108" t="s">
        <v>10758</v>
      </c>
      <c r="E16216" s="126">
        <v>60000</v>
      </c>
      <c r="F16216" s="58"/>
      <c r="G16216" s="58">
        <f t="shared" si="259"/>
        <v>-60000</v>
      </c>
      <c r="H16216" s="705" t="s">
        <v>10628</v>
      </c>
    </row>
    <row r="16217" spans="1:8" ht="15" x14ac:dyDescent="0.2">
      <c r="A16217" s="734">
        <v>45150</v>
      </c>
      <c r="B16217" s="41" t="s">
        <v>9402</v>
      </c>
      <c r="C16217" s="63" t="s">
        <v>359</v>
      </c>
      <c r="D16217" s="108" t="s">
        <v>10757</v>
      </c>
      <c r="E16217" s="126">
        <v>18000</v>
      </c>
      <c r="F16217" s="58"/>
      <c r="G16217" s="58">
        <f t="shared" si="259"/>
        <v>-18000</v>
      </c>
      <c r="H16217" s="705" t="s">
        <v>10628</v>
      </c>
    </row>
    <row r="16218" spans="1:8" ht="15" x14ac:dyDescent="0.2">
      <c r="A16218" s="734">
        <v>45150</v>
      </c>
      <c r="B16218" s="41" t="s">
        <v>2933</v>
      </c>
      <c r="C16218" s="63" t="s">
        <v>392</v>
      </c>
      <c r="D16218" s="108" t="s">
        <v>6486</v>
      </c>
      <c r="E16218" s="126">
        <v>3390</v>
      </c>
      <c r="F16218" s="58"/>
      <c r="G16218" s="58">
        <f t="shared" si="259"/>
        <v>-3390</v>
      </c>
      <c r="H16218" s="705" t="s">
        <v>10628</v>
      </c>
    </row>
    <row r="16219" spans="1:8" ht="15" x14ac:dyDescent="0.2">
      <c r="A16219" s="734">
        <v>45150</v>
      </c>
      <c r="B16219" s="41" t="s">
        <v>10379</v>
      </c>
      <c r="C16219" s="63" t="s">
        <v>10236</v>
      </c>
      <c r="D16219" s="108" t="s">
        <v>10237</v>
      </c>
      <c r="E16219" s="126">
        <v>36104</v>
      </c>
      <c r="F16219" s="58"/>
      <c r="G16219" s="58">
        <f t="shared" si="259"/>
        <v>-36104</v>
      </c>
      <c r="H16219" s="705" t="s">
        <v>10628</v>
      </c>
    </row>
    <row r="16220" spans="1:8" ht="15" x14ac:dyDescent="0.2">
      <c r="A16220" s="734">
        <v>45153</v>
      </c>
      <c r="B16220" s="41" t="s">
        <v>9661</v>
      </c>
      <c r="C16220" s="63" t="s">
        <v>3446</v>
      </c>
      <c r="D16220" s="108" t="s">
        <v>9525</v>
      </c>
      <c r="E16220" s="126">
        <v>30000</v>
      </c>
      <c r="F16220" s="58"/>
      <c r="G16220" s="58">
        <f t="shared" si="259"/>
        <v>-30000</v>
      </c>
      <c r="H16220" s="705" t="s">
        <v>10628</v>
      </c>
    </row>
    <row r="16221" spans="1:8" ht="15" x14ac:dyDescent="0.2">
      <c r="A16221" s="734">
        <v>45153</v>
      </c>
      <c r="B16221" s="41" t="s">
        <v>10379</v>
      </c>
      <c r="C16221" s="63" t="s">
        <v>3446</v>
      </c>
      <c r="D16221" s="108" t="s">
        <v>9525</v>
      </c>
      <c r="E16221" s="126">
        <v>30000</v>
      </c>
      <c r="F16221" s="58"/>
      <c r="G16221" s="58">
        <f t="shared" si="259"/>
        <v>-30000</v>
      </c>
      <c r="H16221" s="705" t="s">
        <v>10628</v>
      </c>
    </row>
    <row r="16222" spans="1:8" ht="15" x14ac:dyDescent="0.2">
      <c r="A16222" s="734">
        <v>45153</v>
      </c>
      <c r="B16222" s="41" t="s">
        <v>10296</v>
      </c>
      <c r="C16222" s="63" t="s">
        <v>286</v>
      </c>
      <c r="D16222" s="108" t="s">
        <v>10764</v>
      </c>
      <c r="E16222" s="126">
        <v>1400</v>
      </c>
      <c r="F16222" s="58"/>
      <c r="G16222" s="58">
        <f t="shared" si="259"/>
        <v>-1400</v>
      </c>
      <c r="H16222" s="705" t="s">
        <v>10628</v>
      </c>
    </row>
    <row r="16223" spans="1:8" ht="15" x14ac:dyDescent="0.2">
      <c r="A16223" s="734">
        <v>45153</v>
      </c>
      <c r="B16223" s="41" t="s">
        <v>10296</v>
      </c>
      <c r="C16223" s="63" t="s">
        <v>5741</v>
      </c>
      <c r="D16223" s="108" t="s">
        <v>10762</v>
      </c>
      <c r="E16223" s="126">
        <v>4000</v>
      </c>
      <c r="F16223" s="58"/>
      <c r="G16223" s="58">
        <f t="shared" si="259"/>
        <v>-4000</v>
      </c>
      <c r="H16223" s="705" t="s">
        <v>10628</v>
      </c>
    </row>
    <row r="16224" spans="1:8" ht="15" x14ac:dyDescent="0.2">
      <c r="A16224" s="734">
        <v>45153</v>
      </c>
      <c r="B16224" s="41" t="s">
        <v>10379</v>
      </c>
      <c r="C16224" s="63" t="s">
        <v>3145</v>
      </c>
      <c r="D16224" s="108" t="s">
        <v>10763</v>
      </c>
      <c r="E16224" s="126">
        <v>16050</v>
      </c>
      <c r="F16224" s="58"/>
      <c r="G16224" s="58">
        <f t="shared" si="259"/>
        <v>-16050</v>
      </c>
      <c r="H16224" s="705" t="s">
        <v>10628</v>
      </c>
    </row>
    <row r="16225" spans="1:8" ht="15" x14ac:dyDescent="0.2">
      <c r="A16225" s="734">
        <v>45153</v>
      </c>
      <c r="B16225" s="41" t="s">
        <v>9507</v>
      </c>
      <c r="C16225" s="63" t="s">
        <v>6967</v>
      </c>
      <c r="D16225" s="108" t="s">
        <v>10765</v>
      </c>
      <c r="E16225" s="126">
        <v>5000</v>
      </c>
      <c r="F16225" s="58"/>
      <c r="G16225" s="58">
        <f t="shared" si="259"/>
        <v>-5000</v>
      </c>
      <c r="H16225" s="705" t="s">
        <v>10628</v>
      </c>
    </row>
    <row r="16226" spans="1:8" ht="15" x14ac:dyDescent="0.2">
      <c r="A16226" s="734">
        <v>45153</v>
      </c>
      <c r="B16226" s="63" t="s">
        <v>25</v>
      </c>
      <c r="C16226" s="63" t="s">
        <v>4065</v>
      </c>
      <c r="D16226" s="108" t="s">
        <v>10766</v>
      </c>
      <c r="E16226" s="126">
        <v>2750</v>
      </c>
      <c r="F16226" s="58"/>
      <c r="G16226" s="58">
        <f t="shared" si="259"/>
        <v>-2750</v>
      </c>
      <c r="H16226" s="705" t="s">
        <v>10628</v>
      </c>
    </row>
    <row r="16227" spans="1:8" ht="15" x14ac:dyDescent="0.2">
      <c r="A16227" s="734">
        <v>45153</v>
      </c>
      <c r="B16227" s="41" t="s">
        <v>16</v>
      </c>
      <c r="C16227" s="63" t="s">
        <v>103</v>
      </c>
      <c r="D16227" s="108" t="s">
        <v>10211</v>
      </c>
      <c r="E16227" s="126">
        <v>3500</v>
      </c>
      <c r="F16227" s="58"/>
      <c r="G16227" s="58">
        <f t="shared" si="259"/>
        <v>-3500</v>
      </c>
      <c r="H16227" s="705" t="s">
        <v>10628</v>
      </c>
    </row>
    <row r="16228" spans="1:8" ht="15" x14ac:dyDescent="0.2">
      <c r="A16228" s="734">
        <v>45153</v>
      </c>
      <c r="B16228" s="41" t="s">
        <v>10379</v>
      </c>
      <c r="C16228" s="63" t="s">
        <v>5741</v>
      </c>
      <c r="D16228" s="108" t="s">
        <v>370</v>
      </c>
      <c r="E16228" s="126">
        <v>1000</v>
      </c>
      <c r="F16228" s="58"/>
      <c r="G16228" s="58">
        <f t="shared" si="259"/>
        <v>-1000</v>
      </c>
      <c r="H16228" s="705" t="s">
        <v>10628</v>
      </c>
    </row>
    <row r="16229" spans="1:8" ht="15" x14ac:dyDescent="0.2">
      <c r="A16229" s="734">
        <v>45153</v>
      </c>
      <c r="B16229" s="41" t="s">
        <v>9402</v>
      </c>
      <c r="C16229" s="63" t="s">
        <v>5741</v>
      </c>
      <c r="D16229" s="108" t="s">
        <v>370</v>
      </c>
      <c r="E16229" s="126">
        <v>600</v>
      </c>
      <c r="F16229" s="58"/>
      <c r="G16229" s="58">
        <f t="shared" si="259"/>
        <v>-600</v>
      </c>
      <c r="H16229" s="705" t="s">
        <v>10628</v>
      </c>
    </row>
    <row r="16230" spans="1:8" ht="15" x14ac:dyDescent="0.2">
      <c r="A16230" s="734">
        <v>45153</v>
      </c>
      <c r="B16230" s="41" t="s">
        <v>10296</v>
      </c>
      <c r="C16230" s="63" t="s">
        <v>5741</v>
      </c>
      <c r="D16230" s="108" t="s">
        <v>9705</v>
      </c>
      <c r="E16230" s="126">
        <v>1200</v>
      </c>
      <c r="F16230" s="58"/>
      <c r="G16230" s="58">
        <f t="shared" si="259"/>
        <v>-1200</v>
      </c>
      <c r="H16230" s="705" t="s">
        <v>10628</v>
      </c>
    </row>
    <row r="16231" spans="1:8" ht="15" x14ac:dyDescent="0.2">
      <c r="A16231" s="734">
        <v>45153</v>
      </c>
      <c r="B16231" s="41" t="s">
        <v>10379</v>
      </c>
      <c r="C16231" s="63" t="s">
        <v>3145</v>
      </c>
      <c r="D16231" s="108" t="s">
        <v>2272</v>
      </c>
      <c r="E16231" s="126">
        <v>12776</v>
      </c>
      <c r="F16231" s="58"/>
      <c r="G16231" s="58">
        <f t="shared" si="259"/>
        <v>-12776</v>
      </c>
      <c r="H16231" s="705" t="s">
        <v>10628</v>
      </c>
    </row>
    <row r="16232" spans="1:8" ht="24" x14ac:dyDescent="0.2">
      <c r="A16232" s="734">
        <v>45154</v>
      </c>
      <c r="B16232" s="63" t="s">
        <v>10232</v>
      </c>
      <c r="C16232" s="551" t="s">
        <v>3145</v>
      </c>
      <c r="D16232" s="740" t="s">
        <v>10754</v>
      </c>
      <c r="E16232" s="552">
        <v>27800</v>
      </c>
      <c r="F16232" s="58"/>
      <c r="G16232" s="58">
        <f t="shared" si="259"/>
        <v>-27800</v>
      </c>
      <c r="H16232" s="705" t="s">
        <v>10628</v>
      </c>
    </row>
    <row r="16233" spans="1:8" ht="24" x14ac:dyDescent="0.2">
      <c r="A16233" s="734">
        <v>45154</v>
      </c>
      <c r="B16233" s="63" t="s">
        <v>9356</v>
      </c>
      <c r="C16233" s="551" t="s">
        <v>3145</v>
      </c>
      <c r="D16233" s="740" t="s">
        <v>10754</v>
      </c>
      <c r="E16233" s="552">
        <v>27800</v>
      </c>
      <c r="F16233" s="58"/>
      <c r="G16233" s="58">
        <f t="shared" si="259"/>
        <v>-27800</v>
      </c>
      <c r="H16233" s="705" t="s">
        <v>10628</v>
      </c>
    </row>
    <row r="16234" spans="1:8" ht="24" x14ac:dyDescent="0.2">
      <c r="A16234" s="734">
        <v>45154</v>
      </c>
      <c r="B16234" s="63" t="s">
        <v>9402</v>
      </c>
      <c r="C16234" s="551" t="s">
        <v>3145</v>
      </c>
      <c r="D16234" s="740" t="s">
        <v>10754</v>
      </c>
      <c r="E16234" s="552">
        <v>27800</v>
      </c>
      <c r="F16234" s="58"/>
      <c r="G16234" s="58">
        <f t="shared" si="259"/>
        <v>-27800</v>
      </c>
      <c r="H16234" s="705" t="s">
        <v>10628</v>
      </c>
    </row>
    <row r="16235" spans="1:8" ht="24" x14ac:dyDescent="0.2">
      <c r="A16235" s="734">
        <v>45154</v>
      </c>
      <c r="B16235" s="63" t="s">
        <v>10144</v>
      </c>
      <c r="C16235" s="551" t="s">
        <v>3145</v>
      </c>
      <c r="D16235" s="740" t="s">
        <v>10754</v>
      </c>
      <c r="E16235" s="552">
        <v>27800</v>
      </c>
      <c r="F16235" s="58"/>
      <c r="G16235" s="58">
        <f t="shared" si="259"/>
        <v>-27800</v>
      </c>
      <c r="H16235" s="705" t="s">
        <v>10628</v>
      </c>
    </row>
    <row r="16236" spans="1:8" ht="24" x14ac:dyDescent="0.2">
      <c r="A16236" s="734">
        <v>45154</v>
      </c>
      <c r="B16236" s="63" t="s">
        <v>10296</v>
      </c>
      <c r="C16236" s="551" t="s">
        <v>3145</v>
      </c>
      <c r="D16236" s="740" t="s">
        <v>10754</v>
      </c>
      <c r="E16236" s="552">
        <v>27800</v>
      </c>
      <c r="F16236" s="58"/>
      <c r="G16236" s="58">
        <f t="shared" si="259"/>
        <v>-27800</v>
      </c>
      <c r="H16236" s="705" t="s">
        <v>10628</v>
      </c>
    </row>
    <row r="16237" spans="1:8" ht="15" x14ac:dyDescent="0.2">
      <c r="A16237" s="734">
        <v>45154</v>
      </c>
      <c r="B16237" s="41" t="s">
        <v>10379</v>
      </c>
      <c r="C16237" s="63" t="s">
        <v>8071</v>
      </c>
      <c r="D16237" s="108" t="s">
        <v>10767</v>
      </c>
      <c r="E16237" s="126">
        <v>100000</v>
      </c>
      <c r="F16237" s="58"/>
      <c r="G16237" s="58">
        <f t="shared" si="259"/>
        <v>-100000</v>
      </c>
      <c r="H16237" s="705" t="s">
        <v>10628</v>
      </c>
    </row>
    <row r="16238" spans="1:8" ht="15" x14ac:dyDescent="0.2">
      <c r="A16238" s="734">
        <v>45154</v>
      </c>
      <c r="B16238" s="41" t="s">
        <v>7807</v>
      </c>
      <c r="C16238" s="63" t="s">
        <v>10768</v>
      </c>
      <c r="D16238" s="108" t="s">
        <v>10769</v>
      </c>
      <c r="E16238" s="126">
        <v>205000</v>
      </c>
      <c r="F16238" s="58"/>
      <c r="G16238" s="58">
        <f t="shared" si="259"/>
        <v>-205000</v>
      </c>
      <c r="H16238" s="705" t="s">
        <v>10628</v>
      </c>
    </row>
    <row r="16239" spans="1:8" ht="15" x14ac:dyDescent="0.2">
      <c r="A16239" s="734">
        <v>45154</v>
      </c>
      <c r="B16239" s="41" t="s">
        <v>10242</v>
      </c>
      <c r="C16239" s="670" t="s">
        <v>8394</v>
      </c>
      <c r="D16239" s="913" t="s">
        <v>10770</v>
      </c>
      <c r="E16239" s="672">
        <v>72078</v>
      </c>
      <c r="F16239" s="58"/>
      <c r="G16239" s="58">
        <f t="shared" si="259"/>
        <v>-72078</v>
      </c>
      <c r="H16239" s="705" t="s">
        <v>10628</v>
      </c>
    </row>
    <row r="16240" spans="1:8" ht="15" x14ac:dyDescent="0.2">
      <c r="A16240" s="734">
        <v>45154</v>
      </c>
      <c r="B16240" s="41" t="s">
        <v>9356</v>
      </c>
      <c r="C16240" s="670" t="s">
        <v>8394</v>
      </c>
      <c r="D16240" s="913" t="s">
        <v>10770</v>
      </c>
      <c r="E16240" s="672">
        <v>150000</v>
      </c>
      <c r="F16240" s="58"/>
      <c r="G16240" s="58">
        <f t="shared" si="259"/>
        <v>-150000</v>
      </c>
      <c r="H16240" s="705" t="s">
        <v>10628</v>
      </c>
    </row>
    <row r="16241" spans="1:8" ht="15" x14ac:dyDescent="0.2">
      <c r="A16241" s="734">
        <v>45154</v>
      </c>
      <c r="B16241" s="41" t="s">
        <v>9769</v>
      </c>
      <c r="C16241" s="670" t="s">
        <v>8394</v>
      </c>
      <c r="D16241" s="913" t="s">
        <v>10770</v>
      </c>
      <c r="E16241" s="672">
        <v>372320</v>
      </c>
      <c r="F16241" s="58"/>
      <c r="G16241" s="58">
        <f t="shared" si="259"/>
        <v>-372320</v>
      </c>
      <c r="H16241" s="705" t="s">
        <v>10628</v>
      </c>
    </row>
    <row r="16242" spans="1:8" ht="15" x14ac:dyDescent="0.2">
      <c r="A16242" s="734">
        <v>45154</v>
      </c>
      <c r="B16242" s="41" t="s">
        <v>10144</v>
      </c>
      <c r="C16242" s="670" t="s">
        <v>8394</v>
      </c>
      <c r="D16242" s="913" t="s">
        <v>10770</v>
      </c>
      <c r="E16242" s="672">
        <v>300000</v>
      </c>
      <c r="F16242" s="58"/>
      <c r="G16242" s="58">
        <f t="shared" si="259"/>
        <v>-300000</v>
      </c>
      <c r="H16242" s="705" t="s">
        <v>10628</v>
      </c>
    </row>
    <row r="16243" spans="1:8" ht="15" x14ac:dyDescent="0.2">
      <c r="A16243" s="734">
        <v>45154</v>
      </c>
      <c r="B16243" s="41" t="s">
        <v>10379</v>
      </c>
      <c r="C16243" s="670" t="s">
        <v>8394</v>
      </c>
      <c r="D16243" s="913" t="s">
        <v>10770</v>
      </c>
      <c r="E16243" s="672">
        <v>100000</v>
      </c>
      <c r="F16243" s="58"/>
      <c r="G16243" s="58">
        <f t="shared" si="259"/>
        <v>-100000</v>
      </c>
      <c r="H16243" s="705" t="s">
        <v>10628</v>
      </c>
    </row>
    <row r="16244" spans="1:8" ht="15" x14ac:dyDescent="0.2">
      <c r="A16244" s="734">
        <v>45154</v>
      </c>
      <c r="B16244" s="41" t="s">
        <v>10232</v>
      </c>
      <c r="C16244" s="670" t="s">
        <v>8394</v>
      </c>
      <c r="D16244" s="913" t="s">
        <v>10770</v>
      </c>
      <c r="E16244" s="672">
        <v>5602</v>
      </c>
      <c r="F16244" s="58"/>
      <c r="G16244" s="58">
        <f t="shared" si="259"/>
        <v>-5602</v>
      </c>
      <c r="H16244" s="705" t="s">
        <v>10628</v>
      </c>
    </row>
    <row r="16245" spans="1:8" ht="15" x14ac:dyDescent="0.2">
      <c r="A16245" s="734">
        <v>45154</v>
      </c>
      <c r="B16245" s="41" t="s">
        <v>9967</v>
      </c>
      <c r="C16245" s="63" t="s">
        <v>6852</v>
      </c>
      <c r="D16245" s="108" t="s">
        <v>370</v>
      </c>
      <c r="E16245" s="126">
        <v>6000</v>
      </c>
      <c r="F16245" s="58"/>
      <c r="G16245" s="58">
        <f t="shared" si="259"/>
        <v>-6000</v>
      </c>
      <c r="H16245" s="705" t="s">
        <v>10628</v>
      </c>
    </row>
    <row r="16246" spans="1:8" ht="15" x14ac:dyDescent="0.2">
      <c r="A16246" s="734">
        <v>45154</v>
      </c>
      <c r="B16246" s="41" t="s">
        <v>10379</v>
      </c>
      <c r="C16246" s="63" t="s">
        <v>3145</v>
      </c>
      <c r="D16246" s="108" t="s">
        <v>10824</v>
      </c>
      <c r="E16246" s="126">
        <v>18000</v>
      </c>
      <c r="F16246" s="58"/>
      <c r="G16246" s="58">
        <f t="shared" si="259"/>
        <v>-18000</v>
      </c>
      <c r="H16246" s="705" t="s">
        <v>10628</v>
      </c>
    </row>
    <row r="16247" spans="1:8" ht="15" x14ac:dyDescent="0.2">
      <c r="A16247" s="734">
        <v>45154</v>
      </c>
      <c r="B16247" s="41" t="s">
        <v>10338</v>
      </c>
      <c r="C16247" s="63" t="s">
        <v>3145</v>
      </c>
      <c r="D16247" s="108" t="s">
        <v>10812</v>
      </c>
      <c r="E16247" s="126">
        <v>65000</v>
      </c>
      <c r="F16247" s="58"/>
      <c r="G16247" s="58">
        <f t="shared" si="259"/>
        <v>-65000</v>
      </c>
      <c r="H16247" s="705" t="s">
        <v>10628</v>
      </c>
    </row>
    <row r="16248" spans="1:8" ht="15" x14ac:dyDescent="0.2">
      <c r="A16248" s="734">
        <v>45154</v>
      </c>
      <c r="B16248" s="41" t="s">
        <v>8043</v>
      </c>
      <c r="C16248" s="63" t="s">
        <v>392</v>
      </c>
      <c r="D16248" s="108" t="s">
        <v>5384</v>
      </c>
      <c r="E16248" s="126">
        <v>4000</v>
      </c>
      <c r="F16248" s="58"/>
      <c r="G16248" s="58">
        <f t="shared" si="259"/>
        <v>-4000</v>
      </c>
      <c r="H16248" s="705" t="s">
        <v>10628</v>
      </c>
    </row>
    <row r="16249" spans="1:8" ht="15" x14ac:dyDescent="0.2">
      <c r="A16249" s="734">
        <v>45154</v>
      </c>
      <c r="B16249" s="41" t="s">
        <v>9409</v>
      </c>
      <c r="C16249" s="63" t="s">
        <v>392</v>
      </c>
      <c r="D16249" s="108" t="s">
        <v>5384</v>
      </c>
      <c r="E16249" s="126">
        <v>11800</v>
      </c>
      <c r="F16249" s="58"/>
      <c r="G16249" s="58">
        <f t="shared" si="259"/>
        <v>-11800</v>
      </c>
      <c r="H16249" s="705" t="s">
        <v>10628</v>
      </c>
    </row>
    <row r="16250" spans="1:8" ht="15" x14ac:dyDescent="0.2">
      <c r="A16250" s="734">
        <v>45154</v>
      </c>
      <c r="B16250" s="41" t="s">
        <v>10144</v>
      </c>
      <c r="C16250" s="63" t="s">
        <v>392</v>
      </c>
      <c r="D16250" s="108" t="s">
        <v>5384</v>
      </c>
      <c r="E16250" s="126">
        <v>4250</v>
      </c>
      <c r="F16250" s="58"/>
      <c r="G16250" s="58">
        <f t="shared" si="259"/>
        <v>-4250</v>
      </c>
      <c r="H16250" s="705" t="s">
        <v>10628</v>
      </c>
    </row>
    <row r="16251" spans="1:8" ht="15" x14ac:dyDescent="0.2">
      <c r="A16251" s="734">
        <v>45154</v>
      </c>
      <c r="B16251" s="41" t="s">
        <v>10776</v>
      </c>
      <c r="C16251" s="63" t="s">
        <v>392</v>
      </c>
      <c r="D16251" s="108" t="s">
        <v>5384</v>
      </c>
      <c r="E16251" s="126">
        <v>2000</v>
      </c>
      <c r="F16251" s="58"/>
      <c r="G16251" s="58">
        <f t="shared" si="259"/>
        <v>-2000</v>
      </c>
      <c r="H16251" s="705" t="s">
        <v>10628</v>
      </c>
    </row>
    <row r="16252" spans="1:8" ht="15" x14ac:dyDescent="0.2">
      <c r="A16252" s="734">
        <v>45154</v>
      </c>
      <c r="B16252" s="41" t="s">
        <v>9356</v>
      </c>
      <c r="C16252" s="63" t="s">
        <v>392</v>
      </c>
      <c r="D16252" s="108" t="s">
        <v>5384</v>
      </c>
      <c r="E16252" s="126">
        <v>3000</v>
      </c>
      <c r="F16252" s="58"/>
      <c r="G16252" s="58">
        <f t="shared" si="259"/>
        <v>-3000</v>
      </c>
      <c r="H16252" s="705" t="s">
        <v>10628</v>
      </c>
    </row>
    <row r="16253" spans="1:8" ht="15" x14ac:dyDescent="0.2">
      <c r="A16253" s="734">
        <v>45154</v>
      </c>
      <c r="B16253" s="41" t="s">
        <v>37</v>
      </c>
      <c r="C16253" s="63" t="s">
        <v>392</v>
      </c>
      <c r="D16253" s="108" t="s">
        <v>5384</v>
      </c>
      <c r="E16253" s="126">
        <v>4000</v>
      </c>
      <c r="F16253" s="58"/>
      <c r="G16253" s="58">
        <f t="shared" si="259"/>
        <v>-4000</v>
      </c>
      <c r="H16253" s="705" t="s">
        <v>10628</v>
      </c>
    </row>
    <row r="16254" spans="1:8" ht="15" x14ac:dyDescent="0.2">
      <c r="A16254" s="734">
        <v>45154</v>
      </c>
      <c r="B16254" s="41" t="s">
        <v>9409</v>
      </c>
      <c r="C16254" s="63" t="s">
        <v>392</v>
      </c>
      <c r="D16254" s="108" t="s">
        <v>5384</v>
      </c>
      <c r="E16254" s="126">
        <v>4000</v>
      </c>
      <c r="F16254" s="58"/>
      <c r="G16254" s="58">
        <f t="shared" si="259"/>
        <v>-4000</v>
      </c>
      <c r="H16254" s="705" t="s">
        <v>10628</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10628</v>
      </c>
    </row>
    <row r="16256" spans="1:8" ht="15" x14ac:dyDescent="0.2">
      <c r="A16256" s="734">
        <v>45154</v>
      </c>
      <c r="B16256" s="41" t="s">
        <v>9769</v>
      </c>
      <c r="C16256" s="63" t="s">
        <v>392</v>
      </c>
      <c r="D16256" s="108" t="s">
        <v>5384</v>
      </c>
      <c r="E16256" s="126">
        <v>7000</v>
      </c>
      <c r="F16256" s="58"/>
      <c r="G16256" s="58">
        <f t="shared" si="260"/>
        <v>-7000</v>
      </c>
      <c r="H16256" s="705" t="s">
        <v>10628</v>
      </c>
    </row>
    <row r="16257" spans="1:8" ht="15" x14ac:dyDescent="0.2">
      <c r="A16257" s="734">
        <v>45154</v>
      </c>
      <c r="B16257" s="41" t="s">
        <v>7807</v>
      </c>
      <c r="C16257" s="63" t="s">
        <v>6852</v>
      </c>
      <c r="D16257" s="108" t="s">
        <v>10777</v>
      </c>
      <c r="E16257" s="126">
        <v>5000</v>
      </c>
      <c r="F16257" s="58"/>
      <c r="G16257" s="58">
        <f t="shared" si="260"/>
        <v>-5000</v>
      </c>
      <c r="H16257" s="705" t="s">
        <v>10628</v>
      </c>
    </row>
    <row r="16258" spans="1:8" ht="15" customHeight="1" x14ac:dyDescent="0.2">
      <c r="A16258" s="734">
        <v>45154</v>
      </c>
      <c r="B16258" s="41" t="s">
        <v>10379</v>
      </c>
      <c r="C16258" s="63" t="s">
        <v>3145</v>
      </c>
      <c r="D16258" s="108" t="s">
        <v>6942</v>
      </c>
      <c r="E16258" s="126">
        <v>17540</v>
      </c>
      <c r="F16258" s="58"/>
      <c r="G16258" s="58">
        <f t="shared" si="260"/>
        <v>-17540</v>
      </c>
      <c r="H16258" s="705" t="s">
        <v>10628</v>
      </c>
    </row>
    <row r="16259" spans="1:8" ht="15" x14ac:dyDescent="0.2">
      <c r="A16259" s="734">
        <v>45154</v>
      </c>
      <c r="B16259" s="41" t="s">
        <v>9409</v>
      </c>
      <c r="C16259" s="63" t="s">
        <v>3145</v>
      </c>
      <c r="D16259" s="108" t="s">
        <v>4450</v>
      </c>
      <c r="E16259" s="126">
        <v>49205</v>
      </c>
      <c r="F16259" s="58"/>
      <c r="G16259" s="58">
        <f t="shared" si="260"/>
        <v>-49205</v>
      </c>
      <c r="H16259" s="705" t="s">
        <v>10628</v>
      </c>
    </row>
    <row r="16260" spans="1:8" ht="15" x14ac:dyDescent="0.2">
      <c r="A16260" s="734">
        <v>45154</v>
      </c>
      <c r="B16260" s="41" t="s">
        <v>10379</v>
      </c>
      <c r="C16260" s="63" t="s">
        <v>5741</v>
      </c>
      <c r="D16260" s="108" t="s">
        <v>10337</v>
      </c>
      <c r="E16260" s="126">
        <v>300</v>
      </c>
      <c r="F16260" s="58"/>
      <c r="G16260" s="58">
        <f t="shared" si="260"/>
        <v>-300</v>
      </c>
      <c r="H16260" s="705" t="s">
        <v>10628</v>
      </c>
    </row>
    <row r="16261" spans="1:8" ht="15" x14ac:dyDescent="0.2">
      <c r="A16261" s="734">
        <v>45154</v>
      </c>
      <c r="B16261" s="41" t="s">
        <v>10379</v>
      </c>
      <c r="C16261" s="63" t="s">
        <v>5741</v>
      </c>
      <c r="D16261" s="108" t="s">
        <v>370</v>
      </c>
      <c r="E16261" s="126">
        <v>2000</v>
      </c>
      <c r="F16261" s="58"/>
      <c r="G16261" s="58">
        <f t="shared" si="260"/>
        <v>-2000</v>
      </c>
      <c r="H16261" s="705" t="s">
        <v>10628</v>
      </c>
    </row>
    <row r="16262" spans="1:8" ht="15" x14ac:dyDescent="0.2">
      <c r="A16262" s="734">
        <v>45154</v>
      </c>
      <c r="B16262" s="41" t="s">
        <v>10576</v>
      </c>
      <c r="C16262" s="63" t="s">
        <v>8372</v>
      </c>
      <c r="D16262" s="108" t="s">
        <v>9420</v>
      </c>
      <c r="E16262" s="126">
        <v>2600</v>
      </c>
      <c r="F16262" s="58"/>
      <c r="G16262" s="58">
        <f t="shared" si="260"/>
        <v>-2600</v>
      </c>
      <c r="H16262" s="705" t="s">
        <v>10628</v>
      </c>
    </row>
    <row r="16263" spans="1:8" ht="15" x14ac:dyDescent="0.2">
      <c r="A16263" s="734">
        <v>45154</v>
      </c>
      <c r="B16263" s="41" t="s">
        <v>9967</v>
      </c>
      <c r="C16263" s="63" t="s">
        <v>5741</v>
      </c>
      <c r="D16263" s="108" t="s">
        <v>370</v>
      </c>
      <c r="E16263" s="126">
        <v>2000</v>
      </c>
      <c r="F16263" s="58"/>
      <c r="G16263" s="58">
        <f t="shared" si="260"/>
        <v>-2000</v>
      </c>
      <c r="H16263" s="705" t="s">
        <v>10628</v>
      </c>
    </row>
    <row r="16264" spans="1:8" ht="15" x14ac:dyDescent="0.2">
      <c r="A16264" s="734">
        <v>45154</v>
      </c>
      <c r="B16264" s="41" t="s">
        <v>9356</v>
      </c>
      <c r="C16264" s="63" t="s">
        <v>5741</v>
      </c>
      <c r="D16264" s="108" t="s">
        <v>370</v>
      </c>
      <c r="E16264" s="126">
        <v>2000</v>
      </c>
      <c r="F16264" s="58"/>
      <c r="G16264" s="58">
        <f t="shared" si="260"/>
        <v>-2000</v>
      </c>
      <c r="H16264" s="705" t="s">
        <v>10628</v>
      </c>
    </row>
    <row r="16265" spans="1:8" ht="15" x14ac:dyDescent="0.2">
      <c r="A16265" s="734">
        <v>45154</v>
      </c>
      <c r="B16265" s="41" t="s">
        <v>10232</v>
      </c>
      <c r="C16265" s="63" t="s">
        <v>5741</v>
      </c>
      <c r="D16265" s="108" t="s">
        <v>370</v>
      </c>
      <c r="E16265" s="126">
        <v>2000</v>
      </c>
      <c r="F16265" s="58"/>
      <c r="G16265" s="58">
        <f t="shared" si="260"/>
        <v>-2000</v>
      </c>
      <c r="H16265" s="705" t="s">
        <v>10628</v>
      </c>
    </row>
    <row r="16266" spans="1:8" ht="15" x14ac:dyDescent="0.2">
      <c r="A16266" s="734">
        <v>45154</v>
      </c>
      <c r="B16266" s="63" t="s">
        <v>25</v>
      </c>
      <c r="C16266" s="63" t="s">
        <v>8150</v>
      </c>
      <c r="D16266" s="108" t="s">
        <v>6343</v>
      </c>
      <c r="E16266" s="126">
        <v>2500</v>
      </c>
      <c r="F16266" s="58"/>
      <c r="G16266" s="58">
        <f t="shared" si="260"/>
        <v>-2500</v>
      </c>
      <c r="H16266" s="705" t="s">
        <v>10628</v>
      </c>
    </row>
    <row r="16267" spans="1:8" ht="15" x14ac:dyDescent="0.2">
      <c r="A16267" s="734">
        <v>45154</v>
      </c>
      <c r="B16267" s="41" t="s">
        <v>103</v>
      </c>
      <c r="C16267" s="63" t="s">
        <v>8150</v>
      </c>
      <c r="D16267" s="108" t="s">
        <v>6343</v>
      </c>
      <c r="E16267" s="126">
        <v>7000</v>
      </c>
      <c r="F16267" s="58"/>
      <c r="G16267" s="58">
        <f t="shared" si="260"/>
        <v>-7000</v>
      </c>
      <c r="H16267" s="705" t="s">
        <v>10628</v>
      </c>
    </row>
    <row r="16268" spans="1:8" ht="15" x14ac:dyDescent="0.2">
      <c r="A16268" s="734">
        <v>45155</v>
      </c>
      <c r="B16268" s="41" t="s">
        <v>10379</v>
      </c>
      <c r="C16268" s="63" t="s">
        <v>5741</v>
      </c>
      <c r="D16268" s="108" t="s">
        <v>370</v>
      </c>
      <c r="E16268" s="126">
        <v>2000</v>
      </c>
      <c r="F16268" s="58"/>
      <c r="G16268" s="58">
        <f t="shared" si="260"/>
        <v>-2000</v>
      </c>
      <c r="H16268" s="705" t="s">
        <v>10628</v>
      </c>
    </row>
    <row r="16269" spans="1:8" ht="15" x14ac:dyDescent="0.2">
      <c r="A16269" s="734">
        <v>45155</v>
      </c>
      <c r="B16269" s="41" t="s">
        <v>10232</v>
      </c>
      <c r="C16269" s="63" t="s">
        <v>3145</v>
      </c>
      <c r="D16269" s="108" t="s">
        <v>10778</v>
      </c>
      <c r="E16269" s="126">
        <v>40000</v>
      </c>
      <c r="F16269" s="58"/>
      <c r="G16269" s="58">
        <f t="shared" si="260"/>
        <v>-40000</v>
      </c>
      <c r="H16269" s="705" t="s">
        <v>10628</v>
      </c>
    </row>
    <row r="16270" spans="1:8" ht="15" x14ac:dyDescent="0.2">
      <c r="A16270" s="734">
        <v>45155</v>
      </c>
      <c r="B16270" s="41" t="s">
        <v>9402</v>
      </c>
      <c r="C16270" s="63" t="s">
        <v>3145</v>
      </c>
      <c r="D16270" s="108" t="s">
        <v>10787</v>
      </c>
      <c r="E16270" s="126">
        <v>2000</v>
      </c>
      <c r="F16270" s="58"/>
      <c r="G16270" s="58">
        <f t="shared" si="260"/>
        <v>-2000</v>
      </c>
      <c r="H16270" s="705" t="s">
        <v>10628</v>
      </c>
    </row>
    <row r="16271" spans="1:8" ht="15" x14ac:dyDescent="0.2">
      <c r="A16271" s="734">
        <v>45155</v>
      </c>
      <c r="B16271" s="41" t="s">
        <v>10338</v>
      </c>
      <c r="C16271" s="63" t="s">
        <v>5741</v>
      </c>
      <c r="D16271" s="108" t="s">
        <v>10337</v>
      </c>
      <c r="E16271" s="126">
        <v>200</v>
      </c>
      <c r="F16271" s="58"/>
      <c r="G16271" s="58">
        <f t="shared" si="260"/>
        <v>-200</v>
      </c>
      <c r="H16271" s="705" t="s">
        <v>10628</v>
      </c>
    </row>
    <row r="16272" spans="1:8" ht="15" x14ac:dyDescent="0.2">
      <c r="A16272" s="734">
        <v>45155</v>
      </c>
      <c r="B16272" s="41" t="s">
        <v>16</v>
      </c>
      <c r="C16272" s="63" t="s">
        <v>103</v>
      </c>
      <c r="D16272" s="108" t="s">
        <v>10211</v>
      </c>
      <c r="E16272" s="126">
        <v>3500</v>
      </c>
      <c r="F16272" s="58"/>
      <c r="G16272" s="58">
        <f t="shared" si="260"/>
        <v>-3500</v>
      </c>
      <c r="H16272" s="705" t="s">
        <v>10628</v>
      </c>
    </row>
    <row r="16273" spans="1:8" ht="15" x14ac:dyDescent="0.2">
      <c r="A16273" s="734">
        <v>45155</v>
      </c>
      <c r="B16273" s="41" t="s">
        <v>10296</v>
      </c>
      <c r="C16273" s="63" t="s">
        <v>3145</v>
      </c>
      <c r="D16273" s="108" t="s">
        <v>10779</v>
      </c>
      <c r="E16273" s="126">
        <v>230</v>
      </c>
      <c r="F16273" s="58"/>
      <c r="G16273" s="58">
        <f t="shared" si="260"/>
        <v>-230</v>
      </c>
      <c r="H16273" s="705" t="s">
        <v>10628</v>
      </c>
    </row>
    <row r="16274" spans="1:8" ht="15" x14ac:dyDescent="0.2">
      <c r="A16274" s="734">
        <v>45155</v>
      </c>
      <c r="B16274" s="41" t="s">
        <v>9967</v>
      </c>
      <c r="C16274" s="63" t="s">
        <v>3145</v>
      </c>
      <c r="D16274" s="108" t="s">
        <v>10780</v>
      </c>
      <c r="E16274" s="126">
        <v>12936</v>
      </c>
      <c r="F16274" s="58"/>
      <c r="G16274" s="58">
        <f t="shared" si="260"/>
        <v>-12936</v>
      </c>
      <c r="H16274" s="705" t="s">
        <v>10628</v>
      </c>
    </row>
    <row r="16275" spans="1:8" ht="15" x14ac:dyDescent="0.2">
      <c r="A16275" s="734">
        <v>45155</v>
      </c>
      <c r="B16275" s="41" t="s">
        <v>9507</v>
      </c>
      <c r="C16275" s="63" t="s">
        <v>6967</v>
      </c>
      <c r="D16275" s="108" t="s">
        <v>10765</v>
      </c>
      <c r="E16275" s="126">
        <v>4500</v>
      </c>
      <c r="F16275" s="58"/>
      <c r="G16275" s="58">
        <f t="shared" si="260"/>
        <v>-4500</v>
      </c>
      <c r="H16275" s="705" t="s">
        <v>10628</v>
      </c>
    </row>
    <row r="16276" spans="1:8" ht="15" x14ac:dyDescent="0.2">
      <c r="A16276" s="734">
        <v>45155</v>
      </c>
      <c r="B16276" s="41" t="s">
        <v>10296</v>
      </c>
      <c r="C16276" s="63" t="s">
        <v>6967</v>
      </c>
      <c r="D16276" s="108" t="s">
        <v>10765</v>
      </c>
      <c r="E16276" s="126">
        <v>5000</v>
      </c>
      <c r="F16276" s="58"/>
      <c r="G16276" s="58">
        <f t="shared" si="260"/>
        <v>-5000</v>
      </c>
      <c r="H16276" s="705" t="s">
        <v>10628</v>
      </c>
    </row>
    <row r="16277" spans="1:8" ht="15" x14ac:dyDescent="0.2">
      <c r="A16277" s="734">
        <v>45155</v>
      </c>
      <c r="B16277" s="41" t="s">
        <v>10576</v>
      </c>
      <c r="C16277" s="63" t="s">
        <v>3145</v>
      </c>
      <c r="D16277" s="108" t="s">
        <v>10781</v>
      </c>
      <c r="E16277" s="126">
        <v>48000</v>
      </c>
      <c r="F16277" s="58"/>
      <c r="G16277" s="58">
        <f t="shared" si="260"/>
        <v>-48000</v>
      </c>
      <c r="H16277" s="705" t="s">
        <v>10628</v>
      </c>
    </row>
    <row r="16278" spans="1:8" ht="15" x14ac:dyDescent="0.2">
      <c r="A16278" s="734">
        <v>45155</v>
      </c>
      <c r="B16278" s="41" t="s">
        <v>9967</v>
      </c>
      <c r="C16278" s="63" t="s">
        <v>3145</v>
      </c>
      <c r="D16278" s="108" t="s">
        <v>10782</v>
      </c>
      <c r="E16278" s="126">
        <v>13500</v>
      </c>
      <c r="F16278" s="58"/>
      <c r="G16278" s="58">
        <f t="shared" si="260"/>
        <v>-13500</v>
      </c>
      <c r="H16278" s="705" t="s">
        <v>10628</v>
      </c>
    </row>
    <row r="16279" spans="1:8" ht="15" x14ac:dyDescent="0.2">
      <c r="A16279" s="734">
        <v>45155</v>
      </c>
      <c r="B16279" s="41" t="s">
        <v>10023</v>
      </c>
      <c r="C16279" s="63" t="s">
        <v>6476</v>
      </c>
      <c r="D16279" s="108" t="s">
        <v>10783</v>
      </c>
      <c r="E16279" s="126">
        <v>50000</v>
      </c>
      <c r="F16279" s="58"/>
      <c r="G16279" s="58">
        <f t="shared" si="260"/>
        <v>-50000</v>
      </c>
      <c r="H16279" s="705" t="s">
        <v>10628</v>
      </c>
    </row>
    <row r="16280" spans="1:8" ht="15" x14ac:dyDescent="0.2">
      <c r="A16280" s="734">
        <v>45155</v>
      </c>
      <c r="B16280" s="41" t="s">
        <v>9967</v>
      </c>
      <c r="C16280" s="63" t="s">
        <v>5741</v>
      </c>
      <c r="D16280" s="108" t="s">
        <v>370</v>
      </c>
      <c r="E16280" s="126">
        <v>600</v>
      </c>
      <c r="F16280" s="58"/>
      <c r="G16280" s="58">
        <f t="shared" si="260"/>
        <v>-600</v>
      </c>
      <c r="H16280" s="705" t="s">
        <v>10628</v>
      </c>
    </row>
    <row r="16281" spans="1:8" ht="15" x14ac:dyDescent="0.2">
      <c r="A16281" s="734">
        <v>45155</v>
      </c>
      <c r="B16281" s="41" t="s">
        <v>9967</v>
      </c>
      <c r="C16281" s="63" t="s">
        <v>5741</v>
      </c>
      <c r="D16281" s="108" t="s">
        <v>10337</v>
      </c>
      <c r="E16281" s="126">
        <v>300</v>
      </c>
      <c r="F16281" s="58"/>
      <c r="G16281" s="58">
        <f t="shared" si="260"/>
        <v>-300</v>
      </c>
      <c r="H16281" s="705" t="s">
        <v>10628</v>
      </c>
    </row>
    <row r="16282" spans="1:8" ht="15" x14ac:dyDescent="0.2">
      <c r="A16282" s="734">
        <v>45155</v>
      </c>
      <c r="B16282" s="41" t="s">
        <v>10232</v>
      </c>
      <c r="C16282" s="63" t="s">
        <v>5741</v>
      </c>
      <c r="D16282" s="108" t="s">
        <v>370</v>
      </c>
      <c r="E16282" s="126">
        <v>1500</v>
      </c>
      <c r="F16282" s="58"/>
      <c r="G16282" s="58">
        <f t="shared" si="260"/>
        <v>-1500</v>
      </c>
      <c r="H16282" s="705" t="s">
        <v>10628</v>
      </c>
    </row>
    <row r="16283" spans="1:8" ht="15" x14ac:dyDescent="0.2">
      <c r="A16283" s="734">
        <v>45155</v>
      </c>
      <c r="B16283" s="41" t="s">
        <v>10232</v>
      </c>
      <c r="C16283" s="63" t="s">
        <v>3145</v>
      </c>
      <c r="D16283" s="108" t="s">
        <v>10784</v>
      </c>
      <c r="E16283" s="126">
        <v>35500</v>
      </c>
      <c r="F16283" s="58"/>
      <c r="G16283" s="58">
        <f t="shared" si="260"/>
        <v>-35500</v>
      </c>
      <c r="H16283" s="705" t="s">
        <v>10628</v>
      </c>
    </row>
    <row r="16284" spans="1:8" ht="15" x14ac:dyDescent="0.2">
      <c r="A16284" s="734">
        <v>45155</v>
      </c>
      <c r="B16284" s="41" t="s">
        <v>10144</v>
      </c>
      <c r="C16284" s="63" t="s">
        <v>9750</v>
      </c>
      <c r="D16284" s="108" t="s">
        <v>10864</v>
      </c>
      <c r="E16284" s="126">
        <v>100000</v>
      </c>
      <c r="F16284" s="58"/>
      <c r="G16284" s="58">
        <f t="shared" si="260"/>
        <v>-100000</v>
      </c>
      <c r="H16284" s="705" t="s">
        <v>10628</v>
      </c>
    </row>
    <row r="16285" spans="1:8" ht="15" x14ac:dyDescent="0.2">
      <c r="A16285" s="734">
        <v>45156</v>
      </c>
      <c r="B16285" s="41" t="s">
        <v>16</v>
      </c>
      <c r="C16285" s="63" t="s">
        <v>2996</v>
      </c>
      <c r="D16285" s="108" t="s">
        <v>10785</v>
      </c>
      <c r="E16285" s="126">
        <v>9340</v>
      </c>
      <c r="F16285" s="58"/>
      <c r="G16285" s="58">
        <f t="shared" si="260"/>
        <v>-9340</v>
      </c>
      <c r="H16285" s="705" t="s">
        <v>10628</v>
      </c>
    </row>
    <row r="16286" spans="1:8" ht="15" x14ac:dyDescent="0.2">
      <c r="A16286" s="734">
        <v>45156</v>
      </c>
      <c r="B16286" s="41" t="s">
        <v>3946</v>
      </c>
      <c r="C16286" s="63" t="s">
        <v>392</v>
      </c>
      <c r="D16286" s="108" t="s">
        <v>10788</v>
      </c>
      <c r="E16286" s="126">
        <v>10000</v>
      </c>
      <c r="F16286" s="58"/>
      <c r="G16286" s="58">
        <f t="shared" si="260"/>
        <v>-10000</v>
      </c>
      <c r="H16286" s="705" t="s">
        <v>10628</v>
      </c>
    </row>
    <row r="16287" spans="1:8" ht="15" x14ac:dyDescent="0.2">
      <c r="A16287" s="734">
        <v>45156</v>
      </c>
      <c r="B16287" s="41" t="s">
        <v>9356</v>
      </c>
      <c r="C16287" s="63" t="s">
        <v>2796</v>
      </c>
      <c r="D16287" s="108" t="s">
        <v>10786</v>
      </c>
      <c r="E16287" s="126">
        <v>900</v>
      </c>
      <c r="F16287" s="58"/>
      <c r="G16287" s="58">
        <f t="shared" si="260"/>
        <v>-900</v>
      </c>
      <c r="H16287" s="705" t="s">
        <v>10628</v>
      </c>
    </row>
    <row r="16288" spans="1:8" ht="15" x14ac:dyDescent="0.2">
      <c r="A16288" s="734">
        <v>45156</v>
      </c>
      <c r="B16288" s="41" t="s">
        <v>10232</v>
      </c>
      <c r="C16288" s="63" t="s">
        <v>5741</v>
      </c>
      <c r="D16288" s="108" t="s">
        <v>370</v>
      </c>
      <c r="E16288" s="126">
        <v>1700</v>
      </c>
      <c r="F16288" s="58"/>
      <c r="G16288" s="58">
        <f t="shared" si="260"/>
        <v>-1700</v>
      </c>
      <c r="H16288" s="705" t="s">
        <v>10628</v>
      </c>
    </row>
    <row r="16289" spans="1:8" ht="15" x14ac:dyDescent="0.2">
      <c r="A16289" s="734">
        <v>45156</v>
      </c>
      <c r="B16289" s="41" t="s">
        <v>2933</v>
      </c>
      <c r="C16289" s="63" t="s">
        <v>392</v>
      </c>
      <c r="D16289" s="108" t="s">
        <v>6386</v>
      </c>
      <c r="E16289" s="126">
        <v>4250</v>
      </c>
      <c r="F16289" s="58"/>
      <c r="G16289" s="58">
        <f t="shared" si="260"/>
        <v>-4250</v>
      </c>
      <c r="H16289" s="705" t="s">
        <v>10628</v>
      </c>
    </row>
    <row r="16290" spans="1:8" ht="15" x14ac:dyDescent="0.2">
      <c r="A16290" s="734">
        <v>45156</v>
      </c>
      <c r="B16290" s="41" t="s">
        <v>9356</v>
      </c>
      <c r="C16290" s="63" t="s">
        <v>10789</v>
      </c>
      <c r="D16290" s="108" t="s">
        <v>10790</v>
      </c>
      <c r="E16290" s="126">
        <v>220000</v>
      </c>
      <c r="F16290" s="58"/>
      <c r="G16290" s="58">
        <f t="shared" si="260"/>
        <v>-220000</v>
      </c>
      <c r="H16290" s="705" t="s">
        <v>10628</v>
      </c>
    </row>
    <row r="16291" spans="1:8" ht="15" x14ac:dyDescent="0.2">
      <c r="A16291" s="734">
        <v>45157</v>
      </c>
      <c r="B16291" s="41" t="s">
        <v>10144</v>
      </c>
      <c r="C16291" s="63" t="s">
        <v>3145</v>
      </c>
      <c r="D16291" s="108" t="s">
        <v>5136</v>
      </c>
      <c r="E16291" s="126">
        <v>4010</v>
      </c>
      <c r="F16291" s="58"/>
      <c r="G16291" s="58">
        <f t="shared" si="260"/>
        <v>-4010</v>
      </c>
      <c r="H16291" s="705" t="s">
        <v>10628</v>
      </c>
    </row>
    <row r="16292" spans="1:8" ht="15" x14ac:dyDescent="0.2">
      <c r="A16292" s="734">
        <v>45157</v>
      </c>
      <c r="B16292" s="41" t="s">
        <v>9409</v>
      </c>
      <c r="C16292" s="63" t="s">
        <v>3145</v>
      </c>
      <c r="D16292" s="108" t="s">
        <v>5136</v>
      </c>
      <c r="E16292" s="126">
        <v>34165</v>
      </c>
      <c r="F16292" s="58"/>
      <c r="G16292" s="58">
        <f t="shared" si="260"/>
        <v>-34165</v>
      </c>
      <c r="H16292" s="705" t="s">
        <v>10628</v>
      </c>
    </row>
    <row r="16293" spans="1:8" ht="15" x14ac:dyDescent="0.2">
      <c r="A16293" s="734">
        <v>45157</v>
      </c>
      <c r="B16293" s="41" t="s">
        <v>10232</v>
      </c>
      <c r="C16293" s="551" t="s">
        <v>3145</v>
      </c>
      <c r="D16293" s="893" t="s">
        <v>10792</v>
      </c>
      <c r="E16293" s="552">
        <v>6000</v>
      </c>
      <c r="F16293" s="58"/>
      <c r="G16293" s="58">
        <f t="shared" si="260"/>
        <v>-6000</v>
      </c>
      <c r="H16293" s="705" t="s">
        <v>10628</v>
      </c>
    </row>
    <row r="16294" spans="1:8" ht="15" x14ac:dyDescent="0.2">
      <c r="A16294" s="734">
        <v>45157</v>
      </c>
      <c r="B16294" s="41" t="s">
        <v>9356</v>
      </c>
      <c r="C16294" s="551" t="s">
        <v>3145</v>
      </c>
      <c r="D16294" s="893" t="s">
        <v>10792</v>
      </c>
      <c r="E16294" s="552">
        <v>6000</v>
      </c>
      <c r="F16294" s="58"/>
      <c r="G16294" s="58">
        <f t="shared" si="260"/>
        <v>-6000</v>
      </c>
      <c r="H16294" s="705" t="s">
        <v>10628</v>
      </c>
    </row>
    <row r="16295" spans="1:8" ht="15" x14ac:dyDescent="0.2">
      <c r="A16295" s="734">
        <v>45157</v>
      </c>
      <c r="B16295" s="41" t="s">
        <v>9409</v>
      </c>
      <c r="C16295" s="551" t="s">
        <v>3145</v>
      </c>
      <c r="D16295" s="893" t="s">
        <v>10792</v>
      </c>
      <c r="E16295" s="552">
        <v>6000</v>
      </c>
      <c r="F16295" s="58"/>
      <c r="G16295" s="58">
        <f t="shared" si="260"/>
        <v>-6000</v>
      </c>
      <c r="H16295" s="705" t="s">
        <v>10628</v>
      </c>
    </row>
    <row r="16296" spans="1:8" ht="15" x14ac:dyDescent="0.2">
      <c r="A16296" s="734">
        <v>45157</v>
      </c>
      <c r="B16296" s="41" t="s">
        <v>10576</v>
      </c>
      <c r="C16296" s="551" t="s">
        <v>3145</v>
      </c>
      <c r="D16296" s="893" t="s">
        <v>10792</v>
      </c>
      <c r="E16296" s="552">
        <v>6000</v>
      </c>
      <c r="F16296" s="58"/>
      <c r="G16296" s="58">
        <f t="shared" si="260"/>
        <v>-6000</v>
      </c>
      <c r="H16296" s="705" t="s">
        <v>10628</v>
      </c>
    </row>
    <row r="16297" spans="1:8" ht="15" x14ac:dyDescent="0.2">
      <c r="A16297" s="734">
        <v>45157</v>
      </c>
      <c r="B16297" s="41" t="s">
        <v>10379</v>
      </c>
      <c r="C16297" s="63" t="s">
        <v>3145</v>
      </c>
      <c r="D16297" s="108" t="s">
        <v>10813</v>
      </c>
      <c r="E16297" s="75">
        <v>56000</v>
      </c>
      <c r="F16297" s="58"/>
      <c r="G16297" s="58">
        <f t="shared" si="260"/>
        <v>-56000</v>
      </c>
      <c r="H16297" s="705" t="s">
        <v>10628</v>
      </c>
    </row>
    <row r="16298" spans="1:8" ht="15" x14ac:dyDescent="0.2">
      <c r="A16298" s="734">
        <v>45157</v>
      </c>
      <c r="B16298" s="41" t="s">
        <v>8876</v>
      </c>
      <c r="C16298" s="63" t="s">
        <v>2710</v>
      </c>
      <c r="D16298" s="108" t="s">
        <v>10793</v>
      </c>
      <c r="E16298" s="75">
        <v>18950</v>
      </c>
      <c r="F16298" s="58"/>
      <c r="G16298" s="58">
        <f t="shared" si="260"/>
        <v>-18950</v>
      </c>
      <c r="H16298" s="705" t="s">
        <v>10628</v>
      </c>
    </row>
    <row r="16299" spans="1:8" ht="15" x14ac:dyDescent="0.2">
      <c r="A16299" s="734">
        <v>45157</v>
      </c>
      <c r="B16299" s="41" t="s">
        <v>9409</v>
      </c>
      <c r="C16299" s="63" t="s">
        <v>10791</v>
      </c>
      <c r="D16299" s="108" t="s">
        <v>10794</v>
      </c>
      <c r="E16299" s="126">
        <v>25000</v>
      </c>
      <c r="F16299" s="58"/>
      <c r="G16299" s="58">
        <f t="shared" si="260"/>
        <v>-25000</v>
      </c>
      <c r="H16299" s="705" t="s">
        <v>10628</v>
      </c>
    </row>
    <row r="16300" spans="1:8" ht="15" x14ac:dyDescent="0.2">
      <c r="A16300" s="734">
        <v>45157</v>
      </c>
      <c r="B16300" s="41" t="s">
        <v>103</v>
      </c>
      <c r="C16300" s="63" t="s">
        <v>103</v>
      </c>
      <c r="D16300" s="108" t="s">
        <v>10211</v>
      </c>
      <c r="E16300" s="126">
        <v>3000</v>
      </c>
      <c r="F16300" s="58"/>
      <c r="G16300" s="58">
        <f t="shared" si="260"/>
        <v>-3000</v>
      </c>
      <c r="H16300" s="705" t="s">
        <v>10628</v>
      </c>
    </row>
    <row r="16301" spans="1:8" ht="15" x14ac:dyDescent="0.2">
      <c r="A16301" s="734">
        <v>45157</v>
      </c>
      <c r="B16301" s="41" t="s">
        <v>10379</v>
      </c>
      <c r="C16301" s="63" t="s">
        <v>5741</v>
      </c>
      <c r="D16301" s="108" t="s">
        <v>370</v>
      </c>
      <c r="E16301" s="126">
        <v>2000</v>
      </c>
      <c r="F16301" s="58"/>
      <c r="G16301" s="58">
        <f t="shared" si="260"/>
        <v>-2000</v>
      </c>
      <c r="H16301" s="705" t="s">
        <v>10628</v>
      </c>
    </row>
    <row r="16302" spans="1:8" ht="15" x14ac:dyDescent="0.2">
      <c r="A16302" s="734">
        <v>45157</v>
      </c>
      <c r="B16302" s="41" t="s">
        <v>10232</v>
      </c>
      <c r="C16302" s="551" t="s">
        <v>3145</v>
      </c>
      <c r="D16302" s="893" t="s">
        <v>10796</v>
      </c>
      <c r="E16302" s="552">
        <v>126800</v>
      </c>
      <c r="F16302" s="58"/>
      <c r="G16302" s="58">
        <f t="shared" si="260"/>
        <v>-126800</v>
      </c>
      <c r="H16302" s="705" t="s">
        <v>10628</v>
      </c>
    </row>
    <row r="16303" spans="1:8" ht="15" x14ac:dyDescent="0.2">
      <c r="A16303" s="734">
        <v>45157</v>
      </c>
      <c r="B16303" s="41" t="s">
        <v>10379</v>
      </c>
      <c r="C16303" s="551" t="s">
        <v>3145</v>
      </c>
      <c r="D16303" s="893" t="s">
        <v>10795</v>
      </c>
      <c r="E16303" s="552">
        <v>13060</v>
      </c>
      <c r="F16303" s="58"/>
      <c r="G16303" s="58">
        <f t="shared" si="260"/>
        <v>-13060</v>
      </c>
      <c r="H16303" s="705" t="s">
        <v>10628</v>
      </c>
    </row>
    <row r="16304" spans="1:8" ht="15" x14ac:dyDescent="0.2">
      <c r="A16304" s="734">
        <v>45159</v>
      </c>
      <c r="B16304" s="41" t="s">
        <v>10379</v>
      </c>
      <c r="C16304" s="63" t="s">
        <v>5741</v>
      </c>
      <c r="D16304" s="108" t="s">
        <v>370</v>
      </c>
      <c r="E16304" s="126">
        <v>1600</v>
      </c>
      <c r="F16304" s="58"/>
      <c r="G16304" s="58">
        <f t="shared" si="260"/>
        <v>-1600</v>
      </c>
      <c r="H16304" s="705" t="s">
        <v>10628</v>
      </c>
    </row>
    <row r="16305" spans="1:8" ht="15" x14ac:dyDescent="0.2">
      <c r="A16305" s="734">
        <v>45159</v>
      </c>
      <c r="B16305" s="41" t="s">
        <v>10379</v>
      </c>
      <c r="C16305" s="63" t="s">
        <v>5741</v>
      </c>
      <c r="D16305" s="108" t="s">
        <v>370</v>
      </c>
      <c r="E16305" s="126">
        <v>1500</v>
      </c>
      <c r="F16305" s="58"/>
      <c r="G16305" s="58">
        <f t="shared" si="260"/>
        <v>-1500</v>
      </c>
      <c r="H16305" s="705" t="s">
        <v>10628</v>
      </c>
    </row>
    <row r="16306" spans="1:8" ht="15" x14ac:dyDescent="0.2">
      <c r="A16306" s="734">
        <v>45159</v>
      </c>
      <c r="B16306" s="41" t="s">
        <v>9356</v>
      </c>
      <c r="C16306" s="63" t="s">
        <v>3145</v>
      </c>
      <c r="D16306" s="108" t="s">
        <v>10816</v>
      </c>
      <c r="E16306" s="126">
        <v>13200</v>
      </c>
      <c r="F16306" s="58"/>
      <c r="G16306" s="58">
        <f t="shared" si="260"/>
        <v>-13200</v>
      </c>
      <c r="H16306" s="705" t="s">
        <v>10628</v>
      </c>
    </row>
    <row r="16307" spans="1:8" ht="15" x14ac:dyDescent="0.2">
      <c r="A16307" s="734">
        <v>45159</v>
      </c>
      <c r="B16307" s="41" t="s">
        <v>9356</v>
      </c>
      <c r="C16307" s="63" t="s">
        <v>3145</v>
      </c>
      <c r="D16307" s="108" t="s">
        <v>10032</v>
      </c>
      <c r="E16307" s="126">
        <v>880</v>
      </c>
      <c r="F16307" s="58"/>
      <c r="G16307" s="58">
        <f t="shared" si="260"/>
        <v>-880</v>
      </c>
      <c r="H16307" s="705" t="s">
        <v>10628</v>
      </c>
    </row>
    <row r="16308" spans="1:8" ht="15" x14ac:dyDescent="0.2">
      <c r="A16308" s="734">
        <v>45159</v>
      </c>
      <c r="B16308" s="41" t="s">
        <v>16</v>
      </c>
      <c r="C16308" s="63" t="s">
        <v>8230</v>
      </c>
      <c r="D16308" s="108" t="s">
        <v>4911</v>
      </c>
      <c r="E16308" s="126">
        <v>4500</v>
      </c>
      <c r="F16308" s="58"/>
      <c r="G16308" s="58">
        <f t="shared" si="260"/>
        <v>-4500</v>
      </c>
      <c r="H16308" s="705" t="s">
        <v>10628</v>
      </c>
    </row>
    <row r="16309" spans="1:8" ht="15" x14ac:dyDescent="0.2">
      <c r="A16309" s="734">
        <v>45159</v>
      </c>
      <c r="B16309" s="41" t="s">
        <v>10576</v>
      </c>
      <c r="C16309" s="63" t="s">
        <v>3145</v>
      </c>
      <c r="D16309" s="108" t="s">
        <v>10817</v>
      </c>
      <c r="E16309" s="126">
        <v>5120</v>
      </c>
      <c r="F16309" s="58"/>
      <c r="G16309" s="58">
        <f t="shared" si="260"/>
        <v>-5120</v>
      </c>
      <c r="H16309" s="705" t="s">
        <v>10628</v>
      </c>
    </row>
    <row r="16310" spans="1:8" ht="15" x14ac:dyDescent="0.2">
      <c r="A16310" s="734">
        <v>45159</v>
      </c>
      <c r="B16310" s="41" t="s">
        <v>10379</v>
      </c>
      <c r="C16310" s="63" t="s">
        <v>3145</v>
      </c>
      <c r="D16310" s="108" t="s">
        <v>10818</v>
      </c>
      <c r="E16310" s="126">
        <v>31200</v>
      </c>
      <c r="F16310" s="58"/>
      <c r="G16310" s="58">
        <f t="shared" si="260"/>
        <v>-31200</v>
      </c>
      <c r="H16310" s="705" t="s">
        <v>10628</v>
      </c>
    </row>
    <row r="16311" spans="1:8" ht="15" x14ac:dyDescent="0.2">
      <c r="A16311" s="734">
        <v>45159</v>
      </c>
      <c r="B16311" s="41" t="s">
        <v>10379</v>
      </c>
      <c r="C16311" s="63" t="s">
        <v>286</v>
      </c>
      <c r="D16311" s="108" t="s">
        <v>3150</v>
      </c>
      <c r="E16311" s="126">
        <v>250</v>
      </c>
      <c r="F16311" s="58"/>
      <c r="G16311" s="58">
        <f t="shared" si="260"/>
        <v>-250</v>
      </c>
      <c r="H16311" s="705" t="s">
        <v>10628</v>
      </c>
    </row>
    <row r="16312" spans="1:8" ht="15" x14ac:dyDescent="0.2">
      <c r="A16312" s="734">
        <v>45160</v>
      </c>
      <c r="B16312" s="41" t="s">
        <v>9402</v>
      </c>
      <c r="C16312" s="63" t="s">
        <v>5741</v>
      </c>
      <c r="D16312" s="108" t="s">
        <v>370</v>
      </c>
      <c r="E16312" s="126">
        <v>2900</v>
      </c>
      <c r="F16312" s="58"/>
      <c r="G16312" s="58">
        <f t="shared" si="260"/>
        <v>-2900</v>
      </c>
      <c r="H16312" s="705" t="s">
        <v>10628</v>
      </c>
    </row>
    <row r="16313" spans="1:8" ht="15" x14ac:dyDescent="0.2">
      <c r="A16313" s="734">
        <v>45160</v>
      </c>
      <c r="B16313" s="41" t="s">
        <v>10296</v>
      </c>
      <c r="C16313" s="63" t="s">
        <v>5741</v>
      </c>
      <c r="D16313" s="108" t="s">
        <v>370</v>
      </c>
      <c r="E16313" s="126">
        <v>1500</v>
      </c>
      <c r="F16313" s="58"/>
      <c r="G16313" s="58">
        <f t="shared" si="260"/>
        <v>-1500</v>
      </c>
      <c r="H16313" s="705" t="s">
        <v>10628</v>
      </c>
    </row>
    <row r="16314" spans="1:8" ht="15" x14ac:dyDescent="0.2">
      <c r="A16314" s="734">
        <v>45160</v>
      </c>
      <c r="B16314" s="41" t="s">
        <v>9409</v>
      </c>
      <c r="C16314" s="63" t="s">
        <v>8372</v>
      </c>
      <c r="D16314" s="108" t="s">
        <v>10819</v>
      </c>
      <c r="E16314" s="126">
        <v>1850</v>
      </c>
      <c r="F16314" s="58"/>
      <c r="G16314" s="58">
        <f t="shared" si="260"/>
        <v>-1850</v>
      </c>
      <c r="H16314" s="705" t="s">
        <v>10628</v>
      </c>
    </row>
    <row r="16315" spans="1:8" ht="15" x14ac:dyDescent="0.2">
      <c r="A16315" s="734">
        <v>45160</v>
      </c>
      <c r="B16315" s="41" t="s">
        <v>9356</v>
      </c>
      <c r="C16315" s="63" t="s">
        <v>392</v>
      </c>
      <c r="D16315" s="108" t="s">
        <v>10820</v>
      </c>
      <c r="E16315" s="126">
        <v>5500</v>
      </c>
      <c r="F16315" s="58"/>
      <c r="G16315" s="58">
        <f t="shared" si="260"/>
        <v>-5500</v>
      </c>
      <c r="H16315" s="705" t="s">
        <v>10628</v>
      </c>
    </row>
    <row r="16316" spans="1:8" ht="15" x14ac:dyDescent="0.2">
      <c r="A16316" s="734">
        <v>45160</v>
      </c>
      <c r="B16316" s="41" t="s">
        <v>9356</v>
      </c>
      <c r="C16316" s="63" t="s">
        <v>286</v>
      </c>
      <c r="D16316" s="108" t="s">
        <v>2431</v>
      </c>
      <c r="E16316" s="126">
        <v>1200</v>
      </c>
      <c r="F16316" s="58"/>
      <c r="G16316" s="58">
        <f t="shared" si="260"/>
        <v>-1200</v>
      </c>
      <c r="H16316" s="705" t="s">
        <v>10628</v>
      </c>
    </row>
    <row r="16317" spans="1:8" ht="15" x14ac:dyDescent="0.2">
      <c r="A16317" s="734">
        <v>45160</v>
      </c>
      <c r="B16317" s="41" t="s">
        <v>10576</v>
      </c>
      <c r="C16317" s="63" t="s">
        <v>3145</v>
      </c>
      <c r="D16317" s="108" t="s">
        <v>10821</v>
      </c>
      <c r="E16317" s="126">
        <v>1740</v>
      </c>
      <c r="F16317" s="58"/>
      <c r="G16317" s="58">
        <f t="shared" si="260"/>
        <v>-1740</v>
      </c>
      <c r="H16317" s="705" t="s">
        <v>10628</v>
      </c>
    </row>
    <row r="16318" spans="1:8" ht="15" x14ac:dyDescent="0.2">
      <c r="A16318" s="734">
        <v>45160</v>
      </c>
      <c r="B16318" s="41" t="s">
        <v>9967</v>
      </c>
      <c r="C16318" s="63" t="s">
        <v>10173</v>
      </c>
      <c r="D16318" s="108" t="s">
        <v>10822</v>
      </c>
      <c r="E16318" s="126">
        <v>30000</v>
      </c>
      <c r="F16318" s="58"/>
      <c r="G16318" s="58">
        <f t="shared" si="260"/>
        <v>-30000</v>
      </c>
      <c r="H16318" s="705" t="s">
        <v>10628</v>
      </c>
    </row>
    <row r="16319" spans="1:8" ht="15" x14ac:dyDescent="0.2">
      <c r="A16319" s="734">
        <v>45160</v>
      </c>
      <c r="B16319" s="41" t="s">
        <v>10023</v>
      </c>
      <c r="C16319" s="63" t="s">
        <v>3145</v>
      </c>
      <c r="D16319" s="108" t="s">
        <v>10823</v>
      </c>
      <c r="E16319" s="126">
        <v>1800</v>
      </c>
      <c r="F16319" s="58"/>
      <c r="G16319" s="58">
        <f t="shared" ref="G16319:G16382" si="261">F16319-E16319</f>
        <v>-1800</v>
      </c>
      <c r="H16319" s="705" t="s">
        <v>10628</v>
      </c>
    </row>
    <row r="16320" spans="1:8" ht="15" x14ac:dyDescent="0.2">
      <c r="A16320" s="734">
        <v>45160</v>
      </c>
      <c r="B16320" s="41" t="s">
        <v>2933</v>
      </c>
      <c r="C16320" s="63" t="s">
        <v>3145</v>
      </c>
      <c r="D16320" s="108" t="s">
        <v>6486</v>
      </c>
      <c r="E16320" s="126">
        <v>10020</v>
      </c>
      <c r="F16320" s="58"/>
      <c r="G16320" s="58">
        <f t="shared" si="261"/>
        <v>-10020</v>
      </c>
      <c r="H16320" s="705" t="s">
        <v>10628</v>
      </c>
    </row>
    <row r="16321" spans="1:8" ht="15" x14ac:dyDescent="0.2">
      <c r="A16321" s="734">
        <v>45161</v>
      </c>
      <c r="B16321" s="41" t="s">
        <v>10379</v>
      </c>
      <c r="C16321" s="63" t="s">
        <v>3446</v>
      </c>
      <c r="D16321" s="108" t="s">
        <v>10825</v>
      </c>
      <c r="E16321" s="126">
        <v>25000</v>
      </c>
      <c r="F16321" s="58"/>
      <c r="G16321" s="58">
        <f t="shared" si="261"/>
        <v>-25000</v>
      </c>
      <c r="H16321" s="705" t="s">
        <v>10628</v>
      </c>
    </row>
    <row r="16322" spans="1:8" ht="15" x14ac:dyDescent="0.2">
      <c r="A16322" s="734">
        <v>45161</v>
      </c>
      <c r="B16322" s="41" t="s">
        <v>9402</v>
      </c>
      <c r="C16322" s="63" t="s">
        <v>5741</v>
      </c>
      <c r="D16322" s="108" t="s">
        <v>370</v>
      </c>
      <c r="E16322" s="126">
        <v>2500</v>
      </c>
      <c r="F16322" s="58"/>
      <c r="G16322" s="58">
        <f t="shared" si="261"/>
        <v>-2500</v>
      </c>
      <c r="H16322" s="705" t="s">
        <v>10628</v>
      </c>
    </row>
    <row r="16323" spans="1:8" ht="15" x14ac:dyDescent="0.2">
      <c r="A16323" s="734">
        <v>45161</v>
      </c>
      <c r="B16323" s="41" t="s">
        <v>10232</v>
      </c>
      <c r="C16323" s="63" t="s">
        <v>5741</v>
      </c>
      <c r="D16323" s="108" t="s">
        <v>370</v>
      </c>
      <c r="E16323" s="126">
        <v>1500</v>
      </c>
      <c r="F16323" s="58"/>
      <c r="G16323" s="58">
        <f t="shared" si="261"/>
        <v>-1500</v>
      </c>
      <c r="H16323" s="705" t="s">
        <v>10628</v>
      </c>
    </row>
    <row r="16324" spans="1:8" ht="15" x14ac:dyDescent="0.2">
      <c r="A16324" s="734">
        <v>45161</v>
      </c>
      <c r="B16324" s="41" t="s">
        <v>10576</v>
      </c>
      <c r="C16324" s="63" t="s">
        <v>5741</v>
      </c>
      <c r="D16324" s="108" t="s">
        <v>370</v>
      </c>
      <c r="E16324" s="126">
        <v>1500</v>
      </c>
      <c r="F16324" s="58"/>
      <c r="G16324" s="58">
        <f t="shared" si="261"/>
        <v>-1500</v>
      </c>
      <c r="H16324" s="705" t="s">
        <v>10628</v>
      </c>
    </row>
    <row r="16325" spans="1:8" ht="15" x14ac:dyDescent="0.2">
      <c r="A16325" s="734">
        <v>45161</v>
      </c>
      <c r="B16325" s="41" t="s">
        <v>9409</v>
      </c>
      <c r="C16325" s="63" t="s">
        <v>392</v>
      </c>
      <c r="D16325" s="108" t="s">
        <v>10655</v>
      </c>
      <c r="E16325" s="126">
        <v>1000</v>
      </c>
      <c r="F16325" s="58"/>
      <c r="G16325" s="58">
        <f t="shared" si="261"/>
        <v>-1000</v>
      </c>
      <c r="H16325" s="705" t="s">
        <v>10628</v>
      </c>
    </row>
    <row r="16326" spans="1:8" ht="15" x14ac:dyDescent="0.2">
      <c r="A16326" s="734">
        <v>45161</v>
      </c>
      <c r="B16326" s="41" t="s">
        <v>103</v>
      </c>
      <c r="C16326" s="63" t="s">
        <v>103</v>
      </c>
      <c r="D16326" s="108" t="s">
        <v>10211</v>
      </c>
      <c r="E16326" s="126">
        <v>3000</v>
      </c>
      <c r="F16326" s="58"/>
      <c r="G16326" s="58">
        <f t="shared" si="261"/>
        <v>-3000</v>
      </c>
      <c r="H16326" s="705" t="s">
        <v>10628</v>
      </c>
    </row>
    <row r="16327" spans="1:8" ht="15" x14ac:dyDescent="0.2">
      <c r="A16327" s="734">
        <v>45161</v>
      </c>
      <c r="B16327" s="41" t="s">
        <v>10242</v>
      </c>
      <c r="C16327" s="63" t="s">
        <v>392</v>
      </c>
      <c r="D16327" s="108" t="s">
        <v>10827</v>
      </c>
      <c r="E16327" s="126">
        <v>1000</v>
      </c>
      <c r="F16327" s="58"/>
      <c r="G16327" s="58">
        <f t="shared" si="261"/>
        <v>-1000</v>
      </c>
      <c r="H16327" s="705" t="s">
        <v>10628</v>
      </c>
    </row>
    <row r="16328" spans="1:8" ht="15" x14ac:dyDescent="0.2">
      <c r="A16328" s="734">
        <v>45161</v>
      </c>
      <c r="B16328" s="41" t="s">
        <v>10232</v>
      </c>
      <c r="C16328" s="63" t="s">
        <v>3145</v>
      </c>
      <c r="D16328" s="108" t="s">
        <v>10826</v>
      </c>
      <c r="E16328" s="126">
        <v>1500</v>
      </c>
      <c r="F16328" s="58"/>
      <c r="G16328" s="58">
        <f t="shared" si="261"/>
        <v>-1500</v>
      </c>
      <c r="H16328" s="705" t="s">
        <v>10628</v>
      </c>
    </row>
    <row r="16329" spans="1:8" ht="15" x14ac:dyDescent="0.2">
      <c r="A16329" s="734">
        <v>45161</v>
      </c>
      <c r="B16329" s="41" t="s">
        <v>9356</v>
      </c>
      <c r="C16329" s="63" t="s">
        <v>10883</v>
      </c>
      <c r="D16329" s="108" t="s">
        <v>10828</v>
      </c>
      <c r="E16329" s="126">
        <v>500000</v>
      </c>
      <c r="F16329" s="58"/>
      <c r="G16329" s="58">
        <f t="shared" si="261"/>
        <v>-500000</v>
      </c>
      <c r="H16329" s="705" t="s">
        <v>10628</v>
      </c>
    </row>
    <row r="16330" spans="1:8" ht="15" x14ac:dyDescent="0.2">
      <c r="A16330" s="734">
        <v>45161</v>
      </c>
      <c r="B16330" s="670" t="s">
        <v>9507</v>
      </c>
      <c r="C16330" s="670" t="s">
        <v>8394</v>
      </c>
      <c r="D16330" s="907" t="s">
        <v>10849</v>
      </c>
      <c r="E16330" s="672">
        <v>28019</v>
      </c>
      <c r="F16330" s="58"/>
      <c r="G16330" s="58">
        <f t="shared" si="261"/>
        <v>-28019</v>
      </c>
      <c r="H16330" s="705" t="s">
        <v>10628</v>
      </c>
    </row>
    <row r="16331" spans="1:8" ht="15" x14ac:dyDescent="0.2">
      <c r="A16331" s="734">
        <v>45161</v>
      </c>
      <c r="B16331" s="670" t="s">
        <v>10296</v>
      </c>
      <c r="C16331" s="670" t="s">
        <v>8394</v>
      </c>
      <c r="D16331" s="907" t="s">
        <v>10849</v>
      </c>
      <c r="E16331" s="672">
        <v>112135</v>
      </c>
      <c r="F16331" s="58"/>
      <c r="G16331" s="58">
        <f t="shared" si="261"/>
        <v>-112135</v>
      </c>
      <c r="H16331" s="705" t="s">
        <v>10628</v>
      </c>
    </row>
    <row r="16332" spans="1:8" ht="15" x14ac:dyDescent="0.2">
      <c r="A16332" s="734">
        <v>45161</v>
      </c>
      <c r="B16332" s="670" t="s">
        <v>9356</v>
      </c>
      <c r="C16332" s="670" t="s">
        <v>8394</v>
      </c>
      <c r="D16332" s="907" t="s">
        <v>10849</v>
      </c>
      <c r="E16332" s="672">
        <v>22065</v>
      </c>
      <c r="F16332" s="58"/>
      <c r="G16332" s="58">
        <f t="shared" si="261"/>
        <v>-22065</v>
      </c>
      <c r="H16332" s="705" t="s">
        <v>10628</v>
      </c>
    </row>
    <row r="16333" spans="1:8" ht="15" x14ac:dyDescent="0.2">
      <c r="A16333" s="734">
        <v>45161</v>
      </c>
      <c r="B16333" s="670" t="s">
        <v>10144</v>
      </c>
      <c r="C16333" s="670" t="s">
        <v>8394</v>
      </c>
      <c r="D16333" s="907" t="s">
        <v>10849</v>
      </c>
      <c r="E16333" s="672">
        <v>300000</v>
      </c>
      <c r="F16333" s="58"/>
      <c r="G16333" s="58">
        <f t="shared" si="261"/>
        <v>-300000</v>
      </c>
      <c r="H16333" s="705" t="s">
        <v>10628</v>
      </c>
    </row>
    <row r="16334" spans="1:8" ht="15" x14ac:dyDescent="0.2">
      <c r="A16334" s="734">
        <v>45161</v>
      </c>
      <c r="B16334" s="670" t="s">
        <v>10379</v>
      </c>
      <c r="C16334" s="670" t="s">
        <v>8394</v>
      </c>
      <c r="D16334" s="907" t="s">
        <v>10849</v>
      </c>
      <c r="E16334" s="672">
        <v>200000</v>
      </c>
      <c r="F16334" s="58"/>
      <c r="G16334" s="58">
        <f t="shared" si="261"/>
        <v>-200000</v>
      </c>
      <c r="H16334" s="705" t="s">
        <v>10628</v>
      </c>
    </row>
    <row r="16335" spans="1:8" ht="15" x14ac:dyDescent="0.2">
      <c r="A16335" s="734">
        <v>45161</v>
      </c>
      <c r="B16335" s="670" t="s">
        <v>10232</v>
      </c>
      <c r="C16335" s="670" t="s">
        <v>8394</v>
      </c>
      <c r="D16335" s="907" t="s">
        <v>10849</v>
      </c>
      <c r="E16335" s="672">
        <v>337781</v>
      </c>
      <c r="F16335" s="58"/>
      <c r="G16335" s="58">
        <f t="shared" si="261"/>
        <v>-337781</v>
      </c>
      <c r="H16335" s="705" t="s">
        <v>10628</v>
      </c>
    </row>
    <row r="16336" spans="1:8" ht="24" x14ac:dyDescent="0.2">
      <c r="A16336" s="734">
        <v>45161</v>
      </c>
      <c r="B16336" s="41" t="s">
        <v>10379</v>
      </c>
      <c r="C16336" s="63" t="s">
        <v>10173</v>
      </c>
      <c r="D16336" s="183" t="s">
        <v>10830</v>
      </c>
      <c r="E16336" s="126">
        <v>201800</v>
      </c>
      <c r="F16336" s="58"/>
      <c r="G16336" s="58">
        <f t="shared" si="261"/>
        <v>-201800</v>
      </c>
      <c r="H16336" s="705" t="s">
        <v>10628</v>
      </c>
    </row>
    <row r="16337" spans="1:8" ht="24" x14ac:dyDescent="0.2">
      <c r="A16337" s="734">
        <v>45161</v>
      </c>
      <c r="B16337" s="63" t="s">
        <v>9356</v>
      </c>
      <c r="C16337" s="63" t="s">
        <v>10173</v>
      </c>
      <c r="D16337" s="183" t="s">
        <v>10831</v>
      </c>
      <c r="E16337" s="126">
        <v>1200</v>
      </c>
      <c r="F16337" s="58"/>
      <c r="G16337" s="58">
        <f t="shared" si="261"/>
        <v>-1200</v>
      </c>
      <c r="H16337" s="705" t="s">
        <v>10628</v>
      </c>
    </row>
    <row r="16338" spans="1:8" ht="15" x14ac:dyDescent="0.2">
      <c r="A16338" s="734">
        <v>45161</v>
      </c>
      <c r="B16338" s="63" t="s">
        <v>10576</v>
      </c>
      <c r="C16338" s="63" t="s">
        <v>3145</v>
      </c>
      <c r="D16338" s="183" t="s">
        <v>10817</v>
      </c>
      <c r="E16338" s="126">
        <v>9640</v>
      </c>
      <c r="F16338" s="58"/>
      <c r="G16338" s="58">
        <f t="shared" si="261"/>
        <v>-9640</v>
      </c>
      <c r="H16338" s="705" t="s">
        <v>10628</v>
      </c>
    </row>
    <row r="16339" spans="1:8" ht="15" x14ac:dyDescent="0.2">
      <c r="A16339" s="734">
        <v>45161</v>
      </c>
      <c r="B16339" s="63" t="s">
        <v>9356</v>
      </c>
      <c r="C16339" s="63" t="s">
        <v>392</v>
      </c>
      <c r="D16339" s="183" t="s">
        <v>10847</v>
      </c>
      <c r="E16339" s="126">
        <v>3000</v>
      </c>
      <c r="F16339" s="58"/>
      <c r="G16339" s="58">
        <f t="shared" si="261"/>
        <v>-3000</v>
      </c>
      <c r="H16339" s="705" t="s">
        <v>10628</v>
      </c>
    </row>
    <row r="16340" spans="1:8" ht="15" x14ac:dyDescent="0.2">
      <c r="A16340" s="734">
        <v>45161</v>
      </c>
      <c r="B16340" s="63" t="s">
        <v>10576</v>
      </c>
      <c r="C16340" s="63" t="s">
        <v>5387</v>
      </c>
      <c r="D16340" s="183" t="s">
        <v>10845</v>
      </c>
      <c r="E16340" s="126">
        <v>8000</v>
      </c>
      <c r="F16340" s="58"/>
      <c r="G16340" s="58">
        <f t="shared" si="261"/>
        <v>-8000</v>
      </c>
      <c r="H16340" s="705" t="s">
        <v>10628</v>
      </c>
    </row>
    <row r="16341" spans="1:8" ht="15" x14ac:dyDescent="0.2">
      <c r="A16341" s="734">
        <v>45161</v>
      </c>
      <c r="B16341" s="63" t="s">
        <v>9402</v>
      </c>
      <c r="C16341" s="63" t="s">
        <v>9871</v>
      </c>
      <c r="D16341" s="183" t="s">
        <v>10846</v>
      </c>
      <c r="E16341" s="126">
        <v>10616</v>
      </c>
      <c r="F16341" s="58"/>
      <c r="G16341" s="58">
        <f t="shared" si="261"/>
        <v>-10616</v>
      </c>
      <c r="H16341" s="705" t="s">
        <v>10628</v>
      </c>
    </row>
    <row r="16342" spans="1:8" ht="15" x14ac:dyDescent="0.2">
      <c r="A16342" s="734">
        <v>45161</v>
      </c>
      <c r="B16342" s="63" t="s">
        <v>10232</v>
      </c>
      <c r="C16342" s="63" t="s">
        <v>9871</v>
      </c>
      <c r="D16342" s="183" t="s">
        <v>10846</v>
      </c>
      <c r="E16342" s="126">
        <v>9986</v>
      </c>
      <c r="F16342" s="58"/>
      <c r="G16342" s="58">
        <f t="shared" si="261"/>
        <v>-9986</v>
      </c>
      <c r="H16342" s="705" t="s">
        <v>10628</v>
      </c>
    </row>
    <row r="16343" spans="1:8" ht="15" x14ac:dyDescent="0.2">
      <c r="A16343" s="734">
        <v>45161</v>
      </c>
      <c r="B16343" s="41" t="s">
        <v>10379</v>
      </c>
      <c r="C16343" s="63" t="s">
        <v>5741</v>
      </c>
      <c r="D16343" s="183" t="s">
        <v>370</v>
      </c>
      <c r="E16343" s="126">
        <v>5200</v>
      </c>
      <c r="F16343" s="58"/>
      <c r="G16343" s="58">
        <f t="shared" si="261"/>
        <v>-5200</v>
      </c>
      <c r="H16343" s="705" t="s">
        <v>10628</v>
      </c>
    </row>
    <row r="16344" spans="1:8" ht="15" x14ac:dyDescent="0.2">
      <c r="A16344" s="734">
        <v>45161</v>
      </c>
      <c r="B16344" s="63" t="s">
        <v>3946</v>
      </c>
      <c r="C16344" s="63" t="s">
        <v>1230</v>
      </c>
      <c r="D16344" s="183" t="s">
        <v>8430</v>
      </c>
      <c r="E16344" s="126">
        <v>20000</v>
      </c>
      <c r="F16344" s="58"/>
      <c r="G16344" s="58">
        <f t="shared" si="261"/>
        <v>-20000</v>
      </c>
      <c r="H16344" s="705" t="s">
        <v>10628</v>
      </c>
    </row>
    <row r="16345" spans="1:8" ht="15" x14ac:dyDescent="0.2">
      <c r="A16345" s="734">
        <v>45161</v>
      </c>
      <c r="B16345" s="63" t="s">
        <v>9832</v>
      </c>
      <c r="C16345" s="63" t="s">
        <v>794</v>
      </c>
      <c r="D16345" s="183" t="s">
        <v>11011</v>
      </c>
      <c r="E16345" s="126">
        <v>25000</v>
      </c>
      <c r="F16345" s="58"/>
      <c r="G16345" s="58">
        <f t="shared" si="261"/>
        <v>-25000</v>
      </c>
      <c r="H16345" s="705" t="s">
        <v>10628</v>
      </c>
    </row>
    <row r="16346" spans="1:8" ht="15" customHeight="1" x14ac:dyDescent="0.2">
      <c r="A16346" s="734">
        <v>45161</v>
      </c>
      <c r="B16346" s="63" t="s">
        <v>9986</v>
      </c>
      <c r="C16346" s="63" t="s">
        <v>794</v>
      </c>
      <c r="D16346" s="183" t="s">
        <v>11011</v>
      </c>
      <c r="E16346" s="126">
        <v>25000</v>
      </c>
      <c r="F16346" s="58"/>
      <c r="G16346" s="58">
        <f t="shared" si="261"/>
        <v>-25000</v>
      </c>
      <c r="H16346" s="705" t="s">
        <v>10628</v>
      </c>
    </row>
    <row r="16347" spans="1:8" ht="15" customHeight="1" x14ac:dyDescent="0.2">
      <c r="A16347" s="734">
        <v>45161</v>
      </c>
      <c r="B16347" s="63" t="s">
        <v>9356</v>
      </c>
      <c r="C16347" s="63" t="s">
        <v>794</v>
      </c>
      <c r="D16347" s="183" t="s">
        <v>11012</v>
      </c>
      <c r="E16347" s="126">
        <v>25000</v>
      </c>
      <c r="F16347" s="58"/>
      <c r="G16347" s="58">
        <f t="shared" si="261"/>
        <v>-25000</v>
      </c>
      <c r="H16347" s="705" t="s">
        <v>10628</v>
      </c>
    </row>
    <row r="16348" spans="1:8" ht="15" customHeight="1" x14ac:dyDescent="0.2">
      <c r="A16348" s="734">
        <v>45161</v>
      </c>
      <c r="B16348" s="63" t="s">
        <v>10571</v>
      </c>
      <c r="C16348" s="63" t="s">
        <v>794</v>
      </c>
      <c r="D16348" s="183" t="s">
        <v>11012</v>
      </c>
      <c r="E16348" s="126">
        <v>25000</v>
      </c>
      <c r="F16348" s="58"/>
      <c r="G16348" s="58">
        <f t="shared" si="261"/>
        <v>-25000</v>
      </c>
      <c r="H16348" s="705" t="s">
        <v>10628</v>
      </c>
    </row>
    <row r="16349" spans="1:8" ht="15" customHeight="1" x14ac:dyDescent="0.2">
      <c r="A16349" s="734">
        <v>45161</v>
      </c>
      <c r="B16349" s="63" t="s">
        <v>25</v>
      </c>
      <c r="C16349" s="63" t="s">
        <v>794</v>
      </c>
      <c r="D16349" s="183" t="s">
        <v>11118</v>
      </c>
      <c r="E16349" s="126">
        <v>80000</v>
      </c>
      <c r="F16349" s="58"/>
      <c r="G16349" s="58">
        <f t="shared" si="261"/>
        <v>-80000</v>
      </c>
      <c r="H16349" s="705" t="s">
        <v>10628</v>
      </c>
    </row>
    <row r="16350" spans="1:8" ht="15" customHeight="1" x14ac:dyDescent="0.2">
      <c r="A16350" s="734">
        <v>45161</v>
      </c>
      <c r="B16350" s="63" t="s">
        <v>10179</v>
      </c>
      <c r="C16350" s="63" t="s">
        <v>794</v>
      </c>
      <c r="D16350" s="183" t="s">
        <v>9012</v>
      </c>
      <c r="E16350" s="126">
        <v>5000</v>
      </c>
      <c r="F16350" s="58"/>
      <c r="G16350" s="58">
        <f t="shared" si="261"/>
        <v>-5000</v>
      </c>
      <c r="H16350" s="705" t="s">
        <v>10628</v>
      </c>
    </row>
    <row r="16351" spans="1:8" ht="15" customHeight="1" x14ac:dyDescent="0.2">
      <c r="A16351" s="734">
        <v>45161</v>
      </c>
      <c r="B16351" s="63" t="s">
        <v>16</v>
      </c>
      <c r="C16351" s="63" t="s">
        <v>794</v>
      </c>
      <c r="D16351" s="183" t="s">
        <v>10966</v>
      </c>
      <c r="E16351" s="126">
        <v>23000</v>
      </c>
      <c r="F16351" s="58"/>
      <c r="G16351" s="58">
        <f t="shared" si="261"/>
        <v>-23000</v>
      </c>
      <c r="H16351" s="705" t="s">
        <v>10628</v>
      </c>
    </row>
    <row r="16352" spans="1:8" ht="15" customHeight="1" x14ac:dyDescent="0.2">
      <c r="A16352" s="734">
        <v>45161</v>
      </c>
      <c r="B16352" s="63" t="s">
        <v>10296</v>
      </c>
      <c r="C16352" s="63" t="s">
        <v>794</v>
      </c>
      <c r="D16352" s="183" t="s">
        <v>10973</v>
      </c>
      <c r="E16352" s="126">
        <v>47120</v>
      </c>
      <c r="F16352" s="58"/>
      <c r="G16352" s="58">
        <f t="shared" si="261"/>
        <v>-47120</v>
      </c>
      <c r="H16352" s="705" t="s">
        <v>10628</v>
      </c>
    </row>
    <row r="16353" spans="1:8" ht="15" x14ac:dyDescent="0.2">
      <c r="A16353" s="734">
        <v>45161</v>
      </c>
      <c r="B16353" s="63" t="s">
        <v>103</v>
      </c>
      <c r="C16353" s="63" t="s">
        <v>794</v>
      </c>
      <c r="D16353" s="183" t="s">
        <v>10981</v>
      </c>
      <c r="E16353" s="126">
        <v>229050</v>
      </c>
      <c r="F16353" s="58"/>
      <c r="G16353" s="58">
        <f t="shared" si="261"/>
        <v>-229050</v>
      </c>
      <c r="H16353" s="705" t="s">
        <v>10628</v>
      </c>
    </row>
    <row r="16354" spans="1:8" ht="15" x14ac:dyDescent="0.2">
      <c r="A16354" s="734">
        <v>45161</v>
      </c>
      <c r="B16354" s="63" t="s">
        <v>3946</v>
      </c>
      <c r="C16354" s="63" t="s">
        <v>794</v>
      </c>
      <c r="D16354" s="183" t="s">
        <v>10982</v>
      </c>
      <c r="E16354" s="126">
        <v>149794</v>
      </c>
      <c r="F16354" s="58"/>
      <c r="G16354" s="58">
        <f t="shared" si="261"/>
        <v>-149794</v>
      </c>
      <c r="H16354" s="705" t="s">
        <v>10628</v>
      </c>
    </row>
    <row r="16355" spans="1:8" ht="15" x14ac:dyDescent="0.2">
      <c r="A16355" s="734">
        <v>45161</v>
      </c>
      <c r="B16355" s="63" t="s">
        <v>37</v>
      </c>
      <c r="C16355" s="63" t="s">
        <v>794</v>
      </c>
      <c r="D16355" s="183" t="s">
        <v>10097</v>
      </c>
      <c r="E16355" s="126">
        <v>130524.19354838709</v>
      </c>
      <c r="F16355" s="58"/>
      <c r="G16355" s="58">
        <f t="shared" si="261"/>
        <v>-130524.19354838709</v>
      </c>
      <c r="H16355" s="705" t="s">
        <v>10628</v>
      </c>
    </row>
    <row r="16356" spans="1:8" ht="15" customHeight="1" x14ac:dyDescent="0.2">
      <c r="A16356" s="734">
        <v>45161</v>
      </c>
      <c r="B16356" s="63" t="s">
        <v>9409</v>
      </c>
      <c r="C16356" s="63" t="s">
        <v>794</v>
      </c>
      <c r="D16356" s="183" t="s">
        <v>10984</v>
      </c>
      <c r="E16356" s="126">
        <v>107735</v>
      </c>
      <c r="F16356" s="58"/>
      <c r="G16356" s="58">
        <f t="shared" si="261"/>
        <v>-107735</v>
      </c>
      <c r="H16356" s="705" t="s">
        <v>10628</v>
      </c>
    </row>
    <row r="16357" spans="1:8" ht="15" customHeight="1" x14ac:dyDescent="0.2">
      <c r="A16357" s="734">
        <v>45161</v>
      </c>
      <c r="B16357" s="63" t="s">
        <v>10576</v>
      </c>
      <c r="C16357" s="63" t="s">
        <v>794</v>
      </c>
      <c r="D16357" s="183" t="s">
        <v>10985</v>
      </c>
      <c r="E16357" s="126">
        <v>88065</v>
      </c>
      <c r="F16357" s="58"/>
      <c r="G16357" s="58">
        <f t="shared" si="261"/>
        <v>-88065</v>
      </c>
      <c r="H16357" s="705" t="s">
        <v>10628</v>
      </c>
    </row>
    <row r="16358" spans="1:8" ht="15" customHeight="1" x14ac:dyDescent="0.2">
      <c r="A16358" s="734">
        <v>45161</v>
      </c>
      <c r="B16358" s="63" t="s">
        <v>9402</v>
      </c>
      <c r="C16358" s="63" t="s">
        <v>794</v>
      </c>
      <c r="D16358" s="183" t="s">
        <v>10986</v>
      </c>
      <c r="E16358" s="126">
        <v>65000</v>
      </c>
      <c r="F16358" s="58"/>
      <c r="G16358" s="58">
        <f t="shared" si="261"/>
        <v>-65000</v>
      </c>
      <c r="H16358" s="705" t="s">
        <v>10628</v>
      </c>
    </row>
    <row r="16359" spans="1:8" ht="15" customHeight="1" x14ac:dyDescent="0.2">
      <c r="A16359" s="734">
        <v>45161</v>
      </c>
      <c r="B16359" s="63" t="s">
        <v>3945</v>
      </c>
      <c r="C16359" s="63" t="s">
        <v>794</v>
      </c>
      <c r="D16359" s="183" t="s">
        <v>10987</v>
      </c>
      <c r="E16359" s="126">
        <v>126000</v>
      </c>
      <c r="F16359" s="58"/>
      <c r="G16359" s="58">
        <f t="shared" si="261"/>
        <v>-126000</v>
      </c>
      <c r="H16359" s="705" t="s">
        <v>10628</v>
      </c>
    </row>
    <row r="16360" spans="1:8" ht="15" customHeight="1" x14ac:dyDescent="0.2">
      <c r="A16360" s="734">
        <v>45161</v>
      </c>
      <c r="B16360" s="63" t="s">
        <v>9356</v>
      </c>
      <c r="C16360" s="63" t="s">
        <v>794</v>
      </c>
      <c r="D16360" s="183" t="s">
        <v>10989</v>
      </c>
      <c r="E16360" s="126">
        <v>46150</v>
      </c>
      <c r="F16360" s="58"/>
      <c r="G16360" s="58">
        <f t="shared" si="261"/>
        <v>-46150</v>
      </c>
      <c r="H16360" s="705" t="s">
        <v>10628</v>
      </c>
    </row>
    <row r="16361" spans="1:8" ht="15" customHeight="1" x14ac:dyDescent="0.2">
      <c r="A16361" s="734">
        <v>45161</v>
      </c>
      <c r="B16361" s="63" t="s">
        <v>7807</v>
      </c>
      <c r="C16361" s="63" t="s">
        <v>794</v>
      </c>
      <c r="D16361" s="183" t="s">
        <v>10990</v>
      </c>
      <c r="E16361" s="126">
        <v>24040</v>
      </c>
      <c r="F16361" s="58"/>
      <c r="G16361" s="58">
        <f t="shared" si="261"/>
        <v>-24040</v>
      </c>
      <c r="H16361" s="705" t="s">
        <v>10628</v>
      </c>
    </row>
    <row r="16362" spans="1:8" ht="15" customHeight="1" x14ac:dyDescent="0.2">
      <c r="A16362" s="734">
        <v>45161</v>
      </c>
      <c r="B16362" s="63" t="s">
        <v>9356</v>
      </c>
      <c r="C16362" s="63" t="s">
        <v>794</v>
      </c>
      <c r="D16362" s="183" t="s">
        <v>10991</v>
      </c>
      <c r="E16362" s="126">
        <v>106980</v>
      </c>
      <c r="F16362" s="58"/>
      <c r="G16362" s="58">
        <f t="shared" si="261"/>
        <v>-106980</v>
      </c>
      <c r="H16362" s="705" t="s">
        <v>10628</v>
      </c>
    </row>
    <row r="16363" spans="1:8" ht="15" customHeight="1" x14ac:dyDescent="0.2">
      <c r="A16363" s="734">
        <v>45161</v>
      </c>
      <c r="B16363" s="63" t="s">
        <v>2933</v>
      </c>
      <c r="C16363" s="63" t="s">
        <v>2503</v>
      </c>
      <c r="D16363" s="183" t="s">
        <v>11027</v>
      </c>
      <c r="E16363" s="126">
        <v>292919.35483870964</v>
      </c>
      <c r="F16363" s="58"/>
      <c r="G16363" s="58">
        <f t="shared" si="261"/>
        <v>-292919.35483870964</v>
      </c>
      <c r="H16363" s="705" t="s">
        <v>10628</v>
      </c>
    </row>
    <row r="16364" spans="1:8" ht="15" customHeight="1" x14ac:dyDescent="0.2">
      <c r="A16364" s="734">
        <v>45161</v>
      </c>
      <c r="B16364" s="63" t="s">
        <v>10576</v>
      </c>
      <c r="C16364" s="63" t="s">
        <v>2503</v>
      </c>
      <c r="D16364" s="183" t="s">
        <v>11030</v>
      </c>
      <c r="E16364" s="126">
        <v>24670</v>
      </c>
      <c r="F16364" s="58"/>
      <c r="G16364" s="58">
        <f t="shared" si="261"/>
        <v>-24670</v>
      </c>
      <c r="H16364" s="705" t="s">
        <v>10628</v>
      </c>
    </row>
    <row r="16365" spans="1:8" ht="15" customHeight="1" x14ac:dyDescent="0.2">
      <c r="A16365" s="734">
        <v>45161</v>
      </c>
      <c r="B16365" s="63" t="s">
        <v>103</v>
      </c>
      <c r="C16365" s="63" t="s">
        <v>2503</v>
      </c>
      <c r="D16365" s="183" t="s">
        <v>11066</v>
      </c>
      <c r="E16365" s="126">
        <v>65000</v>
      </c>
      <c r="F16365" s="58"/>
      <c r="G16365" s="58">
        <f t="shared" si="261"/>
        <v>-65000</v>
      </c>
      <c r="H16365" s="705" t="s">
        <v>10628</v>
      </c>
    </row>
    <row r="16366" spans="1:8" ht="15" customHeight="1" x14ac:dyDescent="0.2">
      <c r="A16366" s="734">
        <v>45161</v>
      </c>
      <c r="B16366" s="63" t="s">
        <v>10379</v>
      </c>
      <c r="C16366" s="63" t="s">
        <v>3145</v>
      </c>
      <c r="D16366" s="183" t="s">
        <v>10865</v>
      </c>
      <c r="E16366" s="126">
        <v>44000</v>
      </c>
      <c r="F16366" s="58"/>
      <c r="G16366" s="58">
        <f t="shared" si="261"/>
        <v>-44000</v>
      </c>
      <c r="H16366" s="705" t="s">
        <v>10628</v>
      </c>
    </row>
    <row r="16367" spans="1:8" ht="15" customHeight="1" x14ac:dyDescent="0.2">
      <c r="A16367" s="734">
        <v>45161</v>
      </c>
      <c r="B16367" s="63" t="s">
        <v>10379</v>
      </c>
      <c r="C16367" s="63" t="s">
        <v>5741</v>
      </c>
      <c r="D16367" s="183" t="s">
        <v>10337</v>
      </c>
      <c r="E16367" s="126">
        <v>200</v>
      </c>
      <c r="F16367" s="58"/>
      <c r="G16367" s="58">
        <f t="shared" si="261"/>
        <v>-200</v>
      </c>
      <c r="H16367" s="705" t="s">
        <v>10628</v>
      </c>
    </row>
    <row r="16368" spans="1:8" ht="15" customHeight="1" x14ac:dyDescent="0.2">
      <c r="A16368" s="734">
        <v>45161</v>
      </c>
      <c r="B16368" s="63" t="s">
        <v>8876</v>
      </c>
      <c r="C16368" s="63" t="s">
        <v>3145</v>
      </c>
      <c r="D16368" s="183" t="s">
        <v>10866</v>
      </c>
      <c r="E16368" s="126">
        <v>450</v>
      </c>
      <c r="F16368" s="58"/>
      <c r="G16368" s="58">
        <f t="shared" si="261"/>
        <v>-450</v>
      </c>
      <c r="H16368" s="705" t="s">
        <v>10628</v>
      </c>
    </row>
    <row r="16369" spans="1:8" ht="15" customHeight="1" x14ac:dyDescent="0.2">
      <c r="A16369" s="734">
        <v>45162</v>
      </c>
      <c r="B16369" s="63" t="s">
        <v>10296</v>
      </c>
      <c r="C16369" s="63" t="s">
        <v>3145</v>
      </c>
      <c r="D16369" s="183" t="s">
        <v>10867</v>
      </c>
      <c r="E16369" s="126">
        <v>26000</v>
      </c>
      <c r="F16369" s="58"/>
      <c r="G16369" s="58">
        <f t="shared" si="261"/>
        <v>-26000</v>
      </c>
      <c r="H16369" s="705" t="s">
        <v>10628</v>
      </c>
    </row>
    <row r="16370" spans="1:8" ht="15" customHeight="1" x14ac:dyDescent="0.2">
      <c r="A16370" s="734">
        <v>45162</v>
      </c>
      <c r="B16370" s="63" t="s">
        <v>10576</v>
      </c>
      <c r="C16370" s="63" t="s">
        <v>3145</v>
      </c>
      <c r="D16370" s="183" t="s">
        <v>10868</v>
      </c>
      <c r="E16370" s="126">
        <v>3100</v>
      </c>
      <c r="F16370" s="58"/>
      <c r="G16370" s="58">
        <f t="shared" si="261"/>
        <v>-3100</v>
      </c>
      <c r="H16370" s="705" t="s">
        <v>10628</v>
      </c>
    </row>
    <row r="16371" spans="1:8" ht="15" customHeight="1" x14ac:dyDescent="0.2">
      <c r="A16371" s="734">
        <v>45162</v>
      </c>
      <c r="B16371" s="63" t="s">
        <v>9769</v>
      </c>
      <c r="C16371" s="63" t="s">
        <v>8900</v>
      </c>
      <c r="D16371" s="108" t="s">
        <v>10869</v>
      </c>
      <c r="E16371" s="126">
        <v>200000</v>
      </c>
      <c r="F16371" s="58"/>
      <c r="G16371" s="58">
        <f t="shared" si="261"/>
        <v>-200000</v>
      </c>
      <c r="H16371" s="705" t="s">
        <v>10628</v>
      </c>
    </row>
    <row r="16372" spans="1:8" ht="24" x14ac:dyDescent="0.2">
      <c r="A16372" s="734">
        <v>45162</v>
      </c>
      <c r="B16372" s="63" t="s">
        <v>2933</v>
      </c>
      <c r="C16372" s="63" t="s">
        <v>392</v>
      </c>
      <c r="D16372" s="183" t="s">
        <v>10870</v>
      </c>
      <c r="E16372" s="126">
        <v>5000</v>
      </c>
      <c r="F16372" s="58"/>
      <c r="G16372" s="58">
        <f t="shared" si="261"/>
        <v>-5000</v>
      </c>
      <c r="H16372" s="705" t="s">
        <v>10628</v>
      </c>
    </row>
    <row r="16373" spans="1:8" ht="15" x14ac:dyDescent="0.2">
      <c r="A16373" s="734">
        <v>45163</v>
      </c>
      <c r="B16373" s="63" t="s">
        <v>103</v>
      </c>
      <c r="C16373" s="63" t="s">
        <v>103</v>
      </c>
      <c r="D16373" s="183" t="s">
        <v>10211</v>
      </c>
      <c r="E16373" s="126">
        <v>3000</v>
      </c>
      <c r="F16373" s="58"/>
      <c r="G16373" s="58">
        <f t="shared" si="261"/>
        <v>-3000</v>
      </c>
      <c r="H16373" s="705" t="s">
        <v>10628</v>
      </c>
    </row>
    <row r="16374" spans="1:8" ht="15" x14ac:dyDescent="0.2">
      <c r="A16374" s="734">
        <v>45163</v>
      </c>
      <c r="B16374" s="63" t="s">
        <v>10379</v>
      </c>
      <c r="C16374" s="63" t="s">
        <v>3145</v>
      </c>
      <c r="D16374" s="183" t="s">
        <v>10871</v>
      </c>
      <c r="E16374" s="126">
        <v>1100</v>
      </c>
      <c r="F16374" s="58"/>
      <c r="G16374" s="58">
        <f t="shared" si="261"/>
        <v>-1100</v>
      </c>
      <c r="H16374" s="705" t="s">
        <v>10628</v>
      </c>
    </row>
    <row r="16375" spans="1:8" ht="15" x14ac:dyDescent="0.2">
      <c r="A16375" s="734">
        <v>45163</v>
      </c>
      <c r="B16375" s="63" t="s">
        <v>10379</v>
      </c>
      <c r="C16375" s="63" t="s">
        <v>5741</v>
      </c>
      <c r="D16375" s="183" t="s">
        <v>370</v>
      </c>
      <c r="E16375" s="126">
        <v>850</v>
      </c>
      <c r="F16375" s="58"/>
      <c r="G16375" s="58">
        <f t="shared" si="261"/>
        <v>-850</v>
      </c>
      <c r="H16375" s="705" t="s">
        <v>10628</v>
      </c>
    </row>
    <row r="16376" spans="1:8" ht="15" x14ac:dyDescent="0.2">
      <c r="A16376" s="734">
        <v>45163</v>
      </c>
      <c r="B16376" s="63" t="s">
        <v>10576</v>
      </c>
      <c r="C16376" s="63" t="s">
        <v>5741</v>
      </c>
      <c r="D16376" s="183" t="s">
        <v>370</v>
      </c>
      <c r="E16376" s="126">
        <v>1000</v>
      </c>
      <c r="F16376" s="58"/>
      <c r="G16376" s="58">
        <f t="shared" si="261"/>
        <v>-1000</v>
      </c>
      <c r="H16376" s="705" t="s">
        <v>10628</v>
      </c>
    </row>
    <row r="16377" spans="1:8" ht="15" x14ac:dyDescent="0.2">
      <c r="A16377" s="734">
        <v>45163</v>
      </c>
      <c r="B16377" s="63" t="s">
        <v>10296</v>
      </c>
      <c r="C16377" s="63" t="s">
        <v>5741</v>
      </c>
      <c r="D16377" s="183" t="s">
        <v>370</v>
      </c>
      <c r="E16377" s="126">
        <v>1000</v>
      </c>
      <c r="F16377" s="58"/>
      <c r="G16377" s="58">
        <f t="shared" si="261"/>
        <v>-1000</v>
      </c>
      <c r="H16377" s="705" t="s">
        <v>10628</v>
      </c>
    </row>
    <row r="16378" spans="1:8" ht="15" x14ac:dyDescent="0.2">
      <c r="A16378" s="734">
        <v>45164</v>
      </c>
      <c r="B16378" s="63" t="s">
        <v>3946</v>
      </c>
      <c r="C16378" s="63" t="s">
        <v>10617</v>
      </c>
      <c r="D16378" s="183" t="s">
        <v>10873</v>
      </c>
      <c r="E16378" s="126">
        <v>100000</v>
      </c>
      <c r="F16378" s="58"/>
      <c r="G16378" s="58">
        <f t="shared" si="261"/>
        <v>-100000</v>
      </c>
      <c r="H16378" s="705" t="s">
        <v>10628</v>
      </c>
    </row>
    <row r="16379" spans="1:8" ht="15" x14ac:dyDescent="0.2">
      <c r="A16379" s="734">
        <v>45164</v>
      </c>
      <c r="B16379" s="63" t="s">
        <v>10576</v>
      </c>
      <c r="C16379" s="63" t="s">
        <v>3145</v>
      </c>
      <c r="D16379" s="183" t="s">
        <v>10872</v>
      </c>
      <c r="E16379" s="126">
        <v>133700</v>
      </c>
      <c r="F16379" s="58"/>
      <c r="G16379" s="58">
        <f t="shared" si="261"/>
        <v>-133700</v>
      </c>
      <c r="H16379" s="705" t="s">
        <v>10628</v>
      </c>
    </row>
    <row r="16380" spans="1:8" ht="15" customHeight="1" x14ac:dyDescent="0.2">
      <c r="A16380" s="734">
        <v>45164</v>
      </c>
      <c r="B16380" s="63" t="s">
        <v>10379</v>
      </c>
      <c r="C16380" s="63" t="s">
        <v>5741</v>
      </c>
      <c r="D16380" s="183" t="s">
        <v>370</v>
      </c>
      <c r="E16380" s="126">
        <v>1700</v>
      </c>
      <c r="F16380" s="58"/>
      <c r="G16380" s="58">
        <f t="shared" si="261"/>
        <v>-1700</v>
      </c>
      <c r="H16380" s="705" t="s">
        <v>10628</v>
      </c>
    </row>
    <row r="16381" spans="1:8" ht="15" customHeight="1" x14ac:dyDescent="0.2">
      <c r="A16381" s="734">
        <v>45164</v>
      </c>
      <c r="B16381" s="63" t="s">
        <v>10296</v>
      </c>
      <c r="C16381" s="63" t="s">
        <v>392</v>
      </c>
      <c r="D16381" s="183" t="s">
        <v>10874</v>
      </c>
      <c r="E16381" s="126">
        <v>1000</v>
      </c>
      <c r="F16381" s="58"/>
      <c r="G16381" s="58">
        <f t="shared" si="261"/>
        <v>-1000</v>
      </c>
      <c r="H16381" s="705" t="s">
        <v>10628</v>
      </c>
    </row>
    <row r="16382" spans="1:8" ht="15" x14ac:dyDescent="0.2">
      <c r="A16382" s="734">
        <v>45164</v>
      </c>
      <c r="B16382" s="63" t="s">
        <v>25</v>
      </c>
      <c r="C16382" s="63" t="s">
        <v>8150</v>
      </c>
      <c r="D16382" s="183" t="s">
        <v>10241</v>
      </c>
      <c r="E16382" s="126">
        <v>110227</v>
      </c>
      <c r="F16382" s="58"/>
      <c r="G16382" s="58">
        <f t="shared" si="261"/>
        <v>-110227</v>
      </c>
      <c r="H16382" s="705" t="s">
        <v>10628</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10628</v>
      </c>
    </row>
    <row r="16384" spans="1:8" ht="15" x14ac:dyDescent="0.2">
      <c r="A16384" s="734">
        <v>45164</v>
      </c>
      <c r="B16384" s="63" t="s">
        <v>9356</v>
      </c>
      <c r="C16384" s="63" t="s">
        <v>10883</v>
      </c>
      <c r="D16384" s="183" t="s">
        <v>10875</v>
      </c>
      <c r="E16384" s="126">
        <v>1600000</v>
      </c>
      <c r="F16384" s="58"/>
      <c r="G16384" s="58">
        <f t="shared" si="262"/>
        <v>-1600000</v>
      </c>
      <c r="H16384" s="705" t="s">
        <v>10628</v>
      </c>
    </row>
    <row r="16385" spans="1:8" ht="15" x14ac:dyDescent="0.2">
      <c r="A16385" s="734">
        <v>45164</v>
      </c>
      <c r="B16385" s="63" t="s">
        <v>9967</v>
      </c>
      <c r="C16385" s="551" t="s">
        <v>1803</v>
      </c>
      <c r="D16385" s="740" t="s">
        <v>10876</v>
      </c>
      <c r="E16385" s="552">
        <v>73080</v>
      </c>
      <c r="F16385" s="58"/>
      <c r="G16385" s="58">
        <f t="shared" si="262"/>
        <v>-73080</v>
      </c>
      <c r="H16385" s="705" t="s">
        <v>10628</v>
      </c>
    </row>
    <row r="16386" spans="1:8" ht="15" customHeight="1" x14ac:dyDescent="0.2">
      <c r="A16386" s="734">
        <v>45164</v>
      </c>
      <c r="B16386" s="63" t="s">
        <v>10296</v>
      </c>
      <c r="C16386" s="551" t="s">
        <v>1803</v>
      </c>
      <c r="D16386" s="740" t="s">
        <v>10876</v>
      </c>
      <c r="E16386" s="552">
        <v>4870</v>
      </c>
      <c r="F16386" s="58"/>
      <c r="G16386" s="58">
        <f t="shared" si="262"/>
        <v>-4870</v>
      </c>
      <c r="H16386" s="705" t="s">
        <v>10628</v>
      </c>
    </row>
    <row r="16387" spans="1:8" ht="15" customHeight="1" x14ac:dyDescent="0.2">
      <c r="A16387" s="734">
        <v>45164</v>
      </c>
      <c r="B16387" s="63" t="s">
        <v>10909</v>
      </c>
      <c r="C16387" s="551" t="s">
        <v>1803</v>
      </c>
      <c r="D16387" s="740" t="s">
        <v>10876</v>
      </c>
      <c r="E16387" s="552">
        <v>75050</v>
      </c>
      <c r="F16387" s="58"/>
      <c r="G16387" s="58">
        <f t="shared" si="262"/>
        <v>-75050</v>
      </c>
      <c r="H16387" s="705" t="s">
        <v>10628</v>
      </c>
    </row>
    <row r="16388" spans="1:8" ht="15" x14ac:dyDescent="0.2">
      <c r="A16388" s="734">
        <v>45164</v>
      </c>
      <c r="B16388" s="63" t="s">
        <v>9832</v>
      </c>
      <c r="C16388" s="63" t="s">
        <v>3145</v>
      </c>
      <c r="D16388" s="183" t="s">
        <v>10877</v>
      </c>
      <c r="E16388" s="126">
        <v>53000</v>
      </c>
      <c r="F16388" s="58"/>
      <c r="G16388" s="58">
        <f t="shared" si="262"/>
        <v>-53000</v>
      </c>
      <c r="H16388" s="705" t="s">
        <v>10628</v>
      </c>
    </row>
    <row r="16389" spans="1:8" ht="15" x14ac:dyDescent="0.2">
      <c r="A16389" s="734">
        <v>45164</v>
      </c>
      <c r="B16389" s="63" t="s">
        <v>10379</v>
      </c>
      <c r="C16389" s="63" t="s">
        <v>3145</v>
      </c>
      <c r="D16389" s="183" t="s">
        <v>10878</v>
      </c>
      <c r="E16389" s="126">
        <v>30000</v>
      </c>
      <c r="F16389" s="58"/>
      <c r="G16389" s="58">
        <f t="shared" si="262"/>
        <v>-30000</v>
      </c>
      <c r="H16389" s="705" t="s">
        <v>10628</v>
      </c>
    </row>
    <row r="16390" spans="1:8" ht="15" x14ac:dyDescent="0.2">
      <c r="A16390" s="734">
        <v>45164</v>
      </c>
      <c r="B16390" s="63" t="s">
        <v>10232</v>
      </c>
      <c r="C16390" s="63" t="s">
        <v>790</v>
      </c>
      <c r="D16390" s="183" t="s">
        <v>370</v>
      </c>
      <c r="E16390" s="126">
        <v>2050</v>
      </c>
      <c r="F16390" s="58"/>
      <c r="G16390" s="58">
        <f t="shared" si="262"/>
        <v>-2050</v>
      </c>
      <c r="H16390" s="705" t="s">
        <v>10628</v>
      </c>
    </row>
    <row r="16391" spans="1:8" ht="15" x14ac:dyDescent="0.2">
      <c r="A16391" s="734">
        <v>45164</v>
      </c>
      <c r="B16391" s="63" t="s">
        <v>10576</v>
      </c>
      <c r="C16391" s="63" t="s">
        <v>790</v>
      </c>
      <c r="D16391" s="183" t="s">
        <v>370</v>
      </c>
      <c r="E16391" s="126">
        <v>7150</v>
      </c>
      <c r="F16391" s="58"/>
      <c r="G16391" s="58">
        <f t="shared" si="262"/>
        <v>-7150</v>
      </c>
      <c r="H16391" s="705" t="s">
        <v>10628</v>
      </c>
    </row>
    <row r="16392" spans="1:8" ht="15" x14ac:dyDescent="0.2">
      <c r="A16392" s="734">
        <v>45164</v>
      </c>
      <c r="B16392" s="63" t="s">
        <v>9832</v>
      </c>
      <c r="C16392" s="63" t="s">
        <v>790</v>
      </c>
      <c r="D16392" s="183" t="s">
        <v>370</v>
      </c>
      <c r="E16392" s="126">
        <v>400</v>
      </c>
      <c r="F16392" s="58"/>
      <c r="G16392" s="58">
        <f t="shared" si="262"/>
        <v>-400</v>
      </c>
      <c r="H16392" s="705" t="s">
        <v>10628</v>
      </c>
    </row>
    <row r="16393" spans="1:8" ht="15" x14ac:dyDescent="0.2">
      <c r="A16393" s="734">
        <v>45164</v>
      </c>
      <c r="B16393" s="63" t="s">
        <v>10144</v>
      </c>
      <c r="C16393" s="63" t="s">
        <v>790</v>
      </c>
      <c r="D16393" s="183" t="s">
        <v>370</v>
      </c>
      <c r="E16393" s="126">
        <v>250</v>
      </c>
      <c r="F16393" s="58"/>
      <c r="G16393" s="58">
        <f t="shared" si="262"/>
        <v>-250</v>
      </c>
      <c r="H16393" s="705" t="s">
        <v>10628</v>
      </c>
    </row>
    <row r="16394" spans="1:8" ht="15" x14ac:dyDescent="0.2">
      <c r="A16394" s="734">
        <v>45164</v>
      </c>
      <c r="B16394" s="63" t="s">
        <v>9402</v>
      </c>
      <c r="C16394" s="63" t="s">
        <v>790</v>
      </c>
      <c r="D16394" s="183" t="s">
        <v>370</v>
      </c>
      <c r="E16394" s="126">
        <v>200</v>
      </c>
      <c r="F16394" s="58"/>
      <c r="G16394" s="58">
        <f t="shared" si="262"/>
        <v>-200</v>
      </c>
      <c r="H16394" s="705" t="s">
        <v>10628</v>
      </c>
    </row>
    <row r="16395" spans="1:8" ht="15" x14ac:dyDescent="0.2">
      <c r="A16395" s="734">
        <v>45164</v>
      </c>
      <c r="B16395" s="63" t="s">
        <v>10379</v>
      </c>
      <c r="C16395" s="63" t="s">
        <v>790</v>
      </c>
      <c r="D16395" s="183" t="s">
        <v>370</v>
      </c>
      <c r="E16395" s="126">
        <v>4690</v>
      </c>
      <c r="F16395" s="58"/>
      <c r="G16395" s="58">
        <f t="shared" si="262"/>
        <v>-4690</v>
      </c>
      <c r="H16395" s="705" t="s">
        <v>10628</v>
      </c>
    </row>
    <row r="16396" spans="1:8" ht="15" x14ac:dyDescent="0.2">
      <c r="A16396" s="734">
        <v>45164</v>
      </c>
      <c r="B16396" s="63" t="s">
        <v>9402</v>
      </c>
      <c r="C16396" s="63" t="s">
        <v>9549</v>
      </c>
      <c r="D16396" s="183" t="s">
        <v>10879</v>
      </c>
      <c r="E16396" s="126">
        <v>30000</v>
      </c>
      <c r="F16396" s="58"/>
      <c r="G16396" s="58">
        <f t="shared" si="262"/>
        <v>-30000</v>
      </c>
      <c r="H16396" s="705" t="s">
        <v>10628</v>
      </c>
    </row>
    <row r="16397" spans="1:8" ht="15" x14ac:dyDescent="0.2">
      <c r="A16397" s="734">
        <v>45164</v>
      </c>
      <c r="B16397" s="63" t="s">
        <v>9402</v>
      </c>
      <c r="C16397" s="63" t="s">
        <v>9549</v>
      </c>
      <c r="D16397" s="183" t="s">
        <v>6927</v>
      </c>
      <c r="E16397" s="126">
        <v>25000</v>
      </c>
      <c r="F16397" s="58"/>
      <c r="G16397" s="58">
        <f t="shared" si="262"/>
        <v>-25000</v>
      </c>
      <c r="H16397" s="705" t="s">
        <v>10628</v>
      </c>
    </row>
    <row r="16398" spans="1:8" ht="15" x14ac:dyDescent="0.2">
      <c r="A16398" s="734">
        <v>45166</v>
      </c>
      <c r="B16398" s="63" t="s">
        <v>103</v>
      </c>
      <c r="C16398" s="63" t="s">
        <v>103</v>
      </c>
      <c r="D16398" s="183" t="s">
        <v>10211</v>
      </c>
      <c r="E16398" s="126">
        <v>3000</v>
      </c>
      <c r="F16398" s="58"/>
      <c r="G16398" s="58">
        <f t="shared" si="262"/>
        <v>-3000</v>
      </c>
      <c r="H16398" s="705" t="s">
        <v>10628</v>
      </c>
    </row>
    <row r="16399" spans="1:8" ht="15" x14ac:dyDescent="0.2">
      <c r="A16399" s="734">
        <v>45166</v>
      </c>
      <c r="B16399" s="63" t="s">
        <v>10576</v>
      </c>
      <c r="C16399" s="63" t="s">
        <v>3145</v>
      </c>
      <c r="D16399" s="183" t="s">
        <v>2272</v>
      </c>
      <c r="E16399" s="126">
        <v>10000</v>
      </c>
      <c r="F16399" s="58"/>
      <c r="G16399" s="58">
        <f t="shared" si="262"/>
        <v>-10000</v>
      </c>
      <c r="H16399" s="705" t="s">
        <v>10628</v>
      </c>
    </row>
    <row r="16400" spans="1:8" ht="15" x14ac:dyDescent="0.2">
      <c r="A16400" s="734">
        <v>45166</v>
      </c>
      <c r="B16400" s="63" t="s">
        <v>10576</v>
      </c>
      <c r="C16400" s="63" t="s">
        <v>3145</v>
      </c>
      <c r="D16400" s="183" t="s">
        <v>10880</v>
      </c>
      <c r="E16400" s="126">
        <v>51000</v>
      </c>
      <c r="F16400" s="58"/>
      <c r="G16400" s="58">
        <f t="shared" si="262"/>
        <v>-51000</v>
      </c>
      <c r="H16400" s="705" t="s">
        <v>10628</v>
      </c>
    </row>
    <row r="16401" spans="1:8" ht="15" x14ac:dyDescent="0.2">
      <c r="A16401" s="734">
        <v>45166</v>
      </c>
      <c r="B16401" s="63" t="s">
        <v>9356</v>
      </c>
      <c r="C16401" s="63" t="s">
        <v>5741</v>
      </c>
      <c r="D16401" s="183" t="s">
        <v>10337</v>
      </c>
      <c r="E16401" s="126">
        <v>500</v>
      </c>
      <c r="F16401" s="58"/>
      <c r="G16401" s="58">
        <f t="shared" si="262"/>
        <v>-500</v>
      </c>
      <c r="H16401" s="705" t="s">
        <v>10628</v>
      </c>
    </row>
    <row r="16402" spans="1:8" ht="15" x14ac:dyDescent="0.2">
      <c r="A16402" s="734">
        <v>45166</v>
      </c>
      <c r="B16402" s="63" t="s">
        <v>10379</v>
      </c>
      <c r="C16402" s="63" t="s">
        <v>5741</v>
      </c>
      <c r="D16402" s="183" t="s">
        <v>370</v>
      </c>
      <c r="E16402" s="126">
        <v>1800</v>
      </c>
      <c r="F16402" s="58"/>
      <c r="G16402" s="58">
        <f t="shared" si="262"/>
        <v>-1800</v>
      </c>
      <c r="H16402" s="705" t="s">
        <v>10628</v>
      </c>
    </row>
    <row r="16403" spans="1:8" ht="15" x14ac:dyDescent="0.2">
      <c r="A16403" s="734">
        <v>45166</v>
      </c>
      <c r="B16403" s="63" t="s">
        <v>10379</v>
      </c>
      <c r="C16403" s="63" t="s">
        <v>3145</v>
      </c>
      <c r="D16403" s="183" t="s">
        <v>2272</v>
      </c>
      <c r="E16403" s="126">
        <v>22830</v>
      </c>
      <c r="F16403" s="58"/>
      <c r="G16403" s="58">
        <f t="shared" si="262"/>
        <v>-22830</v>
      </c>
      <c r="H16403" s="705" t="s">
        <v>10628</v>
      </c>
    </row>
    <row r="16404" spans="1:8" ht="15" x14ac:dyDescent="0.2">
      <c r="A16404" s="734">
        <v>45166</v>
      </c>
      <c r="B16404" s="63" t="s">
        <v>9356</v>
      </c>
      <c r="C16404" s="63" t="s">
        <v>3145</v>
      </c>
      <c r="D16404" s="183" t="s">
        <v>10881</v>
      </c>
      <c r="E16404" s="126">
        <v>69000</v>
      </c>
      <c r="F16404" s="58"/>
      <c r="G16404" s="58">
        <f t="shared" si="262"/>
        <v>-69000</v>
      </c>
      <c r="H16404" s="705" t="s">
        <v>10628</v>
      </c>
    </row>
    <row r="16405" spans="1:8" ht="15" x14ac:dyDescent="0.2">
      <c r="A16405" s="734">
        <v>45166</v>
      </c>
      <c r="B16405" s="63" t="s">
        <v>10576</v>
      </c>
      <c r="C16405" s="63" t="s">
        <v>5741</v>
      </c>
      <c r="D16405" s="183" t="s">
        <v>370</v>
      </c>
      <c r="E16405" s="126">
        <v>3500</v>
      </c>
      <c r="F16405" s="58"/>
      <c r="G16405" s="58">
        <f t="shared" si="262"/>
        <v>-3500</v>
      </c>
      <c r="H16405" s="705" t="s">
        <v>10628</v>
      </c>
    </row>
    <row r="16406" spans="1:8" ht="15" x14ac:dyDescent="0.2">
      <c r="A16406" s="734">
        <v>45166</v>
      </c>
      <c r="B16406" s="63" t="s">
        <v>103</v>
      </c>
      <c r="C16406" s="63" t="s">
        <v>103</v>
      </c>
      <c r="D16406" s="183" t="s">
        <v>10211</v>
      </c>
      <c r="E16406" s="126">
        <v>3500</v>
      </c>
      <c r="F16406" s="58"/>
      <c r="G16406" s="58">
        <f t="shared" si="262"/>
        <v>-3500</v>
      </c>
      <c r="H16406" s="705" t="s">
        <v>10628</v>
      </c>
    </row>
    <row r="16407" spans="1:8" ht="24" x14ac:dyDescent="0.2">
      <c r="A16407" s="734">
        <v>45166</v>
      </c>
      <c r="B16407" s="63" t="s">
        <v>9356</v>
      </c>
      <c r="C16407" s="63" t="s">
        <v>10883</v>
      </c>
      <c r="D16407" s="183" t="s">
        <v>10882</v>
      </c>
      <c r="E16407" s="126">
        <v>200000</v>
      </c>
      <c r="F16407" s="58"/>
      <c r="G16407" s="58">
        <f t="shared" si="262"/>
        <v>-200000</v>
      </c>
      <c r="H16407" s="705" t="s">
        <v>10628</v>
      </c>
    </row>
    <row r="16408" spans="1:8" ht="15" x14ac:dyDescent="0.2">
      <c r="A16408" s="734">
        <v>45166</v>
      </c>
      <c r="B16408" s="63" t="s">
        <v>2933</v>
      </c>
      <c r="C16408" s="63" t="s">
        <v>392</v>
      </c>
      <c r="D16408" s="183" t="s">
        <v>370</v>
      </c>
      <c r="E16408" s="126">
        <v>6250</v>
      </c>
      <c r="F16408" s="58"/>
      <c r="G16408" s="58">
        <f t="shared" si="262"/>
        <v>-6250</v>
      </c>
      <c r="H16408" s="705" t="s">
        <v>10628</v>
      </c>
    </row>
    <row r="16409" spans="1:8" ht="15" x14ac:dyDescent="0.2">
      <c r="A16409" s="734">
        <v>45166</v>
      </c>
      <c r="B16409" s="63" t="s">
        <v>9409</v>
      </c>
      <c r="C16409" s="63" t="s">
        <v>3145</v>
      </c>
      <c r="D16409" s="183" t="s">
        <v>5136</v>
      </c>
      <c r="E16409" s="126">
        <v>18720</v>
      </c>
      <c r="F16409" s="58"/>
      <c r="G16409" s="58">
        <f t="shared" si="262"/>
        <v>-18720</v>
      </c>
      <c r="H16409" s="705" t="s">
        <v>10628</v>
      </c>
    </row>
    <row r="16410" spans="1:8" ht="15" x14ac:dyDescent="0.2">
      <c r="A16410" s="734">
        <v>45166</v>
      </c>
      <c r="B16410" s="63" t="s">
        <v>10296</v>
      </c>
      <c r="C16410" s="63" t="s">
        <v>6967</v>
      </c>
      <c r="D16410" s="183" t="s">
        <v>9517</v>
      </c>
      <c r="E16410" s="126">
        <v>8000</v>
      </c>
      <c r="F16410" s="58"/>
      <c r="G16410" s="58">
        <f t="shared" si="262"/>
        <v>-8000</v>
      </c>
      <c r="H16410" s="705" t="s">
        <v>10628</v>
      </c>
    </row>
    <row r="16411" spans="1:8" ht="15" x14ac:dyDescent="0.2">
      <c r="A16411" s="734">
        <v>45167</v>
      </c>
      <c r="B16411" s="63" t="s">
        <v>10338</v>
      </c>
      <c r="C16411" s="63" t="s">
        <v>3145</v>
      </c>
      <c r="D16411" s="183" t="s">
        <v>10891</v>
      </c>
      <c r="E16411" s="126">
        <v>17400</v>
      </c>
      <c r="F16411" s="58"/>
      <c r="G16411" s="58">
        <f t="shared" si="262"/>
        <v>-17400</v>
      </c>
      <c r="H16411" s="705" t="s">
        <v>10628</v>
      </c>
    </row>
    <row r="16412" spans="1:8" ht="15" x14ac:dyDescent="0.2">
      <c r="A16412" s="734">
        <v>45167</v>
      </c>
      <c r="B16412" s="63" t="s">
        <v>10576</v>
      </c>
      <c r="C16412" s="63" t="s">
        <v>3145</v>
      </c>
      <c r="D16412" s="183" t="s">
        <v>10892</v>
      </c>
      <c r="E16412" s="126">
        <v>6924</v>
      </c>
      <c r="F16412" s="58"/>
      <c r="G16412" s="58">
        <f t="shared" si="262"/>
        <v>-6924</v>
      </c>
      <c r="H16412" s="705" t="s">
        <v>10628</v>
      </c>
    </row>
    <row r="16413" spans="1:8" ht="15" x14ac:dyDescent="0.2">
      <c r="A16413" s="734">
        <v>45167</v>
      </c>
      <c r="B16413" s="63" t="s">
        <v>10338</v>
      </c>
      <c r="C16413" s="63" t="s">
        <v>3145</v>
      </c>
      <c r="D16413" s="183" t="s">
        <v>10893</v>
      </c>
      <c r="E16413" s="126">
        <v>480</v>
      </c>
      <c r="F16413" s="58"/>
      <c r="G16413" s="58">
        <f t="shared" si="262"/>
        <v>-480</v>
      </c>
      <c r="H16413" s="705" t="s">
        <v>10628</v>
      </c>
    </row>
    <row r="16414" spans="1:8" ht="15" x14ac:dyDescent="0.2">
      <c r="A16414" s="734">
        <v>45167</v>
      </c>
      <c r="B16414" s="63" t="s">
        <v>10576</v>
      </c>
      <c r="C16414" s="63" t="s">
        <v>5387</v>
      </c>
      <c r="D16414" s="183" t="s">
        <v>10894</v>
      </c>
      <c r="E16414" s="126">
        <v>7000</v>
      </c>
      <c r="F16414" s="58"/>
      <c r="G16414" s="58">
        <f t="shared" si="262"/>
        <v>-7000</v>
      </c>
      <c r="H16414" s="705" t="s">
        <v>10628</v>
      </c>
    </row>
    <row r="16415" spans="1:8" ht="15" x14ac:dyDescent="0.2">
      <c r="A16415" s="734">
        <v>45167</v>
      </c>
      <c r="B16415" s="63" t="s">
        <v>10232</v>
      </c>
      <c r="C16415" s="63" t="s">
        <v>5741</v>
      </c>
      <c r="D16415" s="183" t="s">
        <v>370</v>
      </c>
      <c r="E16415" s="126">
        <v>1600</v>
      </c>
      <c r="F16415" s="58"/>
      <c r="G16415" s="58">
        <f t="shared" si="262"/>
        <v>-1600</v>
      </c>
      <c r="H16415" s="705" t="s">
        <v>10628</v>
      </c>
    </row>
    <row r="16416" spans="1:8" ht="15" x14ac:dyDescent="0.2">
      <c r="A16416" s="734">
        <v>45167</v>
      </c>
      <c r="B16416" s="63" t="s">
        <v>10232</v>
      </c>
      <c r="C16416" s="63" t="s">
        <v>5741</v>
      </c>
      <c r="D16416" s="183" t="s">
        <v>370</v>
      </c>
      <c r="E16416" s="126">
        <v>3000</v>
      </c>
      <c r="F16416" s="58"/>
      <c r="G16416" s="58">
        <f t="shared" si="262"/>
        <v>-3000</v>
      </c>
      <c r="H16416" s="705" t="s">
        <v>10628</v>
      </c>
    </row>
    <row r="16417" spans="1:8" ht="15" x14ac:dyDescent="0.2">
      <c r="A16417" s="734">
        <v>45167</v>
      </c>
      <c r="B16417" s="63" t="s">
        <v>10232</v>
      </c>
      <c r="C16417" s="63" t="s">
        <v>5741</v>
      </c>
      <c r="D16417" s="183" t="s">
        <v>370</v>
      </c>
      <c r="E16417" s="126">
        <v>1600</v>
      </c>
      <c r="F16417" s="58"/>
      <c r="G16417" s="58">
        <f t="shared" si="262"/>
        <v>-1600</v>
      </c>
      <c r="H16417" s="705" t="s">
        <v>10628</v>
      </c>
    </row>
    <row r="16418" spans="1:8" ht="15" x14ac:dyDescent="0.2">
      <c r="A16418" s="734">
        <v>45167</v>
      </c>
      <c r="B16418" s="63" t="s">
        <v>10338</v>
      </c>
      <c r="C16418" s="63" t="s">
        <v>5741</v>
      </c>
      <c r="D16418" s="183" t="s">
        <v>370</v>
      </c>
      <c r="E16418" s="126">
        <v>1000</v>
      </c>
      <c r="F16418" s="58"/>
      <c r="G16418" s="58">
        <f t="shared" si="262"/>
        <v>-1000</v>
      </c>
      <c r="H16418" s="705" t="s">
        <v>10628</v>
      </c>
    </row>
    <row r="16419" spans="1:8" ht="15" x14ac:dyDescent="0.2">
      <c r="A16419" s="734">
        <v>45167</v>
      </c>
      <c r="B16419" s="63" t="s">
        <v>10232</v>
      </c>
      <c r="C16419" s="63" t="s">
        <v>286</v>
      </c>
      <c r="D16419" s="183" t="s">
        <v>10887</v>
      </c>
      <c r="E16419" s="126">
        <v>1500</v>
      </c>
      <c r="F16419" s="58"/>
      <c r="G16419" s="58">
        <f t="shared" si="262"/>
        <v>-1500</v>
      </c>
      <c r="H16419" s="705" t="s">
        <v>10628</v>
      </c>
    </row>
    <row r="16420" spans="1:8" ht="24" x14ac:dyDescent="0.2">
      <c r="A16420" s="734">
        <v>45167</v>
      </c>
      <c r="B16420" s="63" t="s">
        <v>10576</v>
      </c>
      <c r="C16420" s="551" t="s">
        <v>10889</v>
      </c>
      <c r="D16420" s="740" t="s">
        <v>10888</v>
      </c>
      <c r="E16420" s="552">
        <v>170000</v>
      </c>
      <c r="F16420" s="58"/>
      <c r="G16420" s="58">
        <f t="shared" si="262"/>
        <v>-170000</v>
      </c>
      <c r="H16420" s="705" t="s">
        <v>10628</v>
      </c>
    </row>
    <row r="16421" spans="1:8" ht="24" x14ac:dyDescent="0.2">
      <c r="A16421" s="734">
        <v>45167</v>
      </c>
      <c r="B16421" s="63" t="s">
        <v>9356</v>
      </c>
      <c r="C16421" s="551" t="s">
        <v>10889</v>
      </c>
      <c r="D16421" s="740" t="s">
        <v>10888</v>
      </c>
      <c r="E16421" s="552">
        <v>55000</v>
      </c>
      <c r="F16421" s="58"/>
      <c r="G16421" s="58">
        <f t="shared" si="262"/>
        <v>-55000</v>
      </c>
      <c r="H16421" s="705" t="s">
        <v>10628</v>
      </c>
    </row>
    <row r="16422" spans="1:8" ht="24" x14ac:dyDescent="0.2">
      <c r="A16422" s="734">
        <v>45167</v>
      </c>
      <c r="B16422" s="63" t="s">
        <v>10232</v>
      </c>
      <c r="C16422" s="551" t="s">
        <v>10889</v>
      </c>
      <c r="D16422" s="740" t="s">
        <v>10888</v>
      </c>
      <c r="E16422" s="552">
        <v>65000</v>
      </c>
      <c r="F16422" s="58"/>
      <c r="G16422" s="58">
        <f t="shared" si="262"/>
        <v>-65000</v>
      </c>
      <c r="H16422" s="705" t="s">
        <v>10628</v>
      </c>
    </row>
    <row r="16423" spans="1:8" ht="24" x14ac:dyDescent="0.2">
      <c r="A16423" s="734">
        <v>45167</v>
      </c>
      <c r="B16423" s="63" t="s">
        <v>10296</v>
      </c>
      <c r="C16423" s="551" t="s">
        <v>10889</v>
      </c>
      <c r="D16423" s="740" t="s">
        <v>10888</v>
      </c>
      <c r="E16423" s="552">
        <v>53000</v>
      </c>
      <c r="F16423" s="58"/>
      <c r="G16423" s="58">
        <f t="shared" si="262"/>
        <v>-53000</v>
      </c>
      <c r="H16423" s="705" t="s">
        <v>10628</v>
      </c>
    </row>
    <row r="16424" spans="1:8" ht="27.75" customHeight="1" x14ac:dyDescent="0.2">
      <c r="A16424" s="734">
        <v>45167</v>
      </c>
      <c r="B16424" s="63" t="s">
        <v>10576</v>
      </c>
      <c r="C16424" s="670" t="s">
        <v>3145</v>
      </c>
      <c r="D16424" s="907" t="s">
        <v>10890</v>
      </c>
      <c r="E16424" s="672">
        <v>93000</v>
      </c>
      <c r="F16424" s="58"/>
      <c r="G16424" s="58">
        <f t="shared" si="262"/>
        <v>-93000</v>
      </c>
      <c r="H16424" s="705" t="s">
        <v>10628</v>
      </c>
    </row>
    <row r="16425" spans="1:8" ht="27.75" customHeight="1" x14ac:dyDescent="0.2">
      <c r="A16425" s="734">
        <v>45167</v>
      </c>
      <c r="B16425" s="63" t="s">
        <v>10232</v>
      </c>
      <c r="C16425" s="670" t="s">
        <v>3145</v>
      </c>
      <c r="D16425" s="907" t="s">
        <v>10890</v>
      </c>
      <c r="E16425" s="672">
        <v>250000</v>
      </c>
      <c r="F16425" s="58"/>
      <c r="G16425" s="58">
        <f t="shared" si="262"/>
        <v>-250000</v>
      </c>
      <c r="H16425" s="705" t="s">
        <v>10628</v>
      </c>
    </row>
    <row r="16426" spans="1:8" ht="27.75" customHeight="1" x14ac:dyDescent="0.2">
      <c r="A16426" s="734">
        <v>45167</v>
      </c>
      <c r="B16426" s="63" t="s">
        <v>9356</v>
      </c>
      <c r="C16426" s="670" t="s">
        <v>3145</v>
      </c>
      <c r="D16426" s="907" t="s">
        <v>10890</v>
      </c>
      <c r="E16426" s="672">
        <v>82800</v>
      </c>
      <c r="F16426" s="58"/>
      <c r="G16426" s="58">
        <f t="shared" si="262"/>
        <v>-82800</v>
      </c>
      <c r="H16426" s="705" t="s">
        <v>10628</v>
      </c>
    </row>
    <row r="16427" spans="1:8" ht="15" x14ac:dyDescent="0.2">
      <c r="A16427" s="734">
        <v>45168</v>
      </c>
      <c r="B16427" s="63" t="s">
        <v>10144</v>
      </c>
      <c r="C16427" s="63" t="s">
        <v>3145</v>
      </c>
      <c r="D16427" s="183" t="s">
        <v>6641</v>
      </c>
      <c r="E16427" s="126">
        <v>17700</v>
      </c>
      <c r="F16427" s="58"/>
      <c r="G16427" s="58">
        <f t="shared" si="262"/>
        <v>-17700</v>
      </c>
      <c r="H16427" s="705" t="s">
        <v>10628</v>
      </c>
    </row>
    <row r="16428" spans="1:8" ht="15" x14ac:dyDescent="0.2">
      <c r="A16428" s="734">
        <v>45168</v>
      </c>
      <c r="B16428" s="63" t="s">
        <v>9832</v>
      </c>
      <c r="C16428" s="63" t="s">
        <v>9869</v>
      </c>
      <c r="D16428" s="183" t="s">
        <v>10923</v>
      </c>
      <c r="E16428" s="126">
        <v>999000</v>
      </c>
      <c r="F16428" s="58"/>
      <c r="G16428" s="58">
        <f t="shared" si="262"/>
        <v>-999000</v>
      </c>
      <c r="H16428" s="705" t="s">
        <v>10628</v>
      </c>
    </row>
    <row r="16429" spans="1:8" ht="15" x14ac:dyDescent="0.2">
      <c r="A16429" s="734">
        <v>45168</v>
      </c>
      <c r="B16429" s="63" t="s">
        <v>10338</v>
      </c>
      <c r="C16429" s="63" t="s">
        <v>9460</v>
      </c>
      <c r="D16429" s="183" t="s">
        <v>10879</v>
      </c>
      <c r="E16429" s="126">
        <v>20000</v>
      </c>
      <c r="F16429" s="58"/>
      <c r="G16429" s="58">
        <f t="shared" si="262"/>
        <v>-20000</v>
      </c>
      <c r="H16429" s="705" t="s">
        <v>10628</v>
      </c>
    </row>
    <row r="16430" spans="1:8" ht="15" x14ac:dyDescent="0.2">
      <c r="A16430" s="734">
        <v>45168</v>
      </c>
      <c r="B16430" s="63" t="s">
        <v>10144</v>
      </c>
      <c r="C16430" s="551" t="s">
        <v>10484</v>
      </c>
      <c r="D16430" s="740" t="s">
        <v>11053</v>
      </c>
      <c r="E16430" s="552">
        <v>300000</v>
      </c>
      <c r="F16430" s="58"/>
      <c r="G16430" s="58">
        <f t="shared" si="262"/>
        <v>-300000</v>
      </c>
      <c r="H16430" s="705" t="s">
        <v>10628</v>
      </c>
    </row>
    <row r="16431" spans="1:8" ht="15" x14ac:dyDescent="0.2">
      <c r="A16431" s="734">
        <v>45168</v>
      </c>
      <c r="B16431" s="63" t="s">
        <v>10296</v>
      </c>
      <c r="C16431" s="551" t="s">
        <v>10484</v>
      </c>
      <c r="D16431" s="740" t="s">
        <v>11053</v>
      </c>
      <c r="E16431" s="552">
        <v>300000</v>
      </c>
      <c r="F16431" s="58"/>
      <c r="G16431" s="58">
        <f t="shared" si="262"/>
        <v>-300000</v>
      </c>
      <c r="H16431" s="705" t="s">
        <v>10628</v>
      </c>
    </row>
    <row r="16432" spans="1:8" ht="15" x14ac:dyDescent="0.2">
      <c r="A16432" s="734">
        <v>45168</v>
      </c>
      <c r="B16432" s="63" t="s">
        <v>8043</v>
      </c>
      <c r="C16432" s="63" t="s">
        <v>8091</v>
      </c>
      <c r="D16432" s="183" t="s">
        <v>10219</v>
      </c>
      <c r="E16432" s="126">
        <v>800000</v>
      </c>
      <c r="F16432" s="58"/>
      <c r="G16432" s="58">
        <f t="shared" si="262"/>
        <v>-800000</v>
      </c>
      <c r="H16432" s="705" t="s">
        <v>10628</v>
      </c>
    </row>
    <row r="16433" spans="1:8" ht="15" x14ac:dyDescent="0.2">
      <c r="A16433" s="734">
        <v>45168</v>
      </c>
      <c r="B16433" s="63" t="s">
        <v>9356</v>
      </c>
      <c r="C16433" s="63" t="s">
        <v>10883</v>
      </c>
      <c r="D16433" s="183" t="s">
        <v>10879</v>
      </c>
      <c r="E16433" s="126">
        <v>100000</v>
      </c>
      <c r="F16433" s="58"/>
      <c r="G16433" s="58">
        <f t="shared" si="262"/>
        <v>-100000</v>
      </c>
      <c r="H16433" s="705" t="s">
        <v>10628</v>
      </c>
    </row>
    <row r="16434" spans="1:8" ht="15" x14ac:dyDescent="0.2">
      <c r="A16434" s="734">
        <v>45168</v>
      </c>
      <c r="B16434" s="63" t="s">
        <v>10576</v>
      </c>
      <c r="C16434" s="63" t="s">
        <v>8091</v>
      </c>
      <c r="D16434" s="183" t="s">
        <v>10920</v>
      </c>
      <c r="E16434" s="126">
        <v>1000000</v>
      </c>
      <c r="F16434" s="58"/>
      <c r="G16434" s="58">
        <f t="shared" si="262"/>
        <v>-1000000</v>
      </c>
      <c r="H16434" s="705" t="s">
        <v>10628</v>
      </c>
    </row>
    <row r="16435" spans="1:8" ht="15" x14ac:dyDescent="0.2">
      <c r="A16435" s="734">
        <v>45168</v>
      </c>
      <c r="B16435" s="63" t="s">
        <v>103</v>
      </c>
      <c r="C16435" s="63" t="s">
        <v>103</v>
      </c>
      <c r="D16435" s="183" t="s">
        <v>10211</v>
      </c>
      <c r="E16435" s="126">
        <v>3500</v>
      </c>
      <c r="F16435" s="58"/>
      <c r="G16435" s="58">
        <f t="shared" si="262"/>
        <v>-3500</v>
      </c>
      <c r="H16435" s="705" t="s">
        <v>10628</v>
      </c>
    </row>
    <row r="16436" spans="1:8" ht="15" x14ac:dyDescent="0.2">
      <c r="A16436" s="734">
        <v>45168</v>
      </c>
      <c r="B16436" s="63" t="s">
        <v>10296</v>
      </c>
      <c r="C16436" s="63" t="s">
        <v>286</v>
      </c>
      <c r="D16436" s="183" t="s">
        <v>10949</v>
      </c>
      <c r="E16436" s="126">
        <v>1500</v>
      </c>
      <c r="F16436" s="58"/>
      <c r="G16436" s="58">
        <f t="shared" si="262"/>
        <v>-1500</v>
      </c>
      <c r="H16436" s="705" t="s">
        <v>10628</v>
      </c>
    </row>
    <row r="16437" spans="1:8" ht="15" x14ac:dyDescent="0.2">
      <c r="A16437" s="734">
        <v>45168</v>
      </c>
      <c r="B16437" s="63" t="s">
        <v>10576</v>
      </c>
      <c r="C16437" s="63" t="s">
        <v>3145</v>
      </c>
      <c r="D16437" s="183" t="s">
        <v>10950</v>
      </c>
      <c r="E16437" s="126">
        <v>20000</v>
      </c>
      <c r="F16437" s="58"/>
      <c r="G16437" s="58">
        <f t="shared" si="262"/>
        <v>-20000</v>
      </c>
      <c r="H16437" s="705" t="s">
        <v>10628</v>
      </c>
    </row>
    <row r="16438" spans="1:8" ht="15" x14ac:dyDescent="0.2">
      <c r="A16438" s="734">
        <v>45168</v>
      </c>
      <c r="B16438" s="63" t="s">
        <v>10232</v>
      </c>
      <c r="C16438" s="63" t="s">
        <v>5741</v>
      </c>
      <c r="D16438" s="183" t="s">
        <v>370</v>
      </c>
      <c r="E16438" s="126">
        <v>1500</v>
      </c>
      <c r="F16438" s="58"/>
      <c r="G16438" s="58">
        <f t="shared" si="262"/>
        <v>-1500</v>
      </c>
      <c r="H16438" s="705" t="s">
        <v>10628</v>
      </c>
    </row>
    <row r="16439" spans="1:8" ht="15" x14ac:dyDescent="0.2">
      <c r="A16439" s="734">
        <v>45169</v>
      </c>
      <c r="B16439" s="63" t="s">
        <v>10576</v>
      </c>
      <c r="C16439" s="63" t="s">
        <v>10921</v>
      </c>
      <c r="D16439" s="183" t="s">
        <v>10916</v>
      </c>
      <c r="E16439" s="126">
        <v>500000</v>
      </c>
      <c r="F16439" s="58"/>
      <c r="G16439" s="58">
        <f t="shared" si="262"/>
        <v>-500000</v>
      </c>
      <c r="H16439" s="705" t="s">
        <v>10628</v>
      </c>
    </row>
    <row r="16440" spans="1:8" ht="15" x14ac:dyDescent="0.2">
      <c r="A16440" s="734">
        <v>45169</v>
      </c>
      <c r="B16440" s="63" t="s">
        <v>9356</v>
      </c>
      <c r="C16440" s="63" t="s">
        <v>8394</v>
      </c>
      <c r="D16440" s="183" t="s">
        <v>10237</v>
      </c>
      <c r="E16440" s="126">
        <v>657900</v>
      </c>
      <c r="F16440" s="58"/>
      <c r="G16440" s="58">
        <f t="shared" si="262"/>
        <v>-657900</v>
      </c>
      <c r="H16440" s="705" t="s">
        <v>10628</v>
      </c>
    </row>
    <row r="16441" spans="1:8" ht="15" x14ac:dyDescent="0.2">
      <c r="A16441" s="734">
        <v>45169</v>
      </c>
      <c r="B16441" s="63" t="s">
        <v>10576</v>
      </c>
      <c r="C16441" s="63" t="s">
        <v>10921</v>
      </c>
      <c r="D16441" s="183" t="s">
        <v>10916</v>
      </c>
      <c r="E16441" s="126">
        <v>150000</v>
      </c>
      <c r="F16441" s="58"/>
      <c r="G16441" s="58">
        <f t="shared" si="262"/>
        <v>-150000</v>
      </c>
      <c r="H16441" s="705" t="s">
        <v>10628</v>
      </c>
    </row>
    <row r="16442" spans="1:8" ht="15" x14ac:dyDescent="0.2">
      <c r="A16442" s="734">
        <v>45169</v>
      </c>
      <c r="B16442" s="63" t="s">
        <v>10338</v>
      </c>
      <c r="C16442" s="63" t="s">
        <v>10173</v>
      </c>
      <c r="D16442" s="183" t="s">
        <v>10922</v>
      </c>
      <c r="E16442" s="126">
        <v>228400</v>
      </c>
      <c r="F16442" s="58"/>
      <c r="G16442" s="58">
        <f t="shared" si="262"/>
        <v>-228400</v>
      </c>
      <c r="H16442" s="705" t="s">
        <v>10628</v>
      </c>
    </row>
    <row r="16443" spans="1:8" ht="15" x14ac:dyDescent="0.2">
      <c r="A16443" s="734">
        <v>45169</v>
      </c>
      <c r="B16443" s="63" t="s">
        <v>10576</v>
      </c>
      <c r="C16443" s="63" t="s">
        <v>392</v>
      </c>
      <c r="D16443" s="183" t="s">
        <v>10951</v>
      </c>
      <c r="E16443" s="126">
        <v>5000</v>
      </c>
      <c r="F16443" s="58"/>
      <c r="G16443" s="58">
        <f t="shared" si="262"/>
        <v>-5000</v>
      </c>
      <c r="H16443" s="705" t="s">
        <v>10628</v>
      </c>
    </row>
    <row r="16444" spans="1:8" ht="15" x14ac:dyDescent="0.2">
      <c r="A16444" s="734">
        <v>45169</v>
      </c>
      <c r="B16444" s="63" t="s">
        <v>103</v>
      </c>
      <c r="C16444" s="63" t="s">
        <v>103</v>
      </c>
      <c r="D16444" s="183" t="s">
        <v>10211</v>
      </c>
      <c r="E16444" s="126">
        <v>3500</v>
      </c>
      <c r="F16444" s="58"/>
      <c r="G16444" s="58">
        <f t="shared" si="262"/>
        <v>-3500</v>
      </c>
      <c r="H16444" s="705" t="s">
        <v>10628</v>
      </c>
    </row>
    <row r="16445" spans="1:8" ht="15" x14ac:dyDescent="0.2">
      <c r="A16445" s="734">
        <v>45169</v>
      </c>
      <c r="B16445" s="63" t="s">
        <v>103</v>
      </c>
      <c r="C16445" s="63" t="s">
        <v>5741</v>
      </c>
      <c r="D16445" s="183" t="s">
        <v>10337</v>
      </c>
      <c r="E16445" s="126">
        <v>350</v>
      </c>
      <c r="F16445" s="58"/>
      <c r="G16445" s="58">
        <f t="shared" si="262"/>
        <v>-350</v>
      </c>
      <c r="H16445" s="705" t="s">
        <v>10628</v>
      </c>
    </row>
    <row r="16446" spans="1:8" ht="15" x14ac:dyDescent="0.2">
      <c r="A16446" s="734">
        <v>45169</v>
      </c>
      <c r="B16446" s="63" t="s">
        <v>10576</v>
      </c>
      <c r="C16446" s="63" t="s">
        <v>5741</v>
      </c>
      <c r="D16446" s="183" t="s">
        <v>370</v>
      </c>
      <c r="E16446" s="126">
        <v>2000</v>
      </c>
      <c r="F16446" s="58"/>
      <c r="G16446" s="58">
        <f t="shared" si="262"/>
        <v>-2000</v>
      </c>
      <c r="H16446" s="705" t="s">
        <v>10628</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10628</v>
      </c>
    </row>
    <row r="16448" spans="1:8" ht="15" x14ac:dyDescent="0.2">
      <c r="A16448" s="733">
        <v>45139</v>
      </c>
      <c r="B16448" s="174" t="s">
        <v>10144</v>
      </c>
      <c r="C16448" s="174" t="s">
        <v>8394</v>
      </c>
      <c r="D16448" s="228" t="s">
        <v>10485</v>
      </c>
      <c r="E16448" s="236">
        <v>895000</v>
      </c>
      <c r="F16448" s="236"/>
      <c r="G16448" s="236">
        <f t="shared" si="263"/>
        <v>-895000</v>
      </c>
      <c r="H16448" s="709" t="s">
        <v>10628</v>
      </c>
    </row>
    <row r="16449" spans="1:8" ht="15" x14ac:dyDescent="0.2">
      <c r="A16449" s="733">
        <v>45139</v>
      </c>
      <c r="B16449" s="174" t="s">
        <v>10023</v>
      </c>
      <c r="C16449" s="174" t="s">
        <v>6476</v>
      </c>
      <c r="D16449" s="228" t="s">
        <v>10629</v>
      </c>
      <c r="E16449" s="236">
        <v>50000</v>
      </c>
      <c r="F16449" s="236"/>
      <c r="G16449" s="236">
        <f t="shared" si="263"/>
        <v>-50000</v>
      </c>
      <c r="H16449" s="709" t="s">
        <v>10628</v>
      </c>
    </row>
    <row r="16450" spans="1:8" ht="15" x14ac:dyDescent="0.2">
      <c r="A16450" s="733">
        <v>45139</v>
      </c>
      <c r="B16450" s="174" t="s">
        <v>9507</v>
      </c>
      <c r="C16450" s="174" t="s">
        <v>10445</v>
      </c>
      <c r="D16450" s="228" t="s">
        <v>10630</v>
      </c>
      <c r="E16450" s="236">
        <v>86500</v>
      </c>
      <c r="F16450" s="236"/>
      <c r="G16450" s="236">
        <f t="shared" si="263"/>
        <v>-86500</v>
      </c>
      <c r="H16450" s="709" t="s">
        <v>10628</v>
      </c>
    </row>
    <row r="16451" spans="1:8" ht="15" x14ac:dyDescent="0.2">
      <c r="A16451" s="733">
        <v>45142</v>
      </c>
      <c r="B16451" s="174" t="s">
        <v>9356</v>
      </c>
      <c r="C16451" s="551" t="s">
        <v>8251</v>
      </c>
      <c r="D16451" s="740" t="s">
        <v>10649</v>
      </c>
      <c r="E16451" s="552">
        <v>16000</v>
      </c>
      <c r="F16451" s="236"/>
      <c r="G16451" s="236">
        <f t="shared" si="263"/>
        <v>-16000</v>
      </c>
      <c r="H16451" s="709" t="s">
        <v>10628</v>
      </c>
    </row>
    <row r="16452" spans="1:8" ht="15" x14ac:dyDescent="0.2">
      <c r="A16452" s="733">
        <v>45142</v>
      </c>
      <c r="B16452" s="174" t="s">
        <v>8657</v>
      </c>
      <c r="C16452" s="551" t="s">
        <v>8251</v>
      </c>
      <c r="D16452" s="740" t="s">
        <v>10649</v>
      </c>
      <c r="E16452" s="552">
        <v>32000</v>
      </c>
      <c r="F16452" s="236"/>
      <c r="G16452" s="236">
        <f t="shared" si="263"/>
        <v>-32000</v>
      </c>
      <c r="H16452" s="709" t="s">
        <v>10628</v>
      </c>
    </row>
    <row r="16453" spans="1:8" ht="15" x14ac:dyDescent="0.2">
      <c r="A16453" s="733">
        <v>45142</v>
      </c>
      <c r="B16453" s="174" t="s">
        <v>10379</v>
      </c>
      <c r="C16453" s="551" t="s">
        <v>8251</v>
      </c>
      <c r="D16453" s="740" t="s">
        <v>10649</v>
      </c>
      <c r="E16453" s="552">
        <v>37500</v>
      </c>
      <c r="F16453" s="236"/>
      <c r="G16453" s="236">
        <f t="shared" si="263"/>
        <v>-37500</v>
      </c>
      <c r="H16453" s="709" t="s">
        <v>10628</v>
      </c>
    </row>
    <row r="16454" spans="1:8" ht="15" x14ac:dyDescent="0.2">
      <c r="A16454" s="733">
        <v>45142</v>
      </c>
      <c r="B16454" s="174" t="s">
        <v>10242</v>
      </c>
      <c r="C16454" s="174" t="s">
        <v>8251</v>
      </c>
      <c r="D16454" s="228" t="s">
        <v>10650</v>
      </c>
      <c r="E16454" s="236">
        <v>60000</v>
      </c>
      <c r="F16454" s="236"/>
      <c r="G16454" s="236">
        <f t="shared" si="263"/>
        <v>-60000</v>
      </c>
      <c r="H16454" s="709" t="s">
        <v>10628</v>
      </c>
    </row>
    <row r="16455" spans="1:8" ht="15" x14ac:dyDescent="0.2">
      <c r="A16455" s="733">
        <v>45142</v>
      </c>
      <c r="B16455" s="174" t="s">
        <v>3946</v>
      </c>
      <c r="C16455" s="174" t="s">
        <v>3003</v>
      </c>
      <c r="D16455" s="228" t="s">
        <v>10674</v>
      </c>
      <c r="E16455" s="236">
        <v>32760</v>
      </c>
      <c r="F16455" s="236"/>
      <c r="G16455" s="236">
        <f t="shared" si="263"/>
        <v>-32760</v>
      </c>
      <c r="H16455" s="709" t="s">
        <v>10628</v>
      </c>
    </row>
    <row r="16456" spans="1:8" ht="15" x14ac:dyDescent="0.2">
      <c r="A16456" s="733">
        <v>45142</v>
      </c>
      <c r="B16456" s="174" t="s">
        <v>3945</v>
      </c>
      <c r="C16456" s="174" t="s">
        <v>3003</v>
      </c>
      <c r="D16456" s="228" t="s">
        <v>10674</v>
      </c>
      <c r="E16456" s="236">
        <v>35360</v>
      </c>
      <c r="F16456" s="236"/>
      <c r="G16456" s="236">
        <f t="shared" si="263"/>
        <v>-35360</v>
      </c>
      <c r="H16456" s="709" t="s">
        <v>10628</v>
      </c>
    </row>
    <row r="16457" spans="1:8" ht="15" x14ac:dyDescent="0.2">
      <c r="A16457" s="733">
        <v>45145</v>
      </c>
      <c r="B16457" s="174" t="s">
        <v>10144</v>
      </c>
      <c r="C16457" s="174" t="s">
        <v>9750</v>
      </c>
      <c r="D16457" s="228" t="s">
        <v>10675</v>
      </c>
      <c r="E16457" s="236">
        <v>150000</v>
      </c>
      <c r="F16457" s="236"/>
      <c r="G16457" s="236">
        <f t="shared" si="263"/>
        <v>-150000</v>
      </c>
      <c r="H16457" s="709" t="s">
        <v>10628</v>
      </c>
    </row>
    <row r="16458" spans="1:8" ht="15" x14ac:dyDescent="0.2">
      <c r="A16458" s="733">
        <v>45145</v>
      </c>
      <c r="B16458" s="174" t="s">
        <v>9967</v>
      </c>
      <c r="C16458" s="174" t="s">
        <v>10676</v>
      </c>
      <c r="D16458" s="228" t="s">
        <v>10677</v>
      </c>
      <c r="E16458" s="236">
        <v>100000</v>
      </c>
      <c r="F16458" s="236"/>
      <c r="G16458" s="236">
        <f t="shared" si="263"/>
        <v>-100000</v>
      </c>
      <c r="H16458" s="709" t="s">
        <v>10628</v>
      </c>
    </row>
    <row r="16459" spans="1:8" ht="15" x14ac:dyDescent="0.2">
      <c r="A16459" s="733">
        <v>45145</v>
      </c>
      <c r="B16459" s="174" t="s">
        <v>9769</v>
      </c>
      <c r="C16459" s="174" t="s">
        <v>3292</v>
      </c>
      <c r="D16459" s="228" t="s">
        <v>10718</v>
      </c>
      <c r="E16459" s="236">
        <v>124500</v>
      </c>
      <c r="F16459" s="236"/>
      <c r="G16459" s="236">
        <f t="shared" si="263"/>
        <v>-124500</v>
      </c>
      <c r="H16459" s="709" t="s">
        <v>10628</v>
      </c>
    </row>
    <row r="16460" spans="1:8" ht="15" x14ac:dyDescent="0.2">
      <c r="A16460" s="733">
        <v>45145</v>
      </c>
      <c r="B16460" s="174" t="s">
        <v>9661</v>
      </c>
      <c r="C16460" s="174" t="s">
        <v>3292</v>
      </c>
      <c r="D16460" s="228" t="s">
        <v>10719</v>
      </c>
      <c r="E16460" s="236">
        <v>30000</v>
      </c>
      <c r="F16460" s="236"/>
      <c r="G16460" s="236">
        <f t="shared" si="263"/>
        <v>-30000</v>
      </c>
      <c r="H16460" s="709" t="s">
        <v>10628</v>
      </c>
    </row>
    <row r="16461" spans="1:8" ht="15" x14ac:dyDescent="0.2">
      <c r="A16461" s="733">
        <v>45147</v>
      </c>
      <c r="B16461" s="174" t="s">
        <v>9832</v>
      </c>
      <c r="C16461" s="174" t="s">
        <v>3145</v>
      </c>
      <c r="D16461" s="228" t="s">
        <v>11003</v>
      </c>
      <c r="E16461" s="236">
        <v>100000</v>
      </c>
      <c r="F16461" s="236"/>
      <c r="G16461" s="236">
        <f t="shared" si="263"/>
        <v>-100000</v>
      </c>
      <c r="H16461" s="709" t="s">
        <v>10628</v>
      </c>
    </row>
    <row r="16462" spans="1:8" ht="15" x14ac:dyDescent="0.2">
      <c r="A16462" s="733">
        <v>45147</v>
      </c>
      <c r="B16462" s="174" t="s">
        <v>9832</v>
      </c>
      <c r="C16462" s="174" t="s">
        <v>3145</v>
      </c>
      <c r="D16462" s="228" t="s">
        <v>11004</v>
      </c>
      <c r="E16462" s="236">
        <v>144000</v>
      </c>
      <c r="F16462" s="236"/>
      <c r="G16462" s="236">
        <f t="shared" si="263"/>
        <v>-144000</v>
      </c>
      <c r="H16462" s="709" t="s">
        <v>10628</v>
      </c>
    </row>
    <row r="16463" spans="1:8" ht="15" x14ac:dyDescent="0.2">
      <c r="A16463" s="733">
        <v>45149</v>
      </c>
      <c r="B16463" s="174" t="s">
        <v>10338</v>
      </c>
      <c r="C16463" s="174" t="s">
        <v>2386</v>
      </c>
      <c r="D16463" s="228" t="s">
        <v>10726</v>
      </c>
      <c r="E16463" s="236">
        <v>30000</v>
      </c>
      <c r="F16463" s="236"/>
      <c r="G16463" s="236">
        <f t="shared" si="263"/>
        <v>-30000</v>
      </c>
      <c r="H16463" s="709" t="s">
        <v>10628</v>
      </c>
    </row>
    <row r="16464" spans="1:8" ht="15" x14ac:dyDescent="0.2">
      <c r="A16464" s="733">
        <v>45149</v>
      </c>
      <c r="B16464" s="174" t="s">
        <v>9356</v>
      </c>
      <c r="C16464" s="174" t="s">
        <v>10706</v>
      </c>
      <c r="D16464" s="228" t="s">
        <v>10727</v>
      </c>
      <c r="E16464" s="236">
        <v>179000</v>
      </c>
      <c r="F16464" s="236"/>
      <c r="G16464" s="236">
        <f t="shared" si="263"/>
        <v>-179000</v>
      </c>
      <c r="H16464" s="709" t="s">
        <v>10628</v>
      </c>
    </row>
    <row r="16465" spans="1:8" ht="15" x14ac:dyDescent="0.2">
      <c r="A16465" s="733">
        <v>45149</v>
      </c>
      <c r="B16465" s="174" t="s">
        <v>10379</v>
      </c>
      <c r="C16465" s="174" t="s">
        <v>8071</v>
      </c>
      <c r="D16465" s="228" t="s">
        <v>10728</v>
      </c>
      <c r="E16465" s="236">
        <v>50000</v>
      </c>
      <c r="F16465" s="236"/>
      <c r="G16465" s="236">
        <f t="shared" si="263"/>
        <v>-50000</v>
      </c>
      <c r="H16465" s="709" t="s">
        <v>10628</v>
      </c>
    </row>
    <row r="16466" spans="1:8" ht="15" x14ac:dyDescent="0.2">
      <c r="A16466" s="733">
        <v>45149</v>
      </c>
      <c r="B16466" s="174" t="s">
        <v>10232</v>
      </c>
      <c r="C16466" s="174" t="s">
        <v>9549</v>
      </c>
      <c r="D16466" s="228" t="s">
        <v>10729</v>
      </c>
      <c r="E16466" s="236">
        <v>100000</v>
      </c>
      <c r="F16466" s="236"/>
      <c r="G16466" s="236">
        <f t="shared" si="263"/>
        <v>-100000</v>
      </c>
      <c r="H16466" s="709" t="s">
        <v>10628</v>
      </c>
    </row>
    <row r="16467" spans="1:8" ht="15" x14ac:dyDescent="0.2">
      <c r="A16467" s="733">
        <v>45149</v>
      </c>
      <c r="B16467" s="174" t="s">
        <v>9769</v>
      </c>
      <c r="C16467" s="174" t="s">
        <v>1509</v>
      </c>
      <c r="D16467" s="228" t="s">
        <v>10730</v>
      </c>
      <c r="E16467" s="236">
        <v>150000</v>
      </c>
      <c r="F16467" s="236"/>
      <c r="G16467" s="236">
        <f t="shared" si="263"/>
        <v>-150000</v>
      </c>
      <c r="H16467" s="709" t="s">
        <v>10628</v>
      </c>
    </row>
    <row r="16468" spans="1:8" ht="15" x14ac:dyDescent="0.2">
      <c r="A16468" s="733">
        <v>45153</v>
      </c>
      <c r="B16468" s="174" t="s">
        <v>7921</v>
      </c>
      <c r="C16468" s="551" t="s">
        <v>7467</v>
      </c>
      <c r="D16468" s="740" t="s">
        <v>10752</v>
      </c>
      <c r="E16468" s="552">
        <v>665882</v>
      </c>
      <c r="F16468" s="236"/>
      <c r="G16468" s="236">
        <f t="shared" si="263"/>
        <v>-665882</v>
      </c>
      <c r="H16468" s="709" t="s">
        <v>10628</v>
      </c>
    </row>
    <row r="16469" spans="1:8" ht="15" x14ac:dyDescent="0.2">
      <c r="A16469" s="733">
        <v>45153</v>
      </c>
      <c r="B16469" s="174" t="s">
        <v>8876</v>
      </c>
      <c r="C16469" s="551" t="s">
        <v>7467</v>
      </c>
      <c r="D16469" s="740" t="s">
        <v>10752</v>
      </c>
      <c r="E16469" s="552">
        <v>201658</v>
      </c>
      <c r="F16469" s="236"/>
      <c r="G16469" s="236">
        <f t="shared" si="263"/>
        <v>-201658</v>
      </c>
      <c r="H16469" s="709" t="s">
        <v>10628</v>
      </c>
    </row>
    <row r="16470" spans="1:8" ht="15" x14ac:dyDescent="0.2">
      <c r="A16470" s="733">
        <v>45153</v>
      </c>
      <c r="B16470" s="174" t="s">
        <v>9661</v>
      </c>
      <c r="C16470" s="551" t="s">
        <v>7467</v>
      </c>
      <c r="D16470" s="740" t="s">
        <v>10752</v>
      </c>
      <c r="E16470" s="552">
        <v>482460</v>
      </c>
      <c r="F16470" s="236"/>
      <c r="G16470" s="236">
        <f t="shared" si="263"/>
        <v>-482460</v>
      </c>
      <c r="H16470" s="709" t="s">
        <v>10628</v>
      </c>
    </row>
    <row r="16471" spans="1:8" ht="15" x14ac:dyDescent="0.2">
      <c r="A16471" s="733">
        <v>45153</v>
      </c>
      <c r="B16471" s="174" t="s">
        <v>8657</v>
      </c>
      <c r="C16471" s="174" t="s">
        <v>5681</v>
      </c>
      <c r="D16471" s="228" t="s">
        <v>10753</v>
      </c>
      <c r="E16471" s="236">
        <v>200000</v>
      </c>
      <c r="F16471" s="236"/>
      <c r="G16471" s="236">
        <f t="shared" si="263"/>
        <v>-200000</v>
      </c>
      <c r="H16471" s="709" t="s">
        <v>10628</v>
      </c>
    </row>
    <row r="16472" spans="1:8" ht="15" x14ac:dyDescent="0.2">
      <c r="A16472" s="733">
        <v>45154</v>
      </c>
      <c r="B16472" s="174" t="s">
        <v>16</v>
      </c>
      <c r="C16472" s="174" t="s">
        <v>4441</v>
      </c>
      <c r="D16472" s="228" t="s">
        <v>10797</v>
      </c>
      <c r="E16472" s="236">
        <v>60000</v>
      </c>
      <c r="F16472" s="236"/>
      <c r="G16472" s="236">
        <f t="shared" si="263"/>
        <v>-60000</v>
      </c>
      <c r="H16472" s="709" t="s">
        <v>10628</v>
      </c>
    </row>
    <row r="16473" spans="1:8" ht="15" x14ac:dyDescent="0.2">
      <c r="A16473" s="733">
        <v>45154</v>
      </c>
      <c r="B16473" s="174" t="s">
        <v>9402</v>
      </c>
      <c r="C16473" s="174" t="s">
        <v>8251</v>
      </c>
      <c r="D16473" s="228" t="s">
        <v>10798</v>
      </c>
      <c r="E16473" s="236">
        <v>100000</v>
      </c>
      <c r="F16473" s="236"/>
      <c r="G16473" s="236">
        <f t="shared" si="263"/>
        <v>-100000</v>
      </c>
      <c r="H16473" s="709" t="s">
        <v>10628</v>
      </c>
    </row>
    <row r="16474" spans="1:8" ht="72" x14ac:dyDescent="0.2">
      <c r="A16474" s="733">
        <v>45156</v>
      </c>
      <c r="B16474" s="174" t="s">
        <v>10576</v>
      </c>
      <c r="C16474" s="174" t="s">
        <v>10799</v>
      </c>
      <c r="D16474" s="228" t="s">
        <v>10800</v>
      </c>
      <c r="E16474" s="236">
        <v>247647</v>
      </c>
      <c r="F16474" s="236"/>
      <c r="G16474" s="236">
        <f t="shared" si="263"/>
        <v>-247647</v>
      </c>
      <c r="H16474" s="709" t="s">
        <v>10628</v>
      </c>
    </row>
    <row r="16475" spans="1:8" ht="15" x14ac:dyDescent="0.2">
      <c r="A16475" s="733">
        <v>45156</v>
      </c>
      <c r="B16475" s="174" t="s">
        <v>9769</v>
      </c>
      <c r="C16475" s="551" t="s">
        <v>8087</v>
      </c>
      <c r="D16475" s="740" t="s">
        <v>10801</v>
      </c>
      <c r="E16475" s="552">
        <v>13333</v>
      </c>
      <c r="F16475" s="236"/>
      <c r="G16475" s="236">
        <f t="shared" si="263"/>
        <v>-13333</v>
      </c>
      <c r="H16475" s="709" t="s">
        <v>10628</v>
      </c>
    </row>
    <row r="16476" spans="1:8" ht="15" x14ac:dyDescent="0.2">
      <c r="A16476" s="733">
        <v>45156</v>
      </c>
      <c r="B16476" s="174" t="s">
        <v>10379</v>
      </c>
      <c r="C16476" s="551" t="s">
        <v>8087</v>
      </c>
      <c r="D16476" s="740" t="s">
        <v>10801</v>
      </c>
      <c r="E16476" s="552">
        <v>13333</v>
      </c>
      <c r="F16476" s="236"/>
      <c r="G16476" s="236">
        <f t="shared" si="263"/>
        <v>-13333</v>
      </c>
      <c r="H16476" s="709" t="s">
        <v>10628</v>
      </c>
    </row>
    <row r="16477" spans="1:8" ht="15" x14ac:dyDescent="0.2">
      <c r="A16477" s="733">
        <v>45156</v>
      </c>
      <c r="B16477" s="174" t="s">
        <v>10232</v>
      </c>
      <c r="C16477" s="551" t="s">
        <v>8087</v>
      </c>
      <c r="D16477" s="740" t="s">
        <v>10801</v>
      </c>
      <c r="E16477" s="552">
        <v>13333</v>
      </c>
      <c r="F16477" s="236"/>
      <c r="G16477" s="236">
        <f t="shared" si="263"/>
        <v>-13333</v>
      </c>
      <c r="H16477" s="709" t="s">
        <v>10628</v>
      </c>
    </row>
    <row r="16478" spans="1:8" ht="15" x14ac:dyDescent="0.2">
      <c r="A16478" s="733">
        <v>45156</v>
      </c>
      <c r="B16478" s="670" t="s">
        <v>8657</v>
      </c>
      <c r="C16478" s="670" t="s">
        <v>166</v>
      </c>
      <c r="D16478" s="907" t="s">
        <v>10807</v>
      </c>
      <c r="E16478" s="672">
        <v>64845</v>
      </c>
      <c r="F16478" s="236"/>
      <c r="G16478" s="236">
        <f t="shared" si="263"/>
        <v>-64845</v>
      </c>
      <c r="H16478" s="709" t="s">
        <v>10628</v>
      </c>
    </row>
    <row r="16479" spans="1:8" ht="15" x14ac:dyDescent="0.2">
      <c r="A16479" s="733">
        <v>45156</v>
      </c>
      <c r="B16479" s="670" t="s">
        <v>10242</v>
      </c>
      <c r="C16479" s="670" t="s">
        <v>166</v>
      </c>
      <c r="D16479" s="907" t="s">
        <v>10807</v>
      </c>
      <c r="E16479" s="672">
        <v>22500</v>
      </c>
      <c r="F16479" s="236"/>
      <c r="G16479" s="236">
        <f t="shared" si="263"/>
        <v>-22500</v>
      </c>
      <c r="H16479" s="709" t="s">
        <v>10628</v>
      </c>
    </row>
    <row r="16480" spans="1:8" ht="15" x14ac:dyDescent="0.2">
      <c r="A16480" s="733">
        <v>45156</v>
      </c>
      <c r="B16480" s="670" t="s">
        <v>10144</v>
      </c>
      <c r="C16480" s="670" t="s">
        <v>166</v>
      </c>
      <c r="D16480" s="907" t="s">
        <v>10807</v>
      </c>
      <c r="E16480" s="672">
        <v>19260</v>
      </c>
      <c r="F16480" s="236"/>
      <c r="G16480" s="236">
        <f t="shared" si="263"/>
        <v>-19260</v>
      </c>
      <c r="H16480" s="709" t="s">
        <v>10628</v>
      </c>
    </row>
    <row r="16481" spans="1:8" ht="15" x14ac:dyDescent="0.2">
      <c r="A16481" s="733">
        <v>45156</v>
      </c>
      <c r="B16481" s="670" t="s">
        <v>10338</v>
      </c>
      <c r="C16481" s="670" t="s">
        <v>166</v>
      </c>
      <c r="D16481" s="907" t="s">
        <v>10807</v>
      </c>
      <c r="E16481" s="672">
        <v>34640</v>
      </c>
      <c r="F16481" s="236"/>
      <c r="G16481" s="236">
        <f t="shared" si="263"/>
        <v>-34640</v>
      </c>
      <c r="H16481" s="709" t="s">
        <v>10628</v>
      </c>
    </row>
    <row r="16482" spans="1:8" ht="15" x14ac:dyDescent="0.2">
      <c r="A16482" s="733">
        <v>45156</v>
      </c>
      <c r="B16482" s="670" t="s">
        <v>10379</v>
      </c>
      <c r="C16482" s="670" t="s">
        <v>166</v>
      </c>
      <c r="D16482" s="907" t="s">
        <v>10807</v>
      </c>
      <c r="E16482" s="672">
        <v>58755</v>
      </c>
      <c r="F16482" s="236"/>
      <c r="G16482" s="236">
        <f t="shared" si="263"/>
        <v>-58755</v>
      </c>
      <c r="H16482" s="709" t="s">
        <v>10628</v>
      </c>
    </row>
    <row r="16483" spans="1:8" ht="15" x14ac:dyDescent="0.2">
      <c r="A16483" s="733">
        <v>45161</v>
      </c>
      <c r="B16483" s="174" t="s">
        <v>10232</v>
      </c>
      <c r="C16483" s="551" t="s">
        <v>2019</v>
      </c>
      <c r="D16483" s="740" t="s">
        <v>10829</v>
      </c>
      <c r="E16483" s="552">
        <v>21150</v>
      </c>
      <c r="F16483" s="236"/>
      <c r="G16483" s="236">
        <f t="shared" si="263"/>
        <v>-21150</v>
      </c>
      <c r="H16483" s="709" t="s">
        <v>10628</v>
      </c>
    </row>
    <row r="16484" spans="1:8" ht="15" x14ac:dyDescent="0.2">
      <c r="A16484" s="733">
        <v>45161</v>
      </c>
      <c r="B16484" s="174" t="s">
        <v>9402</v>
      </c>
      <c r="C16484" s="551" t="s">
        <v>2019</v>
      </c>
      <c r="D16484" s="740" t="s">
        <v>10829</v>
      </c>
      <c r="E16484" s="552">
        <v>25800</v>
      </c>
      <c r="F16484" s="236"/>
      <c r="G16484" s="236">
        <f t="shared" si="263"/>
        <v>-25800</v>
      </c>
      <c r="H16484" s="709" t="s">
        <v>10628</v>
      </c>
    </row>
    <row r="16485" spans="1:8" ht="15" x14ac:dyDescent="0.2">
      <c r="A16485" s="733">
        <v>45161</v>
      </c>
      <c r="B16485" s="174" t="s">
        <v>10909</v>
      </c>
      <c r="C16485" s="174" t="s">
        <v>10853</v>
      </c>
      <c r="D16485" s="228" t="s">
        <v>10854</v>
      </c>
      <c r="E16485" s="236">
        <v>82305</v>
      </c>
      <c r="F16485" s="236"/>
      <c r="G16485" s="236">
        <f t="shared" si="263"/>
        <v>-82305</v>
      </c>
      <c r="H16485" s="709" t="s">
        <v>10628</v>
      </c>
    </row>
    <row r="16486" spans="1:8" ht="15" x14ac:dyDescent="0.2">
      <c r="A16486" s="733">
        <v>45164</v>
      </c>
      <c r="B16486" s="174" t="s">
        <v>3946</v>
      </c>
      <c r="C16486" s="174" t="s">
        <v>10617</v>
      </c>
      <c r="D16486" s="228" t="s">
        <v>10855</v>
      </c>
      <c r="E16486" s="236">
        <v>200000</v>
      </c>
      <c r="F16486" s="236"/>
      <c r="G16486" s="236">
        <f t="shared" si="263"/>
        <v>-200000</v>
      </c>
      <c r="H16486" s="709" t="s">
        <v>10628</v>
      </c>
    </row>
    <row r="16487" spans="1:8" ht="24" x14ac:dyDescent="0.2">
      <c r="A16487" s="733">
        <v>45164</v>
      </c>
      <c r="B16487" s="174" t="s">
        <v>9356</v>
      </c>
      <c r="C16487" s="551" t="s">
        <v>705</v>
      </c>
      <c r="D16487" s="740" t="s">
        <v>10857</v>
      </c>
      <c r="E16487" s="552">
        <v>200204</v>
      </c>
      <c r="F16487" s="236"/>
      <c r="G16487" s="236">
        <f t="shared" si="263"/>
        <v>-200204</v>
      </c>
      <c r="H16487" s="709" t="s">
        <v>10628</v>
      </c>
    </row>
    <row r="16488" spans="1:8" ht="24" x14ac:dyDescent="0.2">
      <c r="A16488" s="733">
        <v>45164</v>
      </c>
      <c r="B16488" s="174" t="s">
        <v>9967</v>
      </c>
      <c r="C16488" s="551" t="s">
        <v>705</v>
      </c>
      <c r="D16488" s="740" t="s">
        <v>10857</v>
      </c>
      <c r="E16488" s="552">
        <v>23382</v>
      </c>
      <c r="F16488" s="236"/>
      <c r="G16488" s="236">
        <f t="shared" si="263"/>
        <v>-23382</v>
      </c>
      <c r="H16488" s="709" t="s">
        <v>10628</v>
      </c>
    </row>
    <row r="16489" spans="1:8" ht="24" x14ac:dyDescent="0.2">
      <c r="A16489" s="733">
        <v>45164</v>
      </c>
      <c r="B16489" s="174" t="s">
        <v>10023</v>
      </c>
      <c r="C16489" s="551" t="s">
        <v>705</v>
      </c>
      <c r="D16489" s="740" t="s">
        <v>10857</v>
      </c>
      <c r="E16489" s="552">
        <v>37222</v>
      </c>
      <c r="F16489" s="236"/>
      <c r="G16489" s="236">
        <f t="shared" si="263"/>
        <v>-37222</v>
      </c>
      <c r="H16489" s="709" t="s">
        <v>10628</v>
      </c>
    </row>
    <row r="16490" spans="1:8" ht="24" x14ac:dyDescent="0.2">
      <c r="A16490" s="733">
        <v>45164</v>
      </c>
      <c r="B16490" s="174" t="s">
        <v>10296</v>
      </c>
      <c r="C16490" s="551" t="s">
        <v>705</v>
      </c>
      <c r="D16490" s="740" t="s">
        <v>10857</v>
      </c>
      <c r="E16490" s="552">
        <v>129892</v>
      </c>
      <c r="F16490" s="236"/>
      <c r="G16490" s="236">
        <f t="shared" si="263"/>
        <v>-129892</v>
      </c>
      <c r="H16490" s="709" t="s">
        <v>10628</v>
      </c>
    </row>
    <row r="16491" spans="1:8" ht="24" x14ac:dyDescent="0.2">
      <c r="A16491" s="733">
        <v>45164</v>
      </c>
      <c r="B16491" s="174" t="s">
        <v>9402</v>
      </c>
      <c r="C16491" s="551" t="s">
        <v>705</v>
      </c>
      <c r="D16491" s="740" t="s">
        <v>10857</v>
      </c>
      <c r="E16491" s="552">
        <v>7300</v>
      </c>
      <c r="F16491" s="236"/>
      <c r="G16491" s="236">
        <f t="shared" si="263"/>
        <v>-7300</v>
      </c>
      <c r="H16491" s="709" t="s">
        <v>10628</v>
      </c>
    </row>
    <row r="16492" spans="1:8" ht="24" x14ac:dyDescent="0.2">
      <c r="A16492" s="733">
        <v>45164</v>
      </c>
      <c r="B16492" s="174" t="s">
        <v>10576</v>
      </c>
      <c r="C16492" s="174" t="s">
        <v>10858</v>
      </c>
      <c r="D16492" s="228" t="s">
        <v>10859</v>
      </c>
      <c r="E16492" s="236">
        <v>950000</v>
      </c>
      <c r="F16492" s="236"/>
      <c r="G16492" s="236">
        <f t="shared" si="263"/>
        <v>-950000</v>
      </c>
      <c r="H16492" s="709" t="s">
        <v>10628</v>
      </c>
    </row>
    <row r="16493" spans="1:8" ht="15" x14ac:dyDescent="0.2">
      <c r="A16493" s="733">
        <v>45167</v>
      </c>
      <c r="B16493" s="174" t="s">
        <v>7807</v>
      </c>
      <c r="C16493" s="174" t="s">
        <v>10768</v>
      </c>
      <c r="D16493" s="228" t="s">
        <v>10885</v>
      </c>
      <c r="E16493" s="236">
        <v>336000</v>
      </c>
      <c r="F16493" s="236"/>
      <c r="G16493" s="236">
        <f t="shared" si="263"/>
        <v>-336000</v>
      </c>
      <c r="H16493" s="709" t="s">
        <v>10628</v>
      </c>
    </row>
    <row r="16494" spans="1:8" ht="15" x14ac:dyDescent="0.2">
      <c r="A16494" s="733">
        <v>45167</v>
      </c>
      <c r="B16494" s="174" t="s">
        <v>7807</v>
      </c>
      <c r="C16494" s="174" t="s">
        <v>431</v>
      </c>
      <c r="D16494" s="228" t="s">
        <v>10886</v>
      </c>
      <c r="E16494" s="236">
        <v>40000</v>
      </c>
      <c r="F16494" s="236"/>
      <c r="G16494" s="236">
        <f t="shared" si="263"/>
        <v>-40000</v>
      </c>
      <c r="H16494" s="709" t="s">
        <v>10628</v>
      </c>
    </row>
    <row r="16495" spans="1:8" ht="15" x14ac:dyDescent="0.2">
      <c r="A16495" s="733">
        <v>45167</v>
      </c>
      <c r="B16495" s="174" t="s">
        <v>9832</v>
      </c>
      <c r="C16495" s="174" t="s">
        <v>9869</v>
      </c>
      <c r="D16495" s="228" t="s">
        <v>10924</v>
      </c>
      <c r="E16495" s="236">
        <v>500000</v>
      </c>
      <c r="F16495" s="236"/>
      <c r="G16495" s="236">
        <f t="shared" si="263"/>
        <v>-500000</v>
      </c>
      <c r="H16495" s="709" t="s">
        <v>10628</v>
      </c>
    </row>
    <row r="16496" spans="1:8" ht="15" x14ac:dyDescent="0.2">
      <c r="A16496" s="733">
        <v>45167</v>
      </c>
      <c r="B16496" s="174" t="s">
        <v>9832</v>
      </c>
      <c r="C16496" s="174" t="s">
        <v>9869</v>
      </c>
      <c r="D16496" s="228" t="s">
        <v>10913</v>
      </c>
      <c r="E16496" s="236">
        <v>250000</v>
      </c>
      <c r="F16496" s="236"/>
      <c r="G16496" s="236">
        <f t="shared" si="263"/>
        <v>-250000</v>
      </c>
      <c r="H16496" s="709" t="s">
        <v>10628</v>
      </c>
    </row>
    <row r="16497" spans="1:8" ht="15" x14ac:dyDescent="0.2">
      <c r="A16497" s="733">
        <v>45167</v>
      </c>
      <c r="B16497" s="174" t="s">
        <v>9832</v>
      </c>
      <c r="C16497" s="174" t="s">
        <v>9869</v>
      </c>
      <c r="D16497" s="228" t="s">
        <v>10925</v>
      </c>
      <c r="E16497" s="236">
        <v>250000</v>
      </c>
      <c r="F16497" s="236"/>
      <c r="G16497" s="236">
        <f t="shared" si="263"/>
        <v>-250000</v>
      </c>
      <c r="H16497" s="709" t="s">
        <v>10628</v>
      </c>
    </row>
    <row r="16498" spans="1:8" ht="15" x14ac:dyDescent="0.2">
      <c r="A16498" s="733">
        <v>45168</v>
      </c>
      <c r="B16498" s="174" t="s">
        <v>10338</v>
      </c>
      <c r="C16498" s="174" t="s">
        <v>9460</v>
      </c>
      <c r="D16498" s="228" t="s">
        <v>10914</v>
      </c>
      <c r="E16498" s="236">
        <v>100000</v>
      </c>
      <c r="F16498" s="236"/>
      <c r="G16498" s="236">
        <f t="shared" si="263"/>
        <v>-100000</v>
      </c>
      <c r="H16498" s="709" t="s">
        <v>10628</v>
      </c>
    </row>
    <row r="16499" spans="1:8" ht="15" x14ac:dyDescent="0.2">
      <c r="A16499" s="733">
        <v>45169</v>
      </c>
      <c r="B16499" s="174" t="s">
        <v>10576</v>
      </c>
      <c r="C16499" s="174" t="s">
        <v>10577</v>
      </c>
      <c r="D16499" s="228" t="s">
        <v>10915</v>
      </c>
      <c r="E16499" s="236">
        <v>150000</v>
      </c>
      <c r="F16499" s="236"/>
      <c r="G16499" s="236">
        <f t="shared" si="263"/>
        <v>-150000</v>
      </c>
      <c r="H16499" s="709" t="s">
        <v>10628</v>
      </c>
    </row>
    <row r="16500" spans="1:8" ht="15" x14ac:dyDescent="0.2">
      <c r="A16500" s="733">
        <v>45169</v>
      </c>
      <c r="B16500" s="174" t="s">
        <v>8043</v>
      </c>
      <c r="C16500" s="174" t="s">
        <v>8091</v>
      </c>
      <c r="D16500" s="228" t="s">
        <v>10919</v>
      </c>
      <c r="E16500" s="236">
        <v>148000</v>
      </c>
      <c r="F16500" s="236"/>
      <c r="G16500" s="236">
        <f t="shared" si="263"/>
        <v>-148000</v>
      </c>
      <c r="H16500" s="709" t="s">
        <v>10628</v>
      </c>
    </row>
    <row r="16501" spans="1:8" ht="15" x14ac:dyDescent="0.2">
      <c r="A16501" s="730">
        <v>45139</v>
      </c>
      <c r="B16501" s="91" t="s">
        <v>8043</v>
      </c>
      <c r="C16501" s="91" t="s">
        <v>559</v>
      </c>
      <c r="D16501" s="801" t="s">
        <v>10647</v>
      </c>
      <c r="E16501" s="92"/>
      <c r="F16501" s="92">
        <v>677449</v>
      </c>
      <c r="G16501" s="176">
        <f t="shared" si="263"/>
        <v>677449</v>
      </c>
      <c r="H16501" s="702" t="s">
        <v>10628</v>
      </c>
    </row>
    <row r="16502" spans="1:8" ht="15" x14ac:dyDescent="0.2">
      <c r="A16502" s="730">
        <v>45139</v>
      </c>
      <c r="B16502" s="91" t="s">
        <v>8339</v>
      </c>
      <c r="C16502" s="91" t="s">
        <v>559</v>
      </c>
      <c r="D16502" s="801" t="s">
        <v>10647</v>
      </c>
      <c r="E16502" s="92"/>
      <c r="F16502" s="92">
        <v>2322551</v>
      </c>
      <c r="G16502" s="176">
        <f t="shared" si="263"/>
        <v>2322551</v>
      </c>
      <c r="H16502" s="702" t="s">
        <v>10628</v>
      </c>
    </row>
    <row r="16503" spans="1:8" ht="15" x14ac:dyDescent="0.2">
      <c r="A16503" s="730">
        <v>45139</v>
      </c>
      <c r="B16503" s="91" t="s">
        <v>8339</v>
      </c>
      <c r="C16503" s="94" t="s">
        <v>559</v>
      </c>
      <c r="D16503" s="801" t="s">
        <v>10566</v>
      </c>
      <c r="E16503" s="674"/>
      <c r="F16503" s="92"/>
      <c r="G16503" s="176">
        <f t="shared" si="263"/>
        <v>0</v>
      </c>
      <c r="H16503" s="702" t="s">
        <v>10628</v>
      </c>
    </row>
    <row r="16504" spans="1:8" ht="15" x14ac:dyDescent="0.2">
      <c r="A16504" s="730">
        <v>45139</v>
      </c>
      <c r="B16504" s="91" t="s">
        <v>10338</v>
      </c>
      <c r="C16504" s="91" t="s">
        <v>559</v>
      </c>
      <c r="D16504" s="801" t="s">
        <v>10648</v>
      </c>
      <c r="E16504" s="92"/>
      <c r="F16504" s="92">
        <v>1389750</v>
      </c>
      <c r="G16504" s="176">
        <f t="shared" si="263"/>
        <v>1389750</v>
      </c>
      <c r="H16504" s="702" t="s">
        <v>10628</v>
      </c>
    </row>
    <row r="16505" spans="1:8" ht="15" x14ac:dyDescent="0.2">
      <c r="A16505" s="730">
        <v>45139</v>
      </c>
      <c r="B16505" s="91" t="s">
        <v>10338</v>
      </c>
      <c r="C16505" s="94" t="s">
        <v>559</v>
      </c>
      <c r="D16505" s="801" t="s">
        <v>10566</v>
      </c>
      <c r="E16505" s="176">
        <v>13898</v>
      </c>
      <c r="F16505" s="92"/>
      <c r="G16505" s="176">
        <f t="shared" si="263"/>
        <v>-13898</v>
      </c>
      <c r="H16505" s="702" t="s">
        <v>10628</v>
      </c>
    </row>
    <row r="16506" spans="1:8" ht="15" x14ac:dyDescent="0.2">
      <c r="A16506" s="730">
        <v>45149</v>
      </c>
      <c r="B16506" s="91" t="s">
        <v>10576</v>
      </c>
      <c r="C16506" s="91" t="s">
        <v>559</v>
      </c>
      <c r="D16506" s="801" t="s">
        <v>10722</v>
      </c>
      <c r="E16506" s="92"/>
      <c r="F16506" s="92">
        <v>10150085</v>
      </c>
      <c r="G16506" s="176">
        <f t="shared" si="263"/>
        <v>10150085</v>
      </c>
      <c r="H16506" s="702" t="s">
        <v>10628</v>
      </c>
    </row>
    <row r="16507" spans="1:8" ht="15" x14ac:dyDescent="0.2">
      <c r="A16507" s="730">
        <v>45149</v>
      </c>
      <c r="B16507" s="91" t="s">
        <v>3945</v>
      </c>
      <c r="C16507" s="94" t="s">
        <v>559</v>
      </c>
      <c r="D16507" s="892" t="s">
        <v>10723</v>
      </c>
      <c r="E16507" s="92"/>
      <c r="F16507" s="92">
        <v>333522</v>
      </c>
      <c r="G16507" s="176">
        <f t="shared" si="263"/>
        <v>333522</v>
      </c>
      <c r="H16507" s="702" t="s">
        <v>10628</v>
      </c>
    </row>
    <row r="16508" spans="1:8" ht="15" x14ac:dyDescent="0.2">
      <c r="A16508" s="730">
        <v>45149</v>
      </c>
      <c r="B16508" s="91" t="s">
        <v>3946</v>
      </c>
      <c r="C16508" s="94" t="s">
        <v>559</v>
      </c>
      <c r="D16508" s="892" t="s">
        <v>10724</v>
      </c>
      <c r="E16508" s="92"/>
      <c r="F16508" s="92">
        <v>359992</v>
      </c>
      <c r="G16508" s="176">
        <f t="shared" si="263"/>
        <v>359992</v>
      </c>
      <c r="H16508" s="702" t="s">
        <v>10628</v>
      </c>
    </row>
    <row r="16509" spans="1:8" ht="15" x14ac:dyDescent="0.2">
      <c r="A16509" s="730">
        <v>45149</v>
      </c>
      <c r="B16509" s="91" t="s">
        <v>10179</v>
      </c>
      <c r="C16509" s="94" t="s">
        <v>559</v>
      </c>
      <c r="D16509" s="892" t="s">
        <v>10802</v>
      </c>
      <c r="E16509" s="92"/>
      <c r="F16509" s="92">
        <v>156000</v>
      </c>
      <c r="G16509" s="176">
        <f t="shared" si="263"/>
        <v>156000</v>
      </c>
      <c r="H16509" s="702" t="s">
        <v>10628</v>
      </c>
    </row>
    <row r="16510" spans="1:8" ht="15" x14ac:dyDescent="0.2">
      <c r="A16510" s="730">
        <v>45155</v>
      </c>
      <c r="B16510" s="91" t="s">
        <v>9356</v>
      </c>
      <c r="C16510" s="94" t="s">
        <v>559</v>
      </c>
      <c r="D16510" s="892" t="s">
        <v>10771</v>
      </c>
      <c r="E16510" s="92"/>
      <c r="F16510" s="92">
        <v>220000</v>
      </c>
      <c r="G16510" s="176">
        <f t="shared" si="263"/>
        <v>220000</v>
      </c>
      <c r="H16510" s="702" t="s">
        <v>10628</v>
      </c>
    </row>
    <row r="16511" spans="1:8" ht="15" x14ac:dyDescent="0.2">
      <c r="A16511" s="730">
        <v>45156</v>
      </c>
      <c r="B16511" s="91" t="s">
        <v>9356</v>
      </c>
      <c r="C16511" s="94" t="s">
        <v>559</v>
      </c>
      <c r="D16511" s="892" t="s">
        <v>10772</v>
      </c>
      <c r="E16511" s="92"/>
      <c r="F16511" s="92">
        <v>200000</v>
      </c>
      <c r="G16511" s="176">
        <f t="shared" ref="G16511:G16574" si="264">F16511-E16511</f>
        <v>200000</v>
      </c>
      <c r="H16511" s="702" t="s">
        <v>10628</v>
      </c>
    </row>
    <row r="16512" spans="1:8" ht="15" x14ac:dyDescent="0.2">
      <c r="A16512" s="730">
        <v>45156</v>
      </c>
      <c r="B16512" s="91" t="s">
        <v>9356</v>
      </c>
      <c r="C16512" s="94" t="s">
        <v>559</v>
      </c>
      <c r="D16512" s="892" t="s">
        <v>10773</v>
      </c>
      <c r="E16512" s="92"/>
      <c r="F16512" s="92">
        <v>500000</v>
      </c>
      <c r="G16512" s="176">
        <f t="shared" si="264"/>
        <v>500000</v>
      </c>
      <c r="H16512" s="702" t="s">
        <v>10628</v>
      </c>
    </row>
    <row r="16513" spans="1:10" ht="15" x14ac:dyDescent="0.2">
      <c r="A16513" s="730">
        <v>45160</v>
      </c>
      <c r="B16513" s="91" t="s">
        <v>9356</v>
      </c>
      <c r="C16513" s="94" t="s">
        <v>559</v>
      </c>
      <c r="D16513" s="892" t="s">
        <v>10814</v>
      </c>
      <c r="E16513" s="92"/>
      <c r="F16513" s="92">
        <v>517123</v>
      </c>
      <c r="G16513" s="176">
        <f t="shared" si="264"/>
        <v>517123</v>
      </c>
      <c r="H16513" s="702" t="s">
        <v>10628</v>
      </c>
    </row>
    <row r="16514" spans="1:10" ht="15" x14ac:dyDescent="0.2">
      <c r="A16514" s="730">
        <v>45160</v>
      </c>
      <c r="B16514" s="91" t="s">
        <v>9356</v>
      </c>
      <c r="C16514" s="94" t="s">
        <v>559</v>
      </c>
      <c r="D16514" s="892" t="s">
        <v>10815</v>
      </c>
      <c r="E16514" s="92"/>
      <c r="F16514" s="92">
        <v>6179844</v>
      </c>
      <c r="G16514" s="176">
        <f t="shared" si="264"/>
        <v>6179844</v>
      </c>
      <c r="H16514" s="702" t="s">
        <v>10628</v>
      </c>
    </row>
    <row r="16515" spans="1:10" ht="15" x14ac:dyDescent="0.2">
      <c r="A16515" s="730">
        <v>45160</v>
      </c>
      <c r="B16515" s="130" t="s">
        <v>9661</v>
      </c>
      <c r="C16515" s="488" t="s">
        <v>559</v>
      </c>
      <c r="D16515" s="1053" t="s">
        <v>10814</v>
      </c>
      <c r="E16515" s="485"/>
      <c r="F16515" s="485">
        <v>5000000</v>
      </c>
      <c r="G16515" s="489">
        <f t="shared" si="264"/>
        <v>5000000</v>
      </c>
      <c r="H16515" s="1054" t="s">
        <v>10628</v>
      </c>
    </row>
    <row r="16516" spans="1:10" ht="15" x14ac:dyDescent="0.2">
      <c r="A16516" s="730">
        <v>45160</v>
      </c>
      <c r="B16516" s="130" t="s">
        <v>9661</v>
      </c>
      <c r="C16516" s="488" t="s">
        <v>559</v>
      </c>
      <c r="D16516" s="801" t="s">
        <v>10566</v>
      </c>
      <c r="E16516" s="176">
        <v>50000</v>
      </c>
      <c r="F16516" s="485"/>
      <c r="G16516" s="489">
        <f t="shared" si="264"/>
        <v>-50000</v>
      </c>
      <c r="H16516" s="1054" t="s">
        <v>10628</v>
      </c>
    </row>
    <row r="16517" spans="1:10" ht="15" customHeight="1" x14ac:dyDescent="0.2">
      <c r="A16517" s="730">
        <v>45167</v>
      </c>
      <c r="B16517" s="91" t="s">
        <v>10232</v>
      </c>
      <c r="C16517" s="94" t="s">
        <v>559</v>
      </c>
      <c r="D16517" s="892" t="s">
        <v>10862</v>
      </c>
      <c r="E16517" s="92"/>
      <c r="F16517" s="92">
        <v>2000000</v>
      </c>
      <c r="G16517" s="176">
        <f t="shared" si="264"/>
        <v>2000000</v>
      </c>
      <c r="H16517" s="702" t="s">
        <v>10628</v>
      </c>
    </row>
    <row r="16518" spans="1:10" ht="15" customHeight="1" x14ac:dyDescent="0.2">
      <c r="A16518" s="730">
        <v>45167</v>
      </c>
      <c r="B16518" s="91" t="s">
        <v>10232</v>
      </c>
      <c r="C16518" s="94" t="s">
        <v>559</v>
      </c>
      <c r="D16518" s="892" t="s">
        <v>10863</v>
      </c>
      <c r="E16518" s="92"/>
      <c r="F16518" s="92">
        <v>3500000</v>
      </c>
      <c r="G16518" s="176">
        <f t="shared" si="264"/>
        <v>3500000</v>
      </c>
      <c r="H16518" s="702" t="s">
        <v>10628</v>
      </c>
    </row>
    <row r="16519" spans="1:10" ht="15" customHeight="1" x14ac:dyDescent="0.2">
      <c r="A16519" s="730">
        <v>45168</v>
      </c>
      <c r="B16519" s="91" t="s">
        <v>10232</v>
      </c>
      <c r="C16519" s="94" t="s">
        <v>559</v>
      </c>
      <c r="D16519" s="892" t="s">
        <v>10895</v>
      </c>
      <c r="E16519" s="92"/>
      <c r="F16519" s="92">
        <v>1000000</v>
      </c>
      <c r="G16519" s="176">
        <f t="shared" si="264"/>
        <v>1000000</v>
      </c>
      <c r="H16519" s="702" t="s">
        <v>10628</v>
      </c>
    </row>
    <row r="16520" spans="1:10" ht="24" customHeight="1" x14ac:dyDescent="0.2">
      <c r="A16520" s="730">
        <v>45168</v>
      </c>
      <c r="B16520" s="94" t="s">
        <v>10909</v>
      </c>
      <c r="C16520" s="94" t="s">
        <v>559</v>
      </c>
      <c r="D16520" s="802" t="s">
        <v>11078</v>
      </c>
      <c r="E16520" s="176"/>
      <c r="F16520" s="176">
        <v>2500000</v>
      </c>
      <c r="G16520" s="176">
        <f t="shared" si="264"/>
        <v>2500000</v>
      </c>
      <c r="H16520" s="702" t="s">
        <v>10628</v>
      </c>
    </row>
    <row r="16521" spans="1:10" ht="24" x14ac:dyDescent="0.2">
      <c r="A16521" s="730">
        <v>45168</v>
      </c>
      <c r="B16521" s="94" t="s">
        <v>10909</v>
      </c>
      <c r="C16521" s="94" t="s">
        <v>10853</v>
      </c>
      <c r="D16521" s="802" t="s">
        <v>11079</v>
      </c>
      <c r="E16521" s="176">
        <v>2500000</v>
      </c>
      <c r="F16521" s="176"/>
      <c r="G16521" s="176">
        <f t="shared" si="264"/>
        <v>-2500000</v>
      </c>
      <c r="H16521" s="702" t="s">
        <v>10628</v>
      </c>
    </row>
    <row r="16522" spans="1:10" s="682" customFormat="1" ht="135.75" customHeight="1" x14ac:dyDescent="0.25">
      <c r="A16522" s="730">
        <v>45168</v>
      </c>
      <c r="B16522" s="94" t="s">
        <v>10909</v>
      </c>
      <c r="C16522" s="94" t="s">
        <v>559</v>
      </c>
      <c r="D16522" s="802" t="s">
        <v>11686</v>
      </c>
      <c r="E16522" s="176"/>
      <c r="F16522" s="176">
        <v>7656392</v>
      </c>
      <c r="G16522" s="176">
        <f t="shared" si="264"/>
        <v>7656392</v>
      </c>
      <c r="H16522" s="702" t="s">
        <v>10628</v>
      </c>
      <c r="J16522" s="1093"/>
    </row>
    <row r="16523" spans="1:10" ht="31.5" customHeight="1" x14ac:dyDescent="0.2">
      <c r="A16523" s="730">
        <v>45168</v>
      </c>
      <c r="B16523" s="94" t="s">
        <v>9356</v>
      </c>
      <c r="C16523" s="94" t="s">
        <v>559</v>
      </c>
      <c r="D16523" s="802" t="s">
        <v>11685</v>
      </c>
      <c r="E16523" s="176"/>
      <c r="F16523" s="176">
        <v>1969887</v>
      </c>
      <c r="G16523" s="176">
        <f t="shared" si="264"/>
        <v>1969887</v>
      </c>
      <c r="H16523" s="702" t="s">
        <v>10628</v>
      </c>
    </row>
    <row r="16524" spans="1:10" ht="48" x14ac:dyDescent="0.2">
      <c r="A16524" s="730">
        <v>45168</v>
      </c>
      <c r="B16524" s="94" t="s">
        <v>14</v>
      </c>
      <c r="C16524" s="94" t="s">
        <v>559</v>
      </c>
      <c r="D16524" s="802" t="s">
        <v>11687</v>
      </c>
      <c r="E16524" s="176"/>
      <c r="F16524" s="176">
        <v>288788</v>
      </c>
      <c r="G16524" s="176">
        <f t="shared" si="264"/>
        <v>288788</v>
      </c>
      <c r="H16524" s="702" t="s">
        <v>10628</v>
      </c>
    </row>
    <row r="16525" spans="1:10" ht="15" customHeight="1" x14ac:dyDescent="0.2">
      <c r="A16525" s="730">
        <v>45168</v>
      </c>
      <c r="B16525" s="94" t="s">
        <v>14</v>
      </c>
      <c r="C16525" s="94" t="s">
        <v>559</v>
      </c>
      <c r="D16525" s="802" t="s">
        <v>10912</v>
      </c>
      <c r="E16525" s="176"/>
      <c r="F16525" s="643">
        <v>-288788</v>
      </c>
      <c r="G16525" s="176">
        <f t="shared" si="264"/>
        <v>-288788</v>
      </c>
      <c r="H16525" s="702" t="s">
        <v>10628</v>
      </c>
    </row>
    <row r="16526" spans="1:10" ht="15" customHeight="1" x14ac:dyDescent="0.2">
      <c r="A16526" s="734">
        <v>45170</v>
      </c>
      <c r="B16526" s="63" t="s">
        <v>10338</v>
      </c>
      <c r="C16526" s="63" t="s">
        <v>3145</v>
      </c>
      <c r="D16526" s="183" t="s">
        <v>10961</v>
      </c>
      <c r="E16526" s="126">
        <v>39000</v>
      </c>
      <c r="F16526" s="58"/>
      <c r="G16526" s="58">
        <f t="shared" si="264"/>
        <v>-39000</v>
      </c>
      <c r="H16526" s="705" t="s">
        <v>10954</v>
      </c>
    </row>
    <row r="16527" spans="1:10" ht="15" customHeight="1" x14ac:dyDescent="0.2">
      <c r="A16527" s="734">
        <v>45170</v>
      </c>
      <c r="B16527" s="63" t="s">
        <v>10471</v>
      </c>
      <c r="C16527" s="63" t="s">
        <v>3145</v>
      </c>
      <c r="D16527" s="183" t="s">
        <v>10962</v>
      </c>
      <c r="E16527" s="126">
        <v>8640</v>
      </c>
      <c r="F16527" s="58"/>
      <c r="G16527" s="58">
        <f t="shared" si="264"/>
        <v>-8640</v>
      </c>
      <c r="H16527" s="705" t="s">
        <v>10954</v>
      </c>
      <c r="J16527" s="1092"/>
    </row>
    <row r="16528" spans="1:10" ht="15" customHeight="1" x14ac:dyDescent="0.2">
      <c r="A16528" s="734">
        <v>45170</v>
      </c>
      <c r="B16528" s="63" t="s">
        <v>103</v>
      </c>
      <c r="C16528" s="63" t="s">
        <v>392</v>
      </c>
      <c r="D16528" s="183" t="s">
        <v>10211</v>
      </c>
      <c r="E16528" s="126">
        <v>3000</v>
      </c>
      <c r="F16528" s="58"/>
      <c r="G16528" s="58">
        <f t="shared" si="264"/>
        <v>-3000</v>
      </c>
      <c r="H16528" s="705" t="s">
        <v>10954</v>
      </c>
      <c r="J16528" s="1092"/>
    </row>
    <row r="16529" spans="1:10" ht="15" x14ac:dyDescent="0.2">
      <c r="A16529" s="734">
        <v>45171</v>
      </c>
      <c r="B16529" s="63" t="s">
        <v>16</v>
      </c>
      <c r="C16529" s="63" t="s">
        <v>392</v>
      </c>
      <c r="D16529" s="183" t="s">
        <v>10963</v>
      </c>
      <c r="E16529" s="126">
        <v>4000</v>
      </c>
      <c r="F16529" s="58"/>
      <c r="G16529" s="58">
        <f t="shared" si="264"/>
        <v>-4000</v>
      </c>
      <c r="H16529" s="705" t="s">
        <v>10954</v>
      </c>
      <c r="J16529" s="1092"/>
    </row>
    <row r="16530" spans="1:10" ht="15" x14ac:dyDescent="0.2">
      <c r="A16530" s="734">
        <v>45171</v>
      </c>
      <c r="B16530" s="63" t="s">
        <v>9356</v>
      </c>
      <c r="C16530" s="63" t="s">
        <v>6967</v>
      </c>
      <c r="D16530" s="183" t="s">
        <v>9525</v>
      </c>
      <c r="E16530" s="126">
        <v>10000</v>
      </c>
      <c r="F16530" s="58"/>
      <c r="G16530" s="58">
        <f t="shared" si="264"/>
        <v>-10000</v>
      </c>
      <c r="H16530" s="705" t="s">
        <v>10954</v>
      </c>
    </row>
    <row r="16531" spans="1:10" ht="15" x14ac:dyDescent="0.2">
      <c r="A16531" s="734">
        <v>45171</v>
      </c>
      <c r="B16531" s="63" t="s">
        <v>10576</v>
      </c>
      <c r="C16531" s="63" t="s">
        <v>5741</v>
      </c>
      <c r="D16531" s="183" t="s">
        <v>370</v>
      </c>
      <c r="E16531" s="126">
        <v>3200</v>
      </c>
      <c r="F16531" s="58"/>
      <c r="G16531" s="58">
        <f t="shared" si="264"/>
        <v>-3200</v>
      </c>
      <c r="H16531" s="705" t="s">
        <v>10954</v>
      </c>
    </row>
    <row r="16532" spans="1:10" ht="15" x14ac:dyDescent="0.2">
      <c r="A16532" s="734">
        <v>45173</v>
      </c>
      <c r="B16532" s="63" t="s">
        <v>25</v>
      </c>
      <c r="C16532" s="63" t="s">
        <v>8150</v>
      </c>
      <c r="D16532" s="183" t="s">
        <v>6310</v>
      </c>
      <c r="E16532" s="126">
        <v>240</v>
      </c>
      <c r="F16532" s="58"/>
      <c r="G16532" s="58">
        <f t="shared" si="264"/>
        <v>-240</v>
      </c>
      <c r="H16532" s="705" t="s">
        <v>10954</v>
      </c>
    </row>
    <row r="16533" spans="1:10" ht="15" x14ac:dyDescent="0.2">
      <c r="A16533" s="734">
        <v>45173</v>
      </c>
      <c r="B16533" s="63" t="s">
        <v>16</v>
      </c>
      <c r="C16533" s="63" t="s">
        <v>8150</v>
      </c>
      <c r="D16533" s="183" t="s">
        <v>6310</v>
      </c>
      <c r="E16533" s="126">
        <v>310</v>
      </c>
      <c r="F16533" s="58"/>
      <c r="G16533" s="58">
        <f t="shared" si="264"/>
        <v>-310</v>
      </c>
      <c r="H16533" s="705" t="s">
        <v>10954</v>
      </c>
    </row>
    <row r="16534" spans="1:10" ht="15" x14ac:dyDescent="0.2">
      <c r="A16534" s="734">
        <v>45173</v>
      </c>
      <c r="B16534" s="63" t="s">
        <v>103</v>
      </c>
      <c r="C16534" s="63" t="s">
        <v>392</v>
      </c>
      <c r="D16534" s="183" t="s">
        <v>10211</v>
      </c>
      <c r="E16534" s="126">
        <v>3000</v>
      </c>
      <c r="F16534" s="58"/>
      <c r="G16534" s="58">
        <f t="shared" si="264"/>
        <v>-3000</v>
      </c>
      <c r="H16534" s="705" t="s">
        <v>10954</v>
      </c>
    </row>
    <row r="16535" spans="1:10" ht="15" x14ac:dyDescent="0.2">
      <c r="A16535" s="734">
        <v>45173</v>
      </c>
      <c r="B16535" s="63" t="s">
        <v>9356</v>
      </c>
      <c r="C16535" s="63" t="s">
        <v>392</v>
      </c>
      <c r="D16535" s="183" t="s">
        <v>9917</v>
      </c>
      <c r="E16535" s="126">
        <v>16940</v>
      </c>
      <c r="F16535" s="58"/>
      <c r="G16535" s="58">
        <f t="shared" si="264"/>
        <v>-16940</v>
      </c>
      <c r="H16535" s="705" t="s">
        <v>10954</v>
      </c>
    </row>
    <row r="16536" spans="1:10" ht="15" x14ac:dyDescent="0.2">
      <c r="A16536" s="734">
        <v>45173</v>
      </c>
      <c r="B16536" s="63" t="s">
        <v>10379</v>
      </c>
      <c r="C16536" s="63" t="s">
        <v>392</v>
      </c>
      <c r="D16536" s="183" t="s">
        <v>6486</v>
      </c>
      <c r="E16536" s="126">
        <v>6650</v>
      </c>
      <c r="F16536" s="58"/>
      <c r="G16536" s="58">
        <f t="shared" si="264"/>
        <v>-6650</v>
      </c>
      <c r="H16536" s="705" t="s">
        <v>10954</v>
      </c>
    </row>
    <row r="16537" spans="1:10" ht="15" x14ac:dyDescent="0.2">
      <c r="A16537" s="734">
        <v>45173</v>
      </c>
      <c r="B16537" s="63" t="s">
        <v>10296</v>
      </c>
      <c r="C16537" s="63" t="s">
        <v>392</v>
      </c>
      <c r="D16537" s="183" t="s">
        <v>4309</v>
      </c>
      <c r="E16537" s="126">
        <v>8070</v>
      </c>
      <c r="F16537" s="58"/>
      <c r="G16537" s="58">
        <f t="shared" si="264"/>
        <v>-8070</v>
      </c>
      <c r="H16537" s="705" t="s">
        <v>10954</v>
      </c>
    </row>
    <row r="16538" spans="1:10" ht="15" x14ac:dyDescent="0.2">
      <c r="A16538" s="734">
        <v>45173</v>
      </c>
      <c r="B16538" s="63" t="s">
        <v>9356</v>
      </c>
      <c r="C16538" s="63"/>
      <c r="D16538" s="183" t="s">
        <v>10964</v>
      </c>
      <c r="E16538" s="126">
        <v>5000</v>
      </c>
      <c r="F16538" s="58"/>
      <c r="G16538" s="58">
        <f t="shared" si="264"/>
        <v>-5000</v>
      </c>
      <c r="H16538" s="705" t="s">
        <v>10954</v>
      </c>
    </row>
    <row r="16539" spans="1:10" ht="15" x14ac:dyDescent="0.2">
      <c r="A16539" s="734">
        <v>45173</v>
      </c>
      <c r="B16539" s="63" t="s">
        <v>10576</v>
      </c>
      <c r="C16539" s="63" t="s">
        <v>3145</v>
      </c>
      <c r="D16539" s="183" t="s">
        <v>10965</v>
      </c>
      <c r="E16539" s="126">
        <v>34000</v>
      </c>
      <c r="F16539" s="58"/>
      <c r="G16539" s="58">
        <f t="shared" si="264"/>
        <v>-34000</v>
      </c>
      <c r="H16539" s="705" t="s">
        <v>10954</v>
      </c>
    </row>
    <row r="16540" spans="1:10" ht="15" x14ac:dyDescent="0.2">
      <c r="A16540" s="734">
        <v>45173</v>
      </c>
      <c r="B16540" s="63" t="s">
        <v>10379</v>
      </c>
      <c r="C16540" s="63" t="s">
        <v>5741</v>
      </c>
      <c r="D16540" s="183" t="s">
        <v>370</v>
      </c>
      <c r="E16540" s="126">
        <v>1700</v>
      </c>
      <c r="F16540" s="58"/>
      <c r="G16540" s="58">
        <f t="shared" si="264"/>
        <v>-1700</v>
      </c>
      <c r="H16540" s="705" t="s">
        <v>10954</v>
      </c>
    </row>
    <row r="16541" spans="1:10" ht="15" x14ac:dyDescent="0.2">
      <c r="A16541" s="734">
        <v>45173</v>
      </c>
      <c r="B16541" s="63" t="s">
        <v>9356</v>
      </c>
      <c r="C16541" s="63" t="s">
        <v>3033</v>
      </c>
      <c r="D16541" s="183" t="s">
        <v>370</v>
      </c>
      <c r="E16541" s="126">
        <v>7000</v>
      </c>
      <c r="F16541" s="58"/>
      <c r="G16541" s="58">
        <f t="shared" si="264"/>
        <v>-7000</v>
      </c>
      <c r="H16541" s="705" t="s">
        <v>10954</v>
      </c>
    </row>
    <row r="16542" spans="1:10" ht="15" x14ac:dyDescent="0.2">
      <c r="A16542" s="734">
        <v>45173</v>
      </c>
      <c r="B16542" s="63" t="s">
        <v>10471</v>
      </c>
      <c r="C16542" s="63" t="s">
        <v>9460</v>
      </c>
      <c r="D16542" s="183" t="s">
        <v>9525</v>
      </c>
      <c r="E16542" s="126">
        <v>50000</v>
      </c>
      <c r="F16542" s="58"/>
      <c r="G16542" s="58">
        <f t="shared" si="264"/>
        <v>-50000</v>
      </c>
      <c r="H16542" s="705" t="s">
        <v>10954</v>
      </c>
    </row>
    <row r="16543" spans="1:10" ht="24" x14ac:dyDescent="0.2">
      <c r="A16543" s="734">
        <v>45173</v>
      </c>
      <c r="B16543" s="63" t="s">
        <v>10379</v>
      </c>
      <c r="C16543" s="551" t="s">
        <v>9825</v>
      </c>
      <c r="D16543" s="740" t="s">
        <v>10967</v>
      </c>
      <c r="E16543" s="552">
        <v>65000</v>
      </c>
      <c r="F16543" s="58"/>
      <c r="G16543" s="58">
        <f t="shared" si="264"/>
        <v>-65000</v>
      </c>
      <c r="H16543" s="705" t="s">
        <v>10954</v>
      </c>
    </row>
    <row r="16544" spans="1:10" ht="24" x14ac:dyDescent="0.2">
      <c r="A16544" s="734">
        <v>45173</v>
      </c>
      <c r="B16544" s="63" t="s">
        <v>9356</v>
      </c>
      <c r="C16544" s="551" t="s">
        <v>9825</v>
      </c>
      <c r="D16544" s="740" t="s">
        <v>10967</v>
      </c>
      <c r="E16544" s="552">
        <v>22000</v>
      </c>
      <c r="F16544" s="58"/>
      <c r="G16544" s="58">
        <f t="shared" si="264"/>
        <v>-22000</v>
      </c>
      <c r="H16544" s="705" t="s">
        <v>10954</v>
      </c>
    </row>
    <row r="16545" spans="1:8" ht="24" x14ac:dyDescent="0.2">
      <c r="A16545" s="734">
        <v>45173</v>
      </c>
      <c r="B16545" s="63" t="s">
        <v>10338</v>
      </c>
      <c r="C16545" s="551" t="s">
        <v>9825</v>
      </c>
      <c r="D16545" s="740" t="s">
        <v>10967</v>
      </c>
      <c r="E16545" s="552">
        <v>59500</v>
      </c>
      <c r="F16545" s="58"/>
      <c r="G16545" s="58">
        <f t="shared" si="264"/>
        <v>-59500</v>
      </c>
      <c r="H16545" s="705" t="s">
        <v>10954</v>
      </c>
    </row>
    <row r="16546" spans="1:8" ht="15" x14ac:dyDescent="0.2">
      <c r="A16546" s="734">
        <v>45173</v>
      </c>
      <c r="B16546" s="63" t="s">
        <v>10576</v>
      </c>
      <c r="C16546" s="63" t="s">
        <v>10858</v>
      </c>
      <c r="D16546" s="183" t="s">
        <v>10968</v>
      </c>
      <c r="E16546" s="126">
        <v>350000</v>
      </c>
      <c r="F16546" s="58"/>
      <c r="G16546" s="58">
        <f t="shared" si="264"/>
        <v>-350000</v>
      </c>
      <c r="H16546" s="705" t="s">
        <v>10954</v>
      </c>
    </row>
    <row r="16547" spans="1:8" ht="15" x14ac:dyDescent="0.2">
      <c r="A16547" s="734">
        <v>45173</v>
      </c>
      <c r="B16547" s="63" t="s">
        <v>10144</v>
      </c>
      <c r="C16547" s="63" t="s">
        <v>5681</v>
      </c>
      <c r="D16547" s="183" t="s">
        <v>10968</v>
      </c>
      <c r="E16547" s="126">
        <v>200000</v>
      </c>
      <c r="F16547" s="58"/>
      <c r="G16547" s="58">
        <f t="shared" si="264"/>
        <v>-200000</v>
      </c>
      <c r="H16547" s="705" t="s">
        <v>10954</v>
      </c>
    </row>
    <row r="16548" spans="1:8" ht="15" x14ac:dyDescent="0.2">
      <c r="A16548" s="734">
        <v>45174</v>
      </c>
      <c r="B16548" s="63" t="s">
        <v>10232</v>
      </c>
      <c r="C16548" s="670" t="s">
        <v>256</v>
      </c>
      <c r="D16548" s="907" t="s">
        <v>10969</v>
      </c>
      <c r="E16548" s="672">
        <v>374080</v>
      </c>
      <c r="F16548" s="58"/>
      <c r="G16548" s="58">
        <f t="shared" si="264"/>
        <v>-374080</v>
      </c>
      <c r="H16548" s="705" t="s">
        <v>10954</v>
      </c>
    </row>
    <row r="16549" spans="1:8" ht="15" x14ac:dyDescent="0.2">
      <c r="A16549" s="734">
        <v>45174</v>
      </c>
      <c r="B16549" s="63" t="s">
        <v>10571</v>
      </c>
      <c r="C16549" s="670" t="s">
        <v>256</v>
      </c>
      <c r="D16549" s="907" t="s">
        <v>10969</v>
      </c>
      <c r="E16549" s="672">
        <v>120960</v>
      </c>
      <c r="F16549" s="58"/>
      <c r="G16549" s="58">
        <f t="shared" si="264"/>
        <v>-120960</v>
      </c>
      <c r="H16549" s="705" t="s">
        <v>10954</v>
      </c>
    </row>
    <row r="16550" spans="1:8" ht="15" x14ac:dyDescent="0.2">
      <c r="A16550" s="734">
        <v>45174</v>
      </c>
      <c r="B16550" s="63" t="s">
        <v>10379</v>
      </c>
      <c r="C16550" s="670" t="s">
        <v>256</v>
      </c>
      <c r="D16550" s="907" t="s">
        <v>10969</v>
      </c>
      <c r="E16550" s="672">
        <v>4960</v>
      </c>
      <c r="F16550" s="58"/>
      <c r="G16550" s="58">
        <f t="shared" si="264"/>
        <v>-4960</v>
      </c>
      <c r="H16550" s="705" t="s">
        <v>10954</v>
      </c>
    </row>
    <row r="16551" spans="1:8" ht="15" x14ac:dyDescent="0.2">
      <c r="A16551" s="734">
        <v>45174</v>
      </c>
      <c r="B16551" s="63" t="s">
        <v>9356</v>
      </c>
      <c r="C16551" s="63" t="s">
        <v>5741</v>
      </c>
      <c r="D16551" s="183" t="s">
        <v>370</v>
      </c>
      <c r="E16551" s="126">
        <v>600</v>
      </c>
      <c r="F16551" s="58"/>
      <c r="G16551" s="58">
        <f t="shared" si="264"/>
        <v>-600</v>
      </c>
      <c r="H16551" s="705" t="s">
        <v>10954</v>
      </c>
    </row>
    <row r="16552" spans="1:8" ht="15" customHeight="1" x14ac:dyDescent="0.2">
      <c r="A16552" s="734">
        <v>45174</v>
      </c>
      <c r="B16552" s="63" t="s">
        <v>10232</v>
      </c>
      <c r="C16552" s="63" t="s">
        <v>5741</v>
      </c>
      <c r="D16552" s="183" t="s">
        <v>10970</v>
      </c>
      <c r="E16552" s="126">
        <v>2300</v>
      </c>
      <c r="F16552" s="58"/>
      <c r="G16552" s="58">
        <f t="shared" si="264"/>
        <v>-2300</v>
      </c>
      <c r="H16552" s="705" t="s">
        <v>10954</v>
      </c>
    </row>
    <row r="16553" spans="1:8" ht="15" customHeight="1" x14ac:dyDescent="0.2">
      <c r="A16553" s="734">
        <v>45174</v>
      </c>
      <c r="B16553" s="63" t="s">
        <v>10338</v>
      </c>
      <c r="C16553" s="63" t="s">
        <v>3033</v>
      </c>
      <c r="D16553" s="183" t="s">
        <v>1157</v>
      </c>
      <c r="E16553" s="126">
        <v>11500</v>
      </c>
      <c r="F16553" s="58"/>
      <c r="G16553" s="58">
        <f t="shared" si="264"/>
        <v>-11500</v>
      </c>
      <c r="H16553" s="705" t="s">
        <v>10954</v>
      </c>
    </row>
    <row r="16554" spans="1:8" ht="15" x14ac:dyDescent="0.2">
      <c r="A16554" s="734">
        <v>45174</v>
      </c>
      <c r="B16554" s="63" t="s">
        <v>10232</v>
      </c>
      <c r="C16554" s="63" t="s">
        <v>3145</v>
      </c>
      <c r="D16554" s="183" t="s">
        <v>2272</v>
      </c>
      <c r="E16554" s="126">
        <v>62965</v>
      </c>
      <c r="F16554" s="58"/>
      <c r="G16554" s="58">
        <f t="shared" si="264"/>
        <v>-62965</v>
      </c>
      <c r="H16554" s="705" t="s">
        <v>10954</v>
      </c>
    </row>
    <row r="16555" spans="1:8" ht="15" x14ac:dyDescent="0.2">
      <c r="A16555" s="734">
        <v>45174</v>
      </c>
      <c r="B16555" s="63" t="s">
        <v>10242</v>
      </c>
      <c r="C16555" s="63" t="s">
        <v>3145</v>
      </c>
      <c r="D16555" s="183" t="s">
        <v>2272</v>
      </c>
      <c r="E16555" s="126">
        <v>2800</v>
      </c>
      <c r="F16555" s="58"/>
      <c r="G16555" s="58">
        <f t="shared" si="264"/>
        <v>-2800</v>
      </c>
      <c r="H16555" s="705" t="s">
        <v>10954</v>
      </c>
    </row>
    <row r="16556" spans="1:8" ht="15" x14ac:dyDescent="0.2">
      <c r="A16556" s="734">
        <v>45174</v>
      </c>
      <c r="B16556" s="63" t="s">
        <v>10576</v>
      </c>
      <c r="C16556" s="63" t="s">
        <v>3145</v>
      </c>
      <c r="D16556" s="183" t="s">
        <v>10971</v>
      </c>
      <c r="E16556" s="126">
        <v>2950</v>
      </c>
      <c r="F16556" s="58"/>
      <c r="G16556" s="58">
        <f t="shared" si="264"/>
        <v>-2950</v>
      </c>
      <c r="H16556" s="705" t="s">
        <v>10954</v>
      </c>
    </row>
    <row r="16557" spans="1:8" ht="15" x14ac:dyDescent="0.2">
      <c r="A16557" s="734">
        <v>45174</v>
      </c>
      <c r="B16557" s="63" t="s">
        <v>10232</v>
      </c>
      <c r="C16557" s="63" t="s">
        <v>3145</v>
      </c>
      <c r="D16557" s="183" t="s">
        <v>10972</v>
      </c>
      <c r="E16557" s="126">
        <v>16500</v>
      </c>
      <c r="F16557" s="58"/>
      <c r="G16557" s="58">
        <f t="shared" si="264"/>
        <v>-16500</v>
      </c>
      <c r="H16557" s="705" t="s">
        <v>10954</v>
      </c>
    </row>
    <row r="16558" spans="1:8" ht="15" x14ac:dyDescent="0.2">
      <c r="A16558" s="734">
        <v>45174</v>
      </c>
      <c r="B16558" s="63" t="s">
        <v>10232</v>
      </c>
      <c r="C16558" s="63" t="s">
        <v>5741</v>
      </c>
      <c r="D16558" s="183" t="s">
        <v>370</v>
      </c>
      <c r="E16558" s="126">
        <v>700</v>
      </c>
      <c r="F16558" s="58"/>
      <c r="G16558" s="58">
        <f t="shared" si="264"/>
        <v>-700</v>
      </c>
      <c r="H16558" s="705" t="s">
        <v>10954</v>
      </c>
    </row>
    <row r="16559" spans="1:8" ht="15" x14ac:dyDescent="0.2">
      <c r="A16559" s="734">
        <v>45174</v>
      </c>
      <c r="B16559" s="63" t="s">
        <v>10232</v>
      </c>
      <c r="C16559" s="63" t="s">
        <v>286</v>
      </c>
      <c r="D16559" s="183" t="s">
        <v>8663</v>
      </c>
      <c r="E16559" s="126">
        <v>1330</v>
      </c>
      <c r="F16559" s="58"/>
      <c r="G16559" s="58">
        <f t="shared" si="264"/>
        <v>-1330</v>
      </c>
      <c r="H16559" s="705" t="s">
        <v>10954</v>
      </c>
    </row>
    <row r="16560" spans="1:8" ht="15" x14ac:dyDescent="0.2">
      <c r="A16560" s="734">
        <v>45174</v>
      </c>
      <c r="B16560" s="63" t="s">
        <v>103</v>
      </c>
      <c r="C16560" s="63" t="s">
        <v>103</v>
      </c>
      <c r="D16560" s="183" t="s">
        <v>10211</v>
      </c>
      <c r="E16560" s="126">
        <v>3500</v>
      </c>
      <c r="F16560" s="58"/>
      <c r="G16560" s="58">
        <f t="shared" si="264"/>
        <v>-3500</v>
      </c>
      <c r="H16560" s="705" t="s">
        <v>10954</v>
      </c>
    </row>
    <row r="16561" spans="1:8" ht="15" x14ac:dyDescent="0.2">
      <c r="A16561" s="734">
        <v>45175</v>
      </c>
      <c r="B16561" s="63" t="s">
        <v>7807</v>
      </c>
      <c r="C16561" s="63" t="s">
        <v>6852</v>
      </c>
      <c r="D16561" s="183" t="s">
        <v>8196</v>
      </c>
      <c r="E16561" s="126">
        <v>25000</v>
      </c>
      <c r="F16561" s="58"/>
      <c r="G16561" s="58">
        <f t="shared" si="264"/>
        <v>-25000</v>
      </c>
      <c r="H16561" s="705" t="s">
        <v>10954</v>
      </c>
    </row>
    <row r="16562" spans="1:8" ht="15" x14ac:dyDescent="0.2">
      <c r="A16562" s="734">
        <v>45175</v>
      </c>
      <c r="B16562" s="63" t="s">
        <v>9356</v>
      </c>
      <c r="C16562" s="63" t="s">
        <v>10974</v>
      </c>
      <c r="D16562" s="183" t="s">
        <v>8196</v>
      </c>
      <c r="E16562" s="126">
        <v>25000</v>
      </c>
      <c r="F16562" s="58"/>
      <c r="G16562" s="58">
        <f t="shared" si="264"/>
        <v>-25000</v>
      </c>
      <c r="H16562" s="705" t="s">
        <v>10954</v>
      </c>
    </row>
    <row r="16563" spans="1:8" ht="15" x14ac:dyDescent="0.2">
      <c r="A16563" s="734">
        <v>45175</v>
      </c>
      <c r="B16563" s="63" t="s">
        <v>9356</v>
      </c>
      <c r="C16563" s="63" t="s">
        <v>9775</v>
      </c>
      <c r="D16563" s="183" t="s">
        <v>10975</v>
      </c>
      <c r="E16563" s="126">
        <v>100000</v>
      </c>
      <c r="F16563" s="58"/>
      <c r="G16563" s="58">
        <f t="shared" si="264"/>
        <v>-100000</v>
      </c>
      <c r="H16563" s="705" t="s">
        <v>10954</v>
      </c>
    </row>
    <row r="16564" spans="1:8" ht="15" x14ac:dyDescent="0.2">
      <c r="A16564" s="734">
        <v>45175</v>
      </c>
      <c r="B16564" s="63" t="s">
        <v>10296</v>
      </c>
      <c r="C16564" s="63" t="s">
        <v>10976</v>
      </c>
      <c r="D16564" s="183" t="s">
        <v>11010</v>
      </c>
      <c r="E16564" s="126">
        <v>250000</v>
      </c>
      <c r="F16564" s="58"/>
      <c r="G16564" s="58">
        <f t="shared" si="264"/>
        <v>-250000</v>
      </c>
      <c r="H16564" s="705" t="s">
        <v>10954</v>
      </c>
    </row>
    <row r="16565" spans="1:8" ht="15" x14ac:dyDescent="0.2">
      <c r="A16565" s="734">
        <v>45175</v>
      </c>
      <c r="B16565" s="63" t="s">
        <v>10296</v>
      </c>
      <c r="C16565" s="63" t="s">
        <v>10976</v>
      </c>
      <c r="D16565" s="183" t="s">
        <v>11010</v>
      </c>
      <c r="E16565" s="126">
        <v>70000</v>
      </c>
      <c r="F16565" s="58"/>
      <c r="G16565" s="58">
        <f t="shared" si="264"/>
        <v>-70000</v>
      </c>
      <c r="H16565" s="705" t="s">
        <v>10954</v>
      </c>
    </row>
    <row r="16566" spans="1:8" ht="24" x14ac:dyDescent="0.2">
      <c r="A16566" s="734">
        <v>45175</v>
      </c>
      <c r="B16566" s="63" t="s">
        <v>8876</v>
      </c>
      <c r="C16566" s="63" t="s">
        <v>3145</v>
      </c>
      <c r="D16566" s="183" t="s">
        <v>10977</v>
      </c>
      <c r="E16566" s="126">
        <v>-90000</v>
      </c>
      <c r="F16566" s="58"/>
      <c r="G16566" s="58">
        <f t="shared" si="264"/>
        <v>90000</v>
      </c>
      <c r="H16566" s="705" t="s">
        <v>10954</v>
      </c>
    </row>
    <row r="16567" spans="1:8" ht="15" x14ac:dyDescent="0.2">
      <c r="A16567" s="734">
        <v>45175</v>
      </c>
      <c r="B16567" s="63" t="s">
        <v>9356</v>
      </c>
      <c r="C16567" s="63" t="s">
        <v>705</v>
      </c>
      <c r="D16567" s="183" t="s">
        <v>10978</v>
      </c>
      <c r="E16567" s="126">
        <v>36500</v>
      </c>
      <c r="F16567" s="58"/>
      <c r="G16567" s="58">
        <f t="shared" si="264"/>
        <v>-36500</v>
      </c>
      <c r="H16567" s="705" t="s">
        <v>10954</v>
      </c>
    </row>
    <row r="16568" spans="1:8" ht="24" x14ac:dyDescent="0.2">
      <c r="A16568" s="734">
        <v>45175</v>
      </c>
      <c r="B16568" s="63" t="s">
        <v>8876</v>
      </c>
      <c r="C16568" s="63" t="s">
        <v>3145</v>
      </c>
      <c r="D16568" s="183" t="s">
        <v>11009</v>
      </c>
      <c r="E16568" s="126">
        <v>10000</v>
      </c>
      <c r="F16568" s="58"/>
      <c r="G16568" s="58">
        <f t="shared" si="264"/>
        <v>-10000</v>
      </c>
      <c r="H16568" s="705" t="s">
        <v>10954</v>
      </c>
    </row>
    <row r="16569" spans="1:8" ht="15" x14ac:dyDescent="0.2">
      <c r="A16569" s="734">
        <v>45175</v>
      </c>
      <c r="B16569" s="63" t="s">
        <v>8876</v>
      </c>
      <c r="C16569" s="63" t="s">
        <v>10979</v>
      </c>
      <c r="D16569" s="183" t="s">
        <v>10980</v>
      </c>
      <c r="E16569" s="126">
        <v>28950</v>
      </c>
      <c r="F16569" s="58"/>
      <c r="G16569" s="58">
        <f t="shared" si="264"/>
        <v>-28950</v>
      </c>
      <c r="H16569" s="705" t="s">
        <v>10954</v>
      </c>
    </row>
    <row r="16570" spans="1:8" ht="15" x14ac:dyDescent="0.2">
      <c r="A16570" s="734">
        <v>45175</v>
      </c>
      <c r="B16570" s="63" t="s">
        <v>10232</v>
      </c>
      <c r="C16570" s="63" t="s">
        <v>5741</v>
      </c>
      <c r="D16570" s="183" t="s">
        <v>370</v>
      </c>
      <c r="E16570" s="126">
        <v>1600</v>
      </c>
      <c r="F16570" s="58"/>
      <c r="G16570" s="58">
        <f t="shared" si="264"/>
        <v>-1600</v>
      </c>
      <c r="H16570" s="705" t="s">
        <v>10954</v>
      </c>
    </row>
    <row r="16571" spans="1:8" ht="15" x14ac:dyDescent="0.2">
      <c r="A16571" s="734">
        <v>45175</v>
      </c>
      <c r="B16571" s="63" t="s">
        <v>37</v>
      </c>
      <c r="C16571" s="63" t="s">
        <v>392</v>
      </c>
      <c r="D16571" s="183" t="s">
        <v>10101</v>
      </c>
      <c r="E16571" s="126">
        <v>3000</v>
      </c>
      <c r="F16571" s="58"/>
      <c r="G16571" s="58">
        <f t="shared" si="264"/>
        <v>-3000</v>
      </c>
      <c r="H16571" s="705" t="s">
        <v>10954</v>
      </c>
    </row>
    <row r="16572" spans="1:8" ht="15" x14ac:dyDescent="0.2">
      <c r="A16572" s="734">
        <v>45175</v>
      </c>
      <c r="B16572" s="63" t="s">
        <v>37</v>
      </c>
      <c r="C16572" s="63" t="s">
        <v>286</v>
      </c>
      <c r="D16572" s="183" t="s">
        <v>9027</v>
      </c>
      <c r="E16572" s="126">
        <v>500</v>
      </c>
      <c r="F16572" s="58"/>
      <c r="G16572" s="58">
        <f t="shared" si="264"/>
        <v>-500</v>
      </c>
      <c r="H16572" s="705" t="s">
        <v>10954</v>
      </c>
    </row>
    <row r="16573" spans="1:8" ht="15" x14ac:dyDescent="0.2">
      <c r="A16573" s="734">
        <v>45175</v>
      </c>
      <c r="B16573" s="63" t="s">
        <v>37</v>
      </c>
      <c r="C16573" s="63"/>
      <c r="D16573" s="183" t="s">
        <v>10983</v>
      </c>
      <c r="E16573" s="126">
        <v>1200</v>
      </c>
      <c r="F16573" s="58"/>
      <c r="G16573" s="58">
        <f t="shared" si="264"/>
        <v>-1200</v>
      </c>
      <c r="H16573" s="705" t="s">
        <v>10954</v>
      </c>
    </row>
    <row r="16574" spans="1:8" ht="15" x14ac:dyDescent="0.2">
      <c r="A16574" s="734">
        <v>45175</v>
      </c>
      <c r="B16574" s="63" t="s">
        <v>10576</v>
      </c>
      <c r="C16574" s="63" t="s">
        <v>5741</v>
      </c>
      <c r="D16574" s="183" t="s">
        <v>370</v>
      </c>
      <c r="E16574" s="126">
        <v>3300</v>
      </c>
      <c r="F16574" s="58"/>
      <c r="G16574" s="58">
        <f t="shared" si="264"/>
        <v>-3300</v>
      </c>
      <c r="H16574" s="705" t="s">
        <v>10954</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10954</v>
      </c>
    </row>
    <row r="16576" spans="1:8" ht="15" x14ac:dyDescent="0.2">
      <c r="A16576" s="734">
        <v>45175</v>
      </c>
      <c r="B16576" s="63" t="s">
        <v>103</v>
      </c>
      <c r="C16576" s="63" t="s">
        <v>103</v>
      </c>
      <c r="D16576" s="183" t="s">
        <v>10988</v>
      </c>
      <c r="E16576" s="126">
        <v>2500</v>
      </c>
      <c r="F16576" s="58"/>
      <c r="G16576" s="58">
        <f t="shared" si="265"/>
        <v>-2500</v>
      </c>
      <c r="H16576" s="705" t="s">
        <v>10954</v>
      </c>
    </row>
    <row r="16577" spans="1:8" ht="15" x14ac:dyDescent="0.2">
      <c r="A16577" s="734">
        <v>45175</v>
      </c>
      <c r="B16577" s="63" t="s">
        <v>3945</v>
      </c>
      <c r="C16577" s="63" t="s">
        <v>392</v>
      </c>
      <c r="D16577" s="183" t="s">
        <v>10333</v>
      </c>
      <c r="E16577" s="126">
        <v>300</v>
      </c>
      <c r="F16577" s="58"/>
      <c r="G16577" s="58">
        <f t="shared" si="265"/>
        <v>-300</v>
      </c>
      <c r="H16577" s="705" t="s">
        <v>10954</v>
      </c>
    </row>
    <row r="16578" spans="1:8" ht="15" x14ac:dyDescent="0.2">
      <c r="A16578" s="734">
        <v>45175</v>
      </c>
      <c r="B16578" s="63" t="s">
        <v>9986</v>
      </c>
      <c r="C16578" s="63" t="s">
        <v>5741</v>
      </c>
      <c r="D16578" s="183" t="s">
        <v>370</v>
      </c>
      <c r="E16578" s="126">
        <v>500</v>
      </c>
      <c r="F16578" s="58"/>
      <c r="G16578" s="58">
        <f t="shared" si="265"/>
        <v>-500</v>
      </c>
      <c r="H16578" s="705" t="s">
        <v>10954</v>
      </c>
    </row>
    <row r="16579" spans="1:8" ht="15" x14ac:dyDescent="0.2">
      <c r="A16579" s="734">
        <v>45176</v>
      </c>
      <c r="B16579" s="63" t="s">
        <v>1400</v>
      </c>
      <c r="C16579" s="63" t="s">
        <v>5387</v>
      </c>
      <c r="D16579" s="183" t="s">
        <v>370</v>
      </c>
      <c r="E16579" s="126">
        <v>6000</v>
      </c>
      <c r="F16579" s="58"/>
      <c r="G16579" s="58">
        <f t="shared" si="265"/>
        <v>-6000</v>
      </c>
      <c r="H16579" s="705" t="s">
        <v>10954</v>
      </c>
    </row>
    <row r="16580" spans="1:8" ht="15" x14ac:dyDescent="0.2">
      <c r="A16580" s="734">
        <v>45176</v>
      </c>
      <c r="B16580" s="63" t="s">
        <v>11007</v>
      </c>
      <c r="C16580" s="63" t="s">
        <v>9474</v>
      </c>
      <c r="D16580" s="183" t="s">
        <v>370</v>
      </c>
      <c r="E16580" s="126">
        <v>20000</v>
      </c>
      <c r="F16580" s="58"/>
      <c r="G16580" s="58">
        <f t="shared" si="265"/>
        <v>-20000</v>
      </c>
      <c r="H16580" s="705" t="s">
        <v>10954</v>
      </c>
    </row>
    <row r="16581" spans="1:8" ht="15" x14ac:dyDescent="0.2">
      <c r="A16581" s="734">
        <v>45176</v>
      </c>
      <c r="B16581" s="63" t="s">
        <v>9986</v>
      </c>
      <c r="C16581" s="63" t="s">
        <v>3145</v>
      </c>
      <c r="D16581" s="183" t="s">
        <v>10992</v>
      </c>
      <c r="E16581" s="126">
        <v>482000</v>
      </c>
      <c r="F16581" s="58"/>
      <c r="G16581" s="58">
        <f t="shared" si="265"/>
        <v>-482000</v>
      </c>
      <c r="H16581" s="705" t="s">
        <v>10954</v>
      </c>
    </row>
    <row r="16582" spans="1:8" ht="15" x14ac:dyDescent="0.2">
      <c r="A16582" s="734">
        <v>45176</v>
      </c>
      <c r="B16582" s="63" t="s">
        <v>10338</v>
      </c>
      <c r="C16582" s="63" t="s">
        <v>3145</v>
      </c>
      <c r="D16582" s="183" t="s">
        <v>10992</v>
      </c>
      <c r="E16582" s="126">
        <v>21600</v>
      </c>
      <c r="F16582" s="58"/>
      <c r="G16582" s="58">
        <f t="shared" si="265"/>
        <v>-21600</v>
      </c>
      <c r="H16582" s="705" t="s">
        <v>10954</v>
      </c>
    </row>
    <row r="16583" spans="1:8" ht="15" x14ac:dyDescent="0.2">
      <c r="A16583" s="734">
        <v>45176</v>
      </c>
      <c r="B16583" s="63" t="s">
        <v>9986</v>
      </c>
      <c r="C16583" s="63" t="s">
        <v>10993</v>
      </c>
      <c r="D16583" s="183" t="s">
        <v>10868</v>
      </c>
      <c r="E16583" s="126">
        <v>1860</v>
      </c>
      <c r="F16583" s="58"/>
      <c r="G16583" s="58">
        <f t="shared" si="265"/>
        <v>-1860</v>
      </c>
      <c r="H16583" s="705" t="s">
        <v>10954</v>
      </c>
    </row>
    <row r="16584" spans="1:8" ht="15" x14ac:dyDescent="0.2">
      <c r="A16584" s="734">
        <v>45176</v>
      </c>
      <c r="B16584" s="63" t="s">
        <v>10379</v>
      </c>
      <c r="C16584" s="63" t="s">
        <v>10993</v>
      </c>
      <c r="D16584" s="183" t="s">
        <v>10994</v>
      </c>
      <c r="E16584" s="126">
        <v>16000</v>
      </c>
      <c r="F16584" s="58"/>
      <c r="G16584" s="58">
        <f t="shared" si="265"/>
        <v>-16000</v>
      </c>
      <c r="H16584" s="705" t="s">
        <v>10954</v>
      </c>
    </row>
    <row r="16585" spans="1:8" ht="15" x14ac:dyDescent="0.2">
      <c r="A16585" s="734">
        <v>45176</v>
      </c>
      <c r="B16585" s="63" t="s">
        <v>10576</v>
      </c>
      <c r="C16585" s="63" t="s">
        <v>10993</v>
      </c>
      <c r="D16585" s="183" t="s">
        <v>8528</v>
      </c>
      <c r="E16585" s="126">
        <v>36070</v>
      </c>
      <c r="F16585" s="58"/>
      <c r="G16585" s="58">
        <f t="shared" si="265"/>
        <v>-36070</v>
      </c>
      <c r="H16585" s="705" t="s">
        <v>10954</v>
      </c>
    </row>
    <row r="16586" spans="1:8" ht="15" x14ac:dyDescent="0.2">
      <c r="A16586" s="734">
        <v>45177</v>
      </c>
      <c r="B16586" s="63" t="s">
        <v>10576</v>
      </c>
      <c r="C16586" s="63" t="s">
        <v>8394</v>
      </c>
      <c r="D16586" s="183" t="s">
        <v>11018</v>
      </c>
      <c r="E16586" s="126">
        <v>1000000</v>
      </c>
      <c r="F16586" s="58"/>
      <c r="G16586" s="58">
        <f t="shared" si="265"/>
        <v>-1000000</v>
      </c>
      <c r="H16586" s="705" t="s">
        <v>10954</v>
      </c>
    </row>
    <row r="16587" spans="1:8" ht="15" x14ac:dyDescent="0.2">
      <c r="A16587" s="734">
        <v>45177</v>
      </c>
      <c r="B16587" s="63" t="s">
        <v>10576</v>
      </c>
      <c r="C16587" s="63" t="s">
        <v>8372</v>
      </c>
      <c r="D16587" s="183"/>
      <c r="E16587" s="126">
        <v>3250</v>
      </c>
      <c r="F16587" s="58"/>
      <c r="G16587" s="58">
        <f t="shared" si="265"/>
        <v>-3250</v>
      </c>
      <c r="H16587" s="705" t="s">
        <v>10954</v>
      </c>
    </row>
    <row r="16588" spans="1:8" ht="15" x14ac:dyDescent="0.2">
      <c r="A16588" s="734">
        <v>45178</v>
      </c>
      <c r="B16588" s="63" t="s">
        <v>103</v>
      </c>
      <c r="C16588" s="63" t="s">
        <v>103</v>
      </c>
      <c r="D16588" s="183" t="s">
        <v>10211</v>
      </c>
      <c r="E16588" s="126">
        <v>3500</v>
      </c>
      <c r="F16588" s="58"/>
      <c r="G16588" s="58">
        <f t="shared" si="265"/>
        <v>-3500</v>
      </c>
      <c r="H16588" s="705" t="s">
        <v>10954</v>
      </c>
    </row>
    <row r="16589" spans="1:8" ht="15" x14ac:dyDescent="0.2">
      <c r="A16589" s="734">
        <v>45178</v>
      </c>
      <c r="B16589" s="63" t="s">
        <v>103</v>
      </c>
      <c r="C16589" s="63" t="s">
        <v>11025</v>
      </c>
      <c r="D16589" s="183" t="s">
        <v>9794</v>
      </c>
      <c r="E16589" s="126">
        <v>5000</v>
      </c>
      <c r="F16589" s="58"/>
      <c r="G16589" s="58">
        <f t="shared" si="265"/>
        <v>-5000</v>
      </c>
      <c r="H16589" s="705" t="s">
        <v>10954</v>
      </c>
    </row>
    <row r="16590" spans="1:8" ht="15" x14ac:dyDescent="0.2">
      <c r="A16590" s="734">
        <v>45178</v>
      </c>
      <c r="B16590" s="63" t="s">
        <v>11026</v>
      </c>
      <c r="C16590" s="63" t="s">
        <v>5741</v>
      </c>
      <c r="D16590" s="183" t="s">
        <v>370</v>
      </c>
      <c r="E16590" s="126">
        <v>1200</v>
      </c>
      <c r="F16590" s="58"/>
      <c r="G16590" s="58">
        <f t="shared" si="265"/>
        <v>-1200</v>
      </c>
      <c r="H16590" s="705" t="s">
        <v>10954</v>
      </c>
    </row>
    <row r="16591" spans="1:8" ht="15" x14ac:dyDescent="0.2">
      <c r="A16591" s="734">
        <v>45178</v>
      </c>
      <c r="B16591" s="63" t="s">
        <v>103</v>
      </c>
      <c r="C16591" s="63" t="s">
        <v>392</v>
      </c>
      <c r="D16591" s="183" t="s">
        <v>11028</v>
      </c>
      <c r="E16591" s="126">
        <v>2870</v>
      </c>
      <c r="F16591" s="58"/>
      <c r="G16591" s="58">
        <f t="shared" si="265"/>
        <v>-2870</v>
      </c>
      <c r="H16591" s="705" t="s">
        <v>10954</v>
      </c>
    </row>
    <row r="16592" spans="1:8" ht="15" x14ac:dyDescent="0.2">
      <c r="A16592" s="734">
        <v>45178</v>
      </c>
      <c r="B16592" s="63" t="s">
        <v>10576</v>
      </c>
      <c r="C16592" s="63" t="s">
        <v>11029</v>
      </c>
      <c r="D16592" s="183" t="s">
        <v>10654</v>
      </c>
      <c r="E16592" s="126">
        <v>50000</v>
      </c>
      <c r="F16592" s="58"/>
      <c r="G16592" s="58">
        <f t="shared" si="265"/>
        <v>-50000</v>
      </c>
      <c r="H16592" s="705" t="s">
        <v>10954</v>
      </c>
    </row>
    <row r="16593" spans="1:8" ht="15" x14ac:dyDescent="0.2">
      <c r="A16593" s="734">
        <v>45178</v>
      </c>
      <c r="B16593" s="63" t="s">
        <v>9356</v>
      </c>
      <c r="C16593" s="63" t="s">
        <v>5741</v>
      </c>
      <c r="D16593" s="183" t="s">
        <v>370</v>
      </c>
      <c r="E16593" s="126">
        <v>1200</v>
      </c>
      <c r="F16593" s="58"/>
      <c r="G16593" s="58">
        <f t="shared" si="265"/>
        <v>-1200</v>
      </c>
      <c r="H16593" s="705" t="s">
        <v>10954</v>
      </c>
    </row>
    <row r="16594" spans="1:8" ht="15" x14ac:dyDescent="0.2">
      <c r="A16594" s="734">
        <v>45178</v>
      </c>
      <c r="B16594" s="63" t="s">
        <v>9356</v>
      </c>
      <c r="C16594" s="63" t="s">
        <v>9775</v>
      </c>
      <c r="D16594" s="183" t="s">
        <v>10721</v>
      </c>
      <c r="E16594" s="126">
        <v>174000</v>
      </c>
      <c r="F16594" s="58"/>
      <c r="G16594" s="58">
        <f t="shared" si="265"/>
        <v>-174000</v>
      </c>
      <c r="H16594" s="705" t="s">
        <v>10954</v>
      </c>
    </row>
    <row r="16595" spans="1:8" ht="15" x14ac:dyDescent="0.2">
      <c r="A16595" s="734">
        <v>45178</v>
      </c>
      <c r="B16595" s="63" t="s">
        <v>9356</v>
      </c>
      <c r="C16595" s="63" t="s">
        <v>9460</v>
      </c>
      <c r="D16595" s="183" t="s">
        <v>10721</v>
      </c>
      <c r="E16595" s="126">
        <v>100000</v>
      </c>
      <c r="F16595" s="58"/>
      <c r="G16595" s="58">
        <f t="shared" si="265"/>
        <v>-100000</v>
      </c>
      <c r="H16595" s="705" t="s">
        <v>10954</v>
      </c>
    </row>
    <row r="16596" spans="1:8" ht="15" x14ac:dyDescent="0.2">
      <c r="A16596" s="734">
        <v>45178</v>
      </c>
      <c r="B16596" s="63" t="s">
        <v>2933</v>
      </c>
      <c r="C16596" s="63" t="s">
        <v>3145</v>
      </c>
      <c r="D16596" s="183" t="s">
        <v>11031</v>
      </c>
      <c r="E16596" s="126">
        <v>43410</v>
      </c>
      <c r="F16596" s="58"/>
      <c r="G16596" s="58">
        <f t="shared" si="265"/>
        <v>-43410</v>
      </c>
      <c r="H16596" s="705" t="s">
        <v>10954</v>
      </c>
    </row>
    <row r="16597" spans="1:8" ht="15" x14ac:dyDescent="0.2">
      <c r="A16597" s="734">
        <v>45178</v>
      </c>
      <c r="B16597" s="63" t="s">
        <v>10379</v>
      </c>
      <c r="C16597" s="63" t="s">
        <v>3145</v>
      </c>
      <c r="D16597" s="183" t="s">
        <v>11032</v>
      </c>
      <c r="E16597" s="126">
        <v>1150</v>
      </c>
      <c r="F16597" s="58"/>
      <c r="G16597" s="58">
        <f t="shared" si="265"/>
        <v>-1150</v>
      </c>
      <c r="H16597" s="705" t="s">
        <v>10954</v>
      </c>
    </row>
    <row r="16598" spans="1:8" ht="15" x14ac:dyDescent="0.2">
      <c r="A16598" s="734">
        <v>45180</v>
      </c>
      <c r="B16598" s="63" t="s">
        <v>9356</v>
      </c>
      <c r="C16598" s="63" t="s">
        <v>3145</v>
      </c>
      <c r="D16598" s="183" t="s">
        <v>11033</v>
      </c>
      <c r="E16598" s="126">
        <v>47848</v>
      </c>
      <c r="F16598" s="58"/>
      <c r="G16598" s="58">
        <f t="shared" si="265"/>
        <v>-47848</v>
      </c>
      <c r="H16598" s="705" t="s">
        <v>10954</v>
      </c>
    </row>
    <row r="16599" spans="1:8" ht="15" x14ac:dyDescent="0.2">
      <c r="A16599" s="734">
        <v>45180</v>
      </c>
      <c r="B16599" s="63" t="s">
        <v>10576</v>
      </c>
      <c r="C16599" s="63" t="s">
        <v>3145</v>
      </c>
      <c r="D16599" s="183" t="s">
        <v>11033</v>
      </c>
      <c r="E16599" s="126">
        <v>18800</v>
      </c>
      <c r="F16599" s="58"/>
      <c r="G16599" s="58">
        <f t="shared" si="265"/>
        <v>-18800</v>
      </c>
      <c r="H16599" s="705" t="s">
        <v>10954</v>
      </c>
    </row>
    <row r="16600" spans="1:8" ht="15" x14ac:dyDescent="0.2">
      <c r="A16600" s="734">
        <v>45180</v>
      </c>
      <c r="B16600" s="63" t="s">
        <v>10379</v>
      </c>
      <c r="C16600" s="63" t="s">
        <v>3145</v>
      </c>
      <c r="D16600" s="183" t="s">
        <v>11033</v>
      </c>
      <c r="E16600" s="126">
        <v>40290</v>
      </c>
      <c r="F16600" s="58"/>
      <c r="G16600" s="58">
        <f t="shared" si="265"/>
        <v>-40290</v>
      </c>
      <c r="H16600" s="705" t="s">
        <v>10954</v>
      </c>
    </row>
    <row r="16601" spans="1:8" ht="15" x14ac:dyDescent="0.2">
      <c r="A16601" s="734">
        <v>45180</v>
      </c>
      <c r="B16601" s="63" t="s">
        <v>10576</v>
      </c>
      <c r="C16601" s="63" t="s">
        <v>5741</v>
      </c>
      <c r="D16601" s="183" t="s">
        <v>370</v>
      </c>
      <c r="E16601" s="126">
        <v>1467</v>
      </c>
      <c r="F16601" s="58"/>
      <c r="G16601" s="58">
        <f t="shared" si="265"/>
        <v>-1467</v>
      </c>
      <c r="H16601" s="705" t="s">
        <v>10954</v>
      </c>
    </row>
    <row r="16602" spans="1:8" ht="15" x14ac:dyDescent="0.2">
      <c r="A16602" s="734">
        <v>45180</v>
      </c>
      <c r="B16602" s="63" t="s">
        <v>9356</v>
      </c>
      <c r="C16602" s="63" t="s">
        <v>5741</v>
      </c>
      <c r="D16602" s="183" t="s">
        <v>370</v>
      </c>
      <c r="E16602" s="126">
        <v>1467</v>
      </c>
      <c r="F16602" s="58"/>
      <c r="G16602" s="58">
        <f t="shared" si="265"/>
        <v>-1467</v>
      </c>
      <c r="H16602" s="705" t="s">
        <v>10954</v>
      </c>
    </row>
    <row r="16603" spans="1:8" ht="15" x14ac:dyDescent="0.2">
      <c r="A16603" s="734">
        <v>45180</v>
      </c>
      <c r="B16603" s="63" t="s">
        <v>10379</v>
      </c>
      <c r="C16603" s="63" t="s">
        <v>5741</v>
      </c>
      <c r="D16603" s="183" t="s">
        <v>370</v>
      </c>
      <c r="E16603" s="126">
        <v>1468</v>
      </c>
      <c r="F16603" s="58"/>
      <c r="G16603" s="58">
        <f t="shared" si="265"/>
        <v>-1468</v>
      </c>
      <c r="H16603" s="705" t="s">
        <v>10954</v>
      </c>
    </row>
    <row r="16604" spans="1:8" ht="15" x14ac:dyDescent="0.2">
      <c r="A16604" s="734">
        <v>45180</v>
      </c>
      <c r="B16604" s="63" t="s">
        <v>10379</v>
      </c>
      <c r="C16604" s="63" t="s">
        <v>5741</v>
      </c>
      <c r="D16604" s="183" t="s">
        <v>11034</v>
      </c>
      <c r="E16604" s="126">
        <v>1600</v>
      </c>
      <c r="F16604" s="58"/>
      <c r="G16604" s="58">
        <f t="shared" si="265"/>
        <v>-1600</v>
      </c>
      <c r="H16604" s="705" t="s">
        <v>10954</v>
      </c>
    </row>
    <row r="16605" spans="1:8" ht="15" x14ac:dyDescent="0.2">
      <c r="A16605" s="734">
        <v>45180</v>
      </c>
      <c r="B16605" s="63" t="s">
        <v>10576</v>
      </c>
      <c r="C16605" s="63" t="s">
        <v>5741</v>
      </c>
      <c r="D16605" s="183" t="s">
        <v>11034</v>
      </c>
      <c r="E16605" s="126">
        <v>800</v>
      </c>
      <c r="F16605" s="58"/>
      <c r="G16605" s="58">
        <f t="shared" si="265"/>
        <v>-800</v>
      </c>
      <c r="H16605" s="705" t="s">
        <v>10954</v>
      </c>
    </row>
    <row r="16606" spans="1:8" ht="15" x14ac:dyDescent="0.2">
      <c r="A16606" s="734">
        <v>45180</v>
      </c>
      <c r="B16606" s="63" t="s">
        <v>10576</v>
      </c>
      <c r="C16606" s="63" t="s">
        <v>5741</v>
      </c>
      <c r="D16606" s="183" t="s">
        <v>11034</v>
      </c>
      <c r="E16606" s="126">
        <v>500</v>
      </c>
      <c r="F16606" s="58"/>
      <c r="G16606" s="58">
        <f t="shared" si="265"/>
        <v>-500</v>
      </c>
      <c r="H16606" s="705" t="s">
        <v>10954</v>
      </c>
    </row>
    <row r="16607" spans="1:8" ht="15" x14ac:dyDescent="0.2">
      <c r="A16607" s="734">
        <v>45180</v>
      </c>
      <c r="B16607" s="63" t="s">
        <v>10576</v>
      </c>
      <c r="C16607" s="63" t="s">
        <v>286</v>
      </c>
      <c r="D16607" s="183" t="s">
        <v>11034</v>
      </c>
      <c r="E16607" s="126">
        <v>1000</v>
      </c>
      <c r="F16607" s="58"/>
      <c r="G16607" s="58">
        <f t="shared" si="265"/>
        <v>-1000</v>
      </c>
      <c r="H16607" s="705" t="s">
        <v>10954</v>
      </c>
    </row>
    <row r="16608" spans="1:8" ht="15" x14ac:dyDescent="0.2">
      <c r="A16608" s="734">
        <v>45180</v>
      </c>
      <c r="B16608" s="63" t="s">
        <v>10379</v>
      </c>
      <c r="C16608" s="63" t="s">
        <v>3145</v>
      </c>
      <c r="D16608" s="183" t="s">
        <v>11035</v>
      </c>
      <c r="E16608" s="126">
        <v>4150</v>
      </c>
      <c r="F16608" s="58"/>
      <c r="G16608" s="58">
        <f t="shared" si="265"/>
        <v>-4150</v>
      </c>
      <c r="H16608" s="705" t="s">
        <v>10954</v>
      </c>
    </row>
    <row r="16609" spans="1:8" ht="15" x14ac:dyDescent="0.2">
      <c r="A16609" s="734">
        <v>45180</v>
      </c>
      <c r="B16609" s="63" t="s">
        <v>9507</v>
      </c>
      <c r="C16609" s="63" t="s">
        <v>3145</v>
      </c>
      <c r="D16609" s="183" t="s">
        <v>11035</v>
      </c>
      <c r="E16609" s="126">
        <v>2980</v>
      </c>
      <c r="F16609" s="58"/>
      <c r="G16609" s="58">
        <f t="shared" si="265"/>
        <v>-2980</v>
      </c>
      <c r="H16609" s="705" t="s">
        <v>10954</v>
      </c>
    </row>
    <row r="16610" spans="1:8" ht="15" x14ac:dyDescent="0.2">
      <c r="A16610" s="734">
        <v>45180</v>
      </c>
      <c r="B16610" s="63" t="s">
        <v>103</v>
      </c>
      <c r="C16610" s="63" t="s">
        <v>103</v>
      </c>
      <c r="D16610" s="183" t="s">
        <v>10211</v>
      </c>
      <c r="E16610" s="126">
        <v>3500</v>
      </c>
      <c r="F16610" s="58"/>
      <c r="G16610" s="58">
        <f t="shared" si="265"/>
        <v>-3500</v>
      </c>
      <c r="H16610" s="705" t="s">
        <v>10954</v>
      </c>
    </row>
    <row r="16611" spans="1:8" ht="15" customHeight="1" x14ac:dyDescent="0.2">
      <c r="A16611" s="734">
        <v>45180</v>
      </c>
      <c r="B16611" s="63" t="s">
        <v>10232</v>
      </c>
      <c r="C16611" s="63" t="s">
        <v>3145</v>
      </c>
      <c r="D16611" s="183" t="s">
        <v>11069</v>
      </c>
      <c r="E16611" s="126">
        <v>26800</v>
      </c>
      <c r="F16611" s="58"/>
      <c r="G16611" s="58">
        <f t="shared" si="265"/>
        <v>-26800</v>
      </c>
      <c r="H16611" s="705" t="s">
        <v>10954</v>
      </c>
    </row>
    <row r="16612" spans="1:8" ht="24" x14ac:dyDescent="0.2">
      <c r="A16612" s="734">
        <v>45180</v>
      </c>
      <c r="B16612" s="63" t="s">
        <v>9986</v>
      </c>
      <c r="C16612" s="63" t="s">
        <v>3145</v>
      </c>
      <c r="D16612" s="183" t="s">
        <v>11070</v>
      </c>
      <c r="E16612" s="126">
        <v>90000</v>
      </c>
      <c r="F16612" s="58"/>
      <c r="G16612" s="58">
        <f t="shared" si="265"/>
        <v>-90000</v>
      </c>
      <c r="H16612" s="705" t="s">
        <v>10954</v>
      </c>
    </row>
    <row r="16613" spans="1:8" ht="15" x14ac:dyDescent="0.2">
      <c r="A16613" s="734">
        <v>45180</v>
      </c>
      <c r="B16613" s="63" t="s">
        <v>10379</v>
      </c>
      <c r="C16613" s="63" t="s">
        <v>2503</v>
      </c>
      <c r="D16613" s="183" t="s">
        <v>11036</v>
      </c>
      <c r="E16613" s="126">
        <v>27750</v>
      </c>
      <c r="F16613" s="58"/>
      <c r="G16613" s="58">
        <f t="shared" si="265"/>
        <v>-27750</v>
      </c>
      <c r="H16613" s="705" t="s">
        <v>10954</v>
      </c>
    </row>
    <row r="16614" spans="1:8" ht="15" x14ac:dyDescent="0.2">
      <c r="A16614" s="734">
        <v>45180</v>
      </c>
      <c r="B16614" s="63" t="s">
        <v>103</v>
      </c>
      <c r="C16614" s="63" t="s">
        <v>392</v>
      </c>
      <c r="D16614" s="183" t="s">
        <v>1495</v>
      </c>
      <c r="E16614" s="126">
        <v>2400</v>
      </c>
      <c r="F16614" s="58"/>
      <c r="G16614" s="58">
        <f t="shared" si="265"/>
        <v>-2400</v>
      </c>
      <c r="H16614" s="705" t="s">
        <v>10954</v>
      </c>
    </row>
    <row r="16615" spans="1:8" ht="15" x14ac:dyDescent="0.2">
      <c r="A16615" s="734">
        <v>45180</v>
      </c>
      <c r="B16615" s="63" t="s">
        <v>10379</v>
      </c>
      <c r="C16615" s="63" t="s">
        <v>5741</v>
      </c>
      <c r="D16615" s="183" t="s">
        <v>370</v>
      </c>
      <c r="E16615" s="126">
        <v>2900</v>
      </c>
      <c r="F16615" s="58"/>
      <c r="G16615" s="58">
        <f t="shared" si="265"/>
        <v>-2900</v>
      </c>
      <c r="H16615" s="705" t="s">
        <v>10954</v>
      </c>
    </row>
    <row r="16616" spans="1:8" ht="15" x14ac:dyDescent="0.2">
      <c r="A16616" s="734">
        <v>45180</v>
      </c>
      <c r="B16616" s="63" t="s">
        <v>10232</v>
      </c>
      <c r="C16616" s="63" t="s">
        <v>11054</v>
      </c>
      <c r="D16616" s="183" t="s">
        <v>11055</v>
      </c>
      <c r="E16616" s="126">
        <v>14400</v>
      </c>
      <c r="F16616" s="58"/>
      <c r="G16616" s="58">
        <f t="shared" si="265"/>
        <v>-14400</v>
      </c>
      <c r="H16616" s="705" t="s">
        <v>10954</v>
      </c>
    </row>
    <row r="16617" spans="1:8" ht="15" x14ac:dyDescent="0.2">
      <c r="A16617" s="734">
        <v>45181</v>
      </c>
      <c r="B16617" s="63" t="s">
        <v>10232</v>
      </c>
      <c r="C16617" s="63" t="s">
        <v>3145</v>
      </c>
      <c r="D16617" s="183" t="s">
        <v>11143</v>
      </c>
      <c r="E16617" s="126">
        <v>2000</v>
      </c>
      <c r="F16617" s="58"/>
      <c r="G16617" s="58">
        <f t="shared" si="265"/>
        <v>-2000</v>
      </c>
      <c r="H16617" s="705" t="s">
        <v>10954</v>
      </c>
    </row>
    <row r="16618" spans="1:8" ht="15" x14ac:dyDescent="0.2">
      <c r="A16618" s="734">
        <v>45181</v>
      </c>
      <c r="B16618" s="63" t="s">
        <v>10232</v>
      </c>
      <c r="C16618" s="63" t="s">
        <v>5741</v>
      </c>
      <c r="D16618" s="183" t="s">
        <v>370</v>
      </c>
      <c r="E16618" s="126">
        <v>1700</v>
      </c>
      <c r="F16618" s="58"/>
      <c r="G16618" s="58">
        <f t="shared" si="265"/>
        <v>-1700</v>
      </c>
      <c r="H16618" s="705" t="s">
        <v>10954</v>
      </c>
    </row>
    <row r="16619" spans="1:8" ht="15" x14ac:dyDescent="0.2">
      <c r="A16619" s="734">
        <v>45181</v>
      </c>
      <c r="B16619" s="63" t="s">
        <v>10571</v>
      </c>
      <c r="C16619" s="63" t="s">
        <v>11056</v>
      </c>
      <c r="D16619" s="183" t="s">
        <v>11057</v>
      </c>
      <c r="E16619" s="126">
        <v>1960</v>
      </c>
      <c r="F16619" s="58"/>
      <c r="G16619" s="58">
        <f t="shared" si="265"/>
        <v>-1960</v>
      </c>
      <c r="H16619" s="705" t="s">
        <v>10954</v>
      </c>
    </row>
    <row r="16620" spans="1:8" ht="15" x14ac:dyDescent="0.2">
      <c r="A16620" s="734">
        <v>45181</v>
      </c>
      <c r="B16620" s="63" t="s">
        <v>9356</v>
      </c>
      <c r="C16620" s="63" t="s">
        <v>3145</v>
      </c>
      <c r="D16620" s="183" t="s">
        <v>11058</v>
      </c>
      <c r="E16620" s="126">
        <v>5600</v>
      </c>
      <c r="F16620" s="58"/>
      <c r="G16620" s="58">
        <f t="shared" si="265"/>
        <v>-5600</v>
      </c>
      <c r="H16620" s="705" t="s">
        <v>10954</v>
      </c>
    </row>
    <row r="16621" spans="1:8" ht="15" x14ac:dyDescent="0.2">
      <c r="A16621" s="734">
        <v>45181</v>
      </c>
      <c r="B16621" s="63" t="s">
        <v>10379</v>
      </c>
      <c r="C16621" s="63" t="s">
        <v>3145</v>
      </c>
      <c r="D16621" s="183" t="s">
        <v>11059</v>
      </c>
      <c r="E16621" s="126">
        <v>12590</v>
      </c>
      <c r="F16621" s="58"/>
      <c r="G16621" s="58">
        <f t="shared" si="265"/>
        <v>-12590</v>
      </c>
      <c r="H16621" s="705" t="s">
        <v>10954</v>
      </c>
    </row>
    <row r="16622" spans="1:8" ht="15" x14ac:dyDescent="0.2">
      <c r="A16622" s="734">
        <v>45181</v>
      </c>
      <c r="B16622" s="63" t="s">
        <v>10379</v>
      </c>
      <c r="C16622" s="551" t="s">
        <v>1509</v>
      </c>
      <c r="D16622" s="740" t="s">
        <v>11060</v>
      </c>
      <c r="E16622" s="552">
        <v>200000</v>
      </c>
      <c r="F16622" s="58"/>
      <c r="G16622" s="58">
        <f t="shared" si="265"/>
        <v>-200000</v>
      </c>
      <c r="H16622" s="705" t="s">
        <v>10954</v>
      </c>
    </row>
    <row r="16623" spans="1:8" ht="24" x14ac:dyDescent="0.2">
      <c r="A16623" s="734">
        <v>45181</v>
      </c>
      <c r="B16623" s="63" t="s">
        <v>10232</v>
      </c>
      <c r="C16623" s="551" t="s">
        <v>3145</v>
      </c>
      <c r="D16623" s="740" t="s">
        <v>11061</v>
      </c>
      <c r="E16623" s="552">
        <v>21313</v>
      </c>
      <c r="F16623" s="58"/>
      <c r="G16623" s="58">
        <f t="shared" si="265"/>
        <v>-21313</v>
      </c>
      <c r="H16623" s="705" t="s">
        <v>10954</v>
      </c>
    </row>
    <row r="16624" spans="1:8" ht="24" x14ac:dyDescent="0.2">
      <c r="A16624" s="734">
        <v>45181</v>
      </c>
      <c r="B16624" s="63" t="s">
        <v>10571</v>
      </c>
      <c r="C16624" s="551" t="s">
        <v>3145</v>
      </c>
      <c r="D16624" s="740" t="s">
        <v>11061</v>
      </c>
      <c r="E16624" s="552">
        <v>21313</v>
      </c>
      <c r="F16624" s="58"/>
      <c r="G16624" s="58">
        <f t="shared" si="265"/>
        <v>-21313</v>
      </c>
      <c r="H16624" s="705" t="s">
        <v>10954</v>
      </c>
    </row>
    <row r="16625" spans="1:10" ht="24" x14ac:dyDescent="0.2">
      <c r="A16625" s="734">
        <v>45181</v>
      </c>
      <c r="B16625" s="63" t="s">
        <v>9356</v>
      </c>
      <c r="C16625" s="551" t="s">
        <v>3145</v>
      </c>
      <c r="D16625" s="740" t="s">
        <v>11061</v>
      </c>
      <c r="E16625" s="552">
        <v>21313</v>
      </c>
      <c r="F16625" s="58"/>
      <c r="G16625" s="58">
        <f t="shared" si="265"/>
        <v>-21313</v>
      </c>
      <c r="H16625" s="705" t="s">
        <v>10954</v>
      </c>
    </row>
    <row r="16626" spans="1:10" ht="24" x14ac:dyDescent="0.2">
      <c r="A16626" s="734">
        <v>45181</v>
      </c>
      <c r="B16626" s="63" t="s">
        <v>10379</v>
      </c>
      <c r="C16626" s="551" t="s">
        <v>3145</v>
      </c>
      <c r="D16626" s="740" t="s">
        <v>11061</v>
      </c>
      <c r="E16626" s="552">
        <v>21311</v>
      </c>
      <c r="F16626" s="58"/>
      <c r="G16626" s="58">
        <f t="shared" si="265"/>
        <v>-21311</v>
      </c>
      <c r="H16626" s="705" t="s">
        <v>10954</v>
      </c>
    </row>
    <row r="16627" spans="1:10" ht="15" x14ac:dyDescent="0.2">
      <c r="A16627" s="734">
        <v>45181</v>
      </c>
      <c r="B16627" s="63" t="s">
        <v>10571</v>
      </c>
      <c r="C16627" s="63" t="s">
        <v>3145</v>
      </c>
      <c r="D16627" s="183" t="s">
        <v>11062</v>
      </c>
      <c r="E16627" s="126">
        <v>600</v>
      </c>
      <c r="F16627" s="58"/>
      <c r="G16627" s="58">
        <f t="shared" si="265"/>
        <v>-600</v>
      </c>
      <c r="H16627" s="705" t="s">
        <v>10954</v>
      </c>
    </row>
    <row r="16628" spans="1:10" ht="15" x14ac:dyDescent="0.2">
      <c r="A16628" s="734">
        <v>45181</v>
      </c>
      <c r="B16628" s="63" t="s">
        <v>10576</v>
      </c>
      <c r="C16628" s="63" t="s">
        <v>11063</v>
      </c>
      <c r="D16628" s="183" t="s">
        <v>11064</v>
      </c>
      <c r="E16628" s="126">
        <v>10000</v>
      </c>
      <c r="F16628" s="58"/>
      <c r="G16628" s="58">
        <f t="shared" si="265"/>
        <v>-10000</v>
      </c>
      <c r="H16628" s="705" t="s">
        <v>10954</v>
      </c>
    </row>
    <row r="16629" spans="1:10" ht="15" x14ac:dyDescent="0.2">
      <c r="A16629" s="734">
        <v>45181</v>
      </c>
      <c r="B16629" s="63" t="s">
        <v>10379</v>
      </c>
      <c r="C16629" s="63" t="s">
        <v>5741</v>
      </c>
      <c r="D16629" s="183" t="s">
        <v>11065</v>
      </c>
      <c r="E16629" s="126">
        <v>300</v>
      </c>
      <c r="F16629" s="58"/>
      <c r="G16629" s="58">
        <f t="shared" si="265"/>
        <v>-300</v>
      </c>
      <c r="H16629" s="705" t="s">
        <v>10954</v>
      </c>
    </row>
    <row r="16630" spans="1:10" ht="15" x14ac:dyDescent="0.2">
      <c r="A16630" s="734">
        <v>45182</v>
      </c>
      <c r="B16630" s="63" t="s">
        <v>9986</v>
      </c>
      <c r="C16630" s="63" t="s">
        <v>6476</v>
      </c>
      <c r="D16630" s="183" t="s">
        <v>10721</v>
      </c>
      <c r="E16630" s="126">
        <v>50000</v>
      </c>
      <c r="F16630" s="58"/>
      <c r="G16630" s="58">
        <f t="shared" si="265"/>
        <v>-50000</v>
      </c>
      <c r="H16630" s="705" t="s">
        <v>10954</v>
      </c>
    </row>
    <row r="16631" spans="1:10" ht="15" customHeight="1" x14ac:dyDescent="0.2">
      <c r="A16631" s="734">
        <v>45182</v>
      </c>
      <c r="B16631" s="63" t="s">
        <v>9356</v>
      </c>
      <c r="C16631" s="63" t="s">
        <v>9460</v>
      </c>
      <c r="D16631" s="183" t="s">
        <v>10721</v>
      </c>
      <c r="E16631" s="126">
        <v>50000</v>
      </c>
      <c r="F16631" s="58"/>
      <c r="G16631" s="58">
        <f t="shared" si="265"/>
        <v>-50000</v>
      </c>
      <c r="H16631" s="705" t="s">
        <v>10954</v>
      </c>
    </row>
    <row r="16632" spans="1:10" ht="15" customHeight="1" x14ac:dyDescent="0.2">
      <c r="A16632" s="734">
        <v>45182</v>
      </c>
      <c r="B16632" s="63" t="s">
        <v>9832</v>
      </c>
      <c r="C16632" s="63" t="s">
        <v>790</v>
      </c>
      <c r="D16632" s="183" t="s">
        <v>370</v>
      </c>
      <c r="E16632" s="126">
        <v>2000</v>
      </c>
      <c r="F16632" s="58"/>
      <c r="G16632" s="58">
        <f t="shared" si="265"/>
        <v>-2000</v>
      </c>
      <c r="H16632" s="705" t="s">
        <v>10954</v>
      </c>
    </row>
    <row r="16633" spans="1:10" ht="15" customHeight="1" x14ac:dyDescent="0.2">
      <c r="A16633" s="734">
        <v>45182</v>
      </c>
      <c r="B16633" s="63" t="s">
        <v>10232</v>
      </c>
      <c r="C16633" s="63" t="s">
        <v>790</v>
      </c>
      <c r="D16633" s="183" t="s">
        <v>370</v>
      </c>
      <c r="E16633" s="126">
        <v>1950</v>
      </c>
      <c r="F16633" s="58"/>
      <c r="G16633" s="58">
        <f t="shared" si="265"/>
        <v>-1950</v>
      </c>
      <c r="H16633" s="705" t="s">
        <v>10954</v>
      </c>
    </row>
    <row r="16634" spans="1:10" ht="15" customHeight="1" x14ac:dyDescent="0.2">
      <c r="A16634" s="734">
        <v>45182</v>
      </c>
      <c r="B16634" s="63" t="s">
        <v>10909</v>
      </c>
      <c r="C16634" s="63" t="s">
        <v>790</v>
      </c>
      <c r="D16634" s="183" t="s">
        <v>370</v>
      </c>
      <c r="E16634" s="126">
        <v>8200</v>
      </c>
      <c r="F16634" s="58"/>
      <c r="G16634" s="58">
        <f t="shared" si="265"/>
        <v>-8200</v>
      </c>
      <c r="H16634" s="705" t="s">
        <v>10954</v>
      </c>
      <c r="J16634" s="1092"/>
    </row>
    <row r="16635" spans="1:10" ht="15" customHeight="1" x14ac:dyDescent="0.2">
      <c r="A16635" s="734">
        <v>45182</v>
      </c>
      <c r="B16635" s="63" t="s">
        <v>10576</v>
      </c>
      <c r="C16635" s="63" t="s">
        <v>790</v>
      </c>
      <c r="D16635" s="183" t="s">
        <v>370</v>
      </c>
      <c r="E16635" s="126">
        <v>350</v>
      </c>
      <c r="F16635" s="58"/>
      <c r="G16635" s="58">
        <f t="shared" si="265"/>
        <v>-350</v>
      </c>
      <c r="H16635" s="705" t="s">
        <v>10954</v>
      </c>
    </row>
    <row r="16636" spans="1:10" ht="15" customHeight="1" x14ac:dyDescent="0.2">
      <c r="A16636" s="734">
        <v>45182</v>
      </c>
      <c r="B16636" s="63" t="s">
        <v>7807</v>
      </c>
      <c r="C16636" s="63" t="s">
        <v>790</v>
      </c>
      <c r="D16636" s="183" t="s">
        <v>370</v>
      </c>
      <c r="E16636" s="126">
        <v>2840</v>
      </c>
      <c r="F16636" s="58"/>
      <c r="G16636" s="58">
        <f t="shared" si="265"/>
        <v>-2840</v>
      </c>
      <c r="H16636" s="705" t="s">
        <v>10954</v>
      </c>
    </row>
    <row r="16637" spans="1:10" ht="15" x14ac:dyDescent="0.2">
      <c r="A16637" s="734">
        <v>45182</v>
      </c>
      <c r="B16637" s="63" t="s">
        <v>10379</v>
      </c>
      <c r="C16637" s="63" t="s">
        <v>790</v>
      </c>
      <c r="D16637" s="183" t="s">
        <v>370</v>
      </c>
      <c r="E16637" s="126">
        <v>440</v>
      </c>
      <c r="F16637" s="58"/>
      <c r="G16637" s="58">
        <f t="shared" si="265"/>
        <v>-440</v>
      </c>
      <c r="H16637" s="705" t="s">
        <v>10954</v>
      </c>
    </row>
    <row r="16638" spans="1:10" ht="15" x14ac:dyDescent="0.2">
      <c r="A16638" s="734">
        <v>45182</v>
      </c>
      <c r="B16638" s="63" t="s">
        <v>9661</v>
      </c>
      <c r="C16638" s="63" t="s">
        <v>9750</v>
      </c>
      <c r="D16638" s="183" t="s">
        <v>2711</v>
      </c>
      <c r="E16638" s="126">
        <v>10000</v>
      </c>
      <c r="F16638" s="58"/>
      <c r="G16638" s="58">
        <f t="shared" si="265"/>
        <v>-10000</v>
      </c>
      <c r="H16638" s="705" t="s">
        <v>10954</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10954</v>
      </c>
    </row>
    <row r="16640" spans="1:10" ht="15" x14ac:dyDescent="0.2">
      <c r="A16640" s="734">
        <v>45182</v>
      </c>
      <c r="B16640" s="63" t="s">
        <v>9409</v>
      </c>
      <c r="C16640" s="63" t="s">
        <v>11080</v>
      </c>
      <c r="D16640" s="183" t="s">
        <v>11081</v>
      </c>
      <c r="E16640" s="126">
        <v>17000</v>
      </c>
      <c r="F16640" s="58"/>
      <c r="G16640" s="58">
        <f t="shared" si="266"/>
        <v>-17000</v>
      </c>
      <c r="H16640" s="705" t="s">
        <v>10954</v>
      </c>
    </row>
    <row r="16641" spans="1:10" ht="15" x14ac:dyDescent="0.2">
      <c r="A16641" s="734">
        <v>45182</v>
      </c>
      <c r="B16641" s="63" t="s">
        <v>10242</v>
      </c>
      <c r="C16641" s="551" t="s">
        <v>3446</v>
      </c>
      <c r="D16641" s="740" t="s">
        <v>11082</v>
      </c>
      <c r="E16641" s="552">
        <v>15000</v>
      </c>
      <c r="F16641" s="58"/>
      <c r="G16641" s="58">
        <f t="shared" si="266"/>
        <v>-15000</v>
      </c>
      <c r="H16641" s="705" t="s">
        <v>10954</v>
      </c>
    </row>
    <row r="16642" spans="1:10" ht="15" x14ac:dyDescent="0.2">
      <c r="A16642" s="734">
        <v>45182</v>
      </c>
      <c r="B16642" s="63" t="s">
        <v>10379</v>
      </c>
      <c r="C16642" s="551" t="s">
        <v>3446</v>
      </c>
      <c r="D16642" s="740" t="s">
        <v>11082</v>
      </c>
      <c r="E16642" s="552">
        <v>40000</v>
      </c>
      <c r="F16642" s="58"/>
      <c r="G16642" s="58">
        <f t="shared" si="266"/>
        <v>-40000</v>
      </c>
      <c r="H16642" s="705" t="s">
        <v>10954</v>
      </c>
    </row>
    <row r="16643" spans="1:10" ht="15" x14ac:dyDescent="0.2">
      <c r="A16643" s="734">
        <v>45182</v>
      </c>
      <c r="B16643" s="63" t="s">
        <v>9356</v>
      </c>
      <c r="C16643" s="551" t="s">
        <v>3446</v>
      </c>
      <c r="D16643" s="740" t="s">
        <v>11082</v>
      </c>
      <c r="E16643" s="552">
        <v>25000</v>
      </c>
      <c r="F16643" s="58"/>
      <c r="G16643" s="58">
        <f t="shared" si="266"/>
        <v>-25000</v>
      </c>
      <c r="H16643" s="705" t="s">
        <v>10954</v>
      </c>
    </row>
    <row r="16644" spans="1:10" ht="15" x14ac:dyDescent="0.2">
      <c r="A16644" s="734">
        <v>45182</v>
      </c>
      <c r="B16644" s="63" t="s">
        <v>9356</v>
      </c>
      <c r="C16644" s="63" t="s">
        <v>10993</v>
      </c>
      <c r="D16644" s="183" t="s">
        <v>11083</v>
      </c>
      <c r="E16644" s="126">
        <v>3140</v>
      </c>
      <c r="F16644" s="58"/>
      <c r="G16644" s="58">
        <f t="shared" si="266"/>
        <v>-3140</v>
      </c>
      <c r="H16644" s="705" t="s">
        <v>10954</v>
      </c>
    </row>
    <row r="16645" spans="1:10" ht="15" x14ac:dyDescent="0.2">
      <c r="A16645" s="734">
        <v>45182</v>
      </c>
      <c r="B16645" s="63" t="s">
        <v>10232</v>
      </c>
      <c r="C16645" s="63" t="s">
        <v>10993</v>
      </c>
      <c r="D16645" s="183" t="s">
        <v>11084</v>
      </c>
      <c r="E16645" s="126">
        <v>19870</v>
      </c>
      <c r="F16645" s="58"/>
      <c r="G16645" s="58">
        <f t="shared" si="266"/>
        <v>-19870</v>
      </c>
      <c r="H16645" s="705" t="s">
        <v>10954</v>
      </c>
    </row>
    <row r="16646" spans="1:10" ht="15" x14ac:dyDescent="0.2">
      <c r="A16646" s="734">
        <v>45182</v>
      </c>
      <c r="B16646" s="63" t="s">
        <v>10909</v>
      </c>
      <c r="C16646" s="63" t="s">
        <v>5741</v>
      </c>
      <c r="D16646" s="183" t="s">
        <v>370</v>
      </c>
      <c r="E16646" s="126">
        <v>1500</v>
      </c>
      <c r="F16646" s="58"/>
      <c r="G16646" s="58">
        <f t="shared" si="266"/>
        <v>-1500</v>
      </c>
      <c r="H16646" s="705" t="s">
        <v>10954</v>
      </c>
      <c r="J16646" s="1092"/>
    </row>
    <row r="16647" spans="1:10" ht="15" x14ac:dyDescent="0.2">
      <c r="A16647" s="734">
        <v>45182</v>
      </c>
      <c r="B16647" s="63" t="s">
        <v>9356</v>
      </c>
      <c r="C16647" s="63" t="s">
        <v>5741</v>
      </c>
      <c r="D16647" s="183" t="s">
        <v>370</v>
      </c>
      <c r="E16647" s="126">
        <v>1700</v>
      </c>
      <c r="F16647" s="58"/>
      <c r="G16647" s="58">
        <f t="shared" si="266"/>
        <v>-1700</v>
      </c>
      <c r="H16647" s="705" t="s">
        <v>10954</v>
      </c>
    </row>
    <row r="16648" spans="1:10" ht="15" x14ac:dyDescent="0.2">
      <c r="A16648" s="734">
        <v>45182</v>
      </c>
      <c r="B16648" s="63" t="s">
        <v>25</v>
      </c>
      <c r="C16648" s="63" t="s">
        <v>4065</v>
      </c>
      <c r="D16648" s="183" t="s">
        <v>11085</v>
      </c>
      <c r="E16648" s="126">
        <v>2300</v>
      </c>
      <c r="F16648" s="58"/>
      <c r="G16648" s="58">
        <f t="shared" si="266"/>
        <v>-2300</v>
      </c>
      <c r="H16648" s="705" t="s">
        <v>10954</v>
      </c>
    </row>
    <row r="16649" spans="1:10" ht="15" x14ac:dyDescent="0.2">
      <c r="A16649" s="734">
        <v>45182</v>
      </c>
      <c r="B16649" s="63" t="s">
        <v>10379</v>
      </c>
      <c r="C16649" s="63" t="s">
        <v>5741</v>
      </c>
      <c r="D16649" s="183" t="s">
        <v>11086</v>
      </c>
      <c r="E16649" s="126">
        <v>1800</v>
      </c>
      <c r="F16649" s="58"/>
      <c r="G16649" s="58">
        <f t="shared" si="266"/>
        <v>-1800</v>
      </c>
      <c r="H16649" s="705" t="s">
        <v>10954</v>
      </c>
    </row>
    <row r="16650" spans="1:10" ht="15" x14ac:dyDescent="0.2">
      <c r="A16650" s="734">
        <v>45182</v>
      </c>
      <c r="B16650" s="63" t="s">
        <v>10232</v>
      </c>
      <c r="C16650" s="63" t="s">
        <v>286</v>
      </c>
      <c r="D16650" s="183" t="s">
        <v>10887</v>
      </c>
      <c r="E16650" s="126">
        <v>1500</v>
      </c>
      <c r="F16650" s="58"/>
      <c r="G16650" s="58">
        <f t="shared" si="266"/>
        <v>-1500</v>
      </c>
      <c r="H16650" s="705" t="s">
        <v>10954</v>
      </c>
    </row>
    <row r="16651" spans="1:10" ht="15" x14ac:dyDescent="0.2">
      <c r="A16651" s="734">
        <v>45182</v>
      </c>
      <c r="B16651" s="63" t="s">
        <v>10379</v>
      </c>
      <c r="C16651" s="63" t="s">
        <v>5741</v>
      </c>
      <c r="D16651" s="183" t="s">
        <v>370</v>
      </c>
      <c r="E16651" s="126">
        <v>2700</v>
      </c>
      <c r="F16651" s="58"/>
      <c r="G16651" s="58">
        <f t="shared" si="266"/>
        <v>-2700</v>
      </c>
      <c r="H16651" s="705" t="s">
        <v>10954</v>
      </c>
    </row>
    <row r="16652" spans="1:10" ht="15" x14ac:dyDescent="0.2">
      <c r="A16652" s="734">
        <v>45182</v>
      </c>
      <c r="B16652" s="63" t="s">
        <v>10908</v>
      </c>
      <c r="C16652" s="63" t="s">
        <v>392</v>
      </c>
      <c r="D16652" s="183" t="s">
        <v>11087</v>
      </c>
      <c r="E16652" s="126">
        <v>7000</v>
      </c>
      <c r="F16652" s="58"/>
      <c r="G16652" s="58">
        <f t="shared" si="266"/>
        <v>-7000</v>
      </c>
      <c r="H16652" s="705" t="s">
        <v>10954</v>
      </c>
      <c r="J16652" s="1092"/>
    </row>
    <row r="16653" spans="1:10" ht="15" x14ac:dyDescent="0.2">
      <c r="A16653" s="734">
        <v>45182</v>
      </c>
      <c r="B16653" s="63" t="s">
        <v>10908</v>
      </c>
      <c r="C16653" s="63" t="s">
        <v>5741</v>
      </c>
      <c r="D16653" s="183" t="s">
        <v>11088</v>
      </c>
      <c r="E16653" s="126">
        <v>10000</v>
      </c>
      <c r="F16653" s="58"/>
      <c r="G16653" s="58">
        <f t="shared" si="266"/>
        <v>-10000</v>
      </c>
      <c r="H16653" s="705" t="s">
        <v>10954</v>
      </c>
      <c r="J16653" s="1092"/>
    </row>
    <row r="16654" spans="1:10" ht="15" x14ac:dyDescent="0.2">
      <c r="A16654" s="734">
        <v>45182</v>
      </c>
      <c r="B16654" s="63" t="s">
        <v>11089</v>
      </c>
      <c r="C16654" s="63" t="s">
        <v>10993</v>
      </c>
      <c r="D16654" s="183" t="s">
        <v>11090</v>
      </c>
      <c r="E16654" s="126">
        <v>1800</v>
      </c>
      <c r="F16654" s="58"/>
      <c r="G16654" s="58">
        <f t="shared" si="266"/>
        <v>-1800</v>
      </c>
      <c r="H16654" s="705" t="s">
        <v>10954</v>
      </c>
    </row>
    <row r="16655" spans="1:10" ht="15" x14ac:dyDescent="0.2">
      <c r="A16655" s="734">
        <v>45182</v>
      </c>
      <c r="B16655" s="63" t="s">
        <v>10908</v>
      </c>
      <c r="C16655" s="63" t="s">
        <v>10993</v>
      </c>
      <c r="D16655" s="183" t="s">
        <v>11091</v>
      </c>
      <c r="E16655" s="126">
        <v>4700</v>
      </c>
      <c r="F16655" s="58"/>
      <c r="G16655" s="58">
        <f t="shared" si="266"/>
        <v>-4700</v>
      </c>
      <c r="H16655" s="705" t="s">
        <v>10954</v>
      </c>
      <c r="J16655" s="1092"/>
    </row>
    <row r="16656" spans="1:10" ht="15" x14ac:dyDescent="0.2">
      <c r="A16656" s="734">
        <v>45182</v>
      </c>
      <c r="B16656" s="63" t="s">
        <v>8559</v>
      </c>
      <c r="C16656" s="63" t="s">
        <v>10993</v>
      </c>
      <c r="D16656" s="183" t="s">
        <v>11092</v>
      </c>
      <c r="E16656" s="126">
        <v>5000</v>
      </c>
      <c r="F16656" s="58"/>
      <c r="G16656" s="58">
        <f t="shared" si="266"/>
        <v>-5000</v>
      </c>
      <c r="H16656" s="705" t="s">
        <v>10954</v>
      </c>
    </row>
    <row r="16657" spans="1:10" ht="15" x14ac:dyDescent="0.2">
      <c r="A16657" s="734">
        <v>45182</v>
      </c>
      <c r="B16657" s="63" t="s">
        <v>9409</v>
      </c>
      <c r="C16657" s="63" t="s">
        <v>10993</v>
      </c>
      <c r="D16657" s="183" t="s">
        <v>11092</v>
      </c>
      <c r="E16657" s="126">
        <v>5000</v>
      </c>
      <c r="F16657" s="58"/>
      <c r="G16657" s="58">
        <f t="shared" si="266"/>
        <v>-5000</v>
      </c>
      <c r="H16657" s="705" t="s">
        <v>10954</v>
      </c>
    </row>
    <row r="16658" spans="1:10" ht="15" x14ac:dyDescent="0.2">
      <c r="A16658" s="734">
        <v>45182</v>
      </c>
      <c r="B16658" s="63" t="s">
        <v>10144</v>
      </c>
      <c r="C16658" s="63" t="s">
        <v>10993</v>
      </c>
      <c r="D16658" s="183" t="s">
        <v>11092</v>
      </c>
      <c r="E16658" s="126">
        <v>61610</v>
      </c>
      <c r="F16658" s="58"/>
      <c r="G16658" s="58">
        <f t="shared" si="266"/>
        <v>-61610</v>
      </c>
      <c r="H16658" s="705" t="s">
        <v>10954</v>
      </c>
    </row>
    <row r="16659" spans="1:10" ht="15" x14ac:dyDescent="0.2">
      <c r="A16659" s="734">
        <v>45183</v>
      </c>
      <c r="B16659" s="63" t="s">
        <v>11093</v>
      </c>
      <c r="C16659" s="63" t="s">
        <v>8251</v>
      </c>
      <c r="D16659" s="183" t="s">
        <v>2711</v>
      </c>
      <c r="E16659" s="126">
        <v>50000</v>
      </c>
      <c r="F16659" s="58"/>
      <c r="G16659" s="58">
        <f t="shared" si="266"/>
        <v>-50000</v>
      </c>
      <c r="H16659" s="705" t="s">
        <v>10954</v>
      </c>
    </row>
    <row r="16660" spans="1:10" ht="15" x14ac:dyDescent="0.2">
      <c r="A16660" s="734">
        <v>45183</v>
      </c>
      <c r="B16660" s="63" t="s">
        <v>9356</v>
      </c>
      <c r="C16660" s="63" t="s">
        <v>8251</v>
      </c>
      <c r="D16660" s="183" t="s">
        <v>2711</v>
      </c>
      <c r="E16660" s="126">
        <v>100000</v>
      </c>
      <c r="F16660" s="58"/>
      <c r="G16660" s="58">
        <f t="shared" si="266"/>
        <v>-100000</v>
      </c>
      <c r="H16660" s="705" t="s">
        <v>10954</v>
      </c>
    </row>
    <row r="16661" spans="1:10" ht="15" x14ac:dyDescent="0.2">
      <c r="A16661" s="734">
        <v>45183</v>
      </c>
      <c r="B16661" s="63" t="s">
        <v>9769</v>
      </c>
      <c r="C16661" s="63" t="s">
        <v>8251</v>
      </c>
      <c r="D16661" s="183" t="s">
        <v>2711</v>
      </c>
      <c r="E16661" s="126">
        <v>50000</v>
      </c>
      <c r="F16661" s="58"/>
      <c r="G16661" s="58">
        <f t="shared" si="266"/>
        <v>-50000</v>
      </c>
      <c r="H16661" s="705" t="s">
        <v>10954</v>
      </c>
    </row>
    <row r="16662" spans="1:10" ht="15" x14ac:dyDescent="0.2">
      <c r="A16662" s="734">
        <v>45183</v>
      </c>
      <c r="B16662" s="63" t="s">
        <v>10909</v>
      </c>
      <c r="C16662" s="63" t="s">
        <v>11110</v>
      </c>
      <c r="D16662" s="183" t="s">
        <v>11111</v>
      </c>
      <c r="E16662" s="126">
        <v>500000</v>
      </c>
      <c r="F16662" s="58"/>
      <c r="G16662" s="58">
        <f t="shared" si="266"/>
        <v>-500000</v>
      </c>
      <c r="H16662" s="705" t="s">
        <v>10954</v>
      </c>
      <c r="J16662" s="1092"/>
    </row>
    <row r="16663" spans="1:10" ht="15" x14ac:dyDescent="0.2">
      <c r="A16663" s="734">
        <v>45184</v>
      </c>
      <c r="B16663" s="63" t="s">
        <v>10379</v>
      </c>
      <c r="C16663" s="63" t="s">
        <v>5741</v>
      </c>
      <c r="D16663" s="183" t="s">
        <v>11094</v>
      </c>
      <c r="E16663" s="126">
        <v>1000</v>
      </c>
      <c r="F16663" s="58"/>
      <c r="G16663" s="58">
        <f t="shared" si="266"/>
        <v>-1000</v>
      </c>
      <c r="H16663" s="705" t="s">
        <v>10954</v>
      </c>
    </row>
    <row r="16664" spans="1:10" ht="15" x14ac:dyDescent="0.2">
      <c r="A16664" s="734">
        <v>45184</v>
      </c>
      <c r="B16664" s="63" t="s">
        <v>25</v>
      </c>
      <c r="C16664" s="63" t="s">
        <v>8150</v>
      </c>
      <c r="D16664" s="183" t="s">
        <v>7326</v>
      </c>
      <c r="E16664" s="126">
        <v>2500</v>
      </c>
      <c r="F16664" s="58"/>
      <c r="G16664" s="58">
        <f t="shared" si="266"/>
        <v>-2500</v>
      </c>
      <c r="H16664" s="705" t="s">
        <v>10954</v>
      </c>
    </row>
    <row r="16665" spans="1:10" ht="15" x14ac:dyDescent="0.2">
      <c r="A16665" s="734">
        <v>45184</v>
      </c>
      <c r="B16665" s="63" t="s">
        <v>103</v>
      </c>
      <c r="C16665" s="63" t="s">
        <v>8150</v>
      </c>
      <c r="D16665" s="183" t="s">
        <v>7326</v>
      </c>
      <c r="E16665" s="126">
        <v>8000</v>
      </c>
      <c r="F16665" s="58"/>
      <c r="G16665" s="58">
        <f t="shared" si="266"/>
        <v>-8000</v>
      </c>
      <c r="H16665" s="705" t="s">
        <v>10954</v>
      </c>
    </row>
    <row r="16666" spans="1:10" ht="15" x14ac:dyDescent="0.2">
      <c r="A16666" s="734">
        <v>45184</v>
      </c>
      <c r="B16666" s="63" t="s">
        <v>10232</v>
      </c>
      <c r="C16666" s="63" t="s">
        <v>10993</v>
      </c>
      <c r="D16666" s="183" t="s">
        <v>11095</v>
      </c>
      <c r="E16666" s="126">
        <v>15200</v>
      </c>
      <c r="F16666" s="58"/>
      <c r="G16666" s="58">
        <f t="shared" si="266"/>
        <v>-15200</v>
      </c>
      <c r="H16666" s="705" t="s">
        <v>10954</v>
      </c>
    </row>
    <row r="16667" spans="1:10" ht="15" x14ac:dyDescent="0.2">
      <c r="A16667" s="734">
        <v>45184</v>
      </c>
      <c r="B16667" s="63" t="s">
        <v>9356</v>
      </c>
      <c r="C16667" s="63" t="s">
        <v>10993</v>
      </c>
      <c r="D16667" s="183" t="s">
        <v>11096</v>
      </c>
      <c r="E16667" s="126">
        <v>9400</v>
      </c>
      <c r="F16667" s="58"/>
      <c r="G16667" s="58">
        <f t="shared" si="266"/>
        <v>-9400</v>
      </c>
      <c r="H16667" s="705" t="s">
        <v>10954</v>
      </c>
    </row>
    <row r="16668" spans="1:10" ht="15" x14ac:dyDescent="0.2">
      <c r="A16668" s="734">
        <v>45184</v>
      </c>
      <c r="B16668" s="63" t="s">
        <v>10571</v>
      </c>
      <c r="C16668" s="63" t="s">
        <v>10993</v>
      </c>
      <c r="D16668" s="183" t="s">
        <v>11095</v>
      </c>
      <c r="E16668" s="126">
        <v>780</v>
      </c>
      <c r="F16668" s="58"/>
      <c r="G16668" s="58">
        <f t="shared" si="266"/>
        <v>-780</v>
      </c>
      <c r="H16668" s="705" t="s">
        <v>10954</v>
      </c>
    </row>
    <row r="16669" spans="1:10" ht="15" x14ac:dyDescent="0.2">
      <c r="A16669" s="734">
        <v>45184</v>
      </c>
      <c r="B16669" s="63" t="s">
        <v>10576</v>
      </c>
      <c r="C16669" s="63" t="s">
        <v>8251</v>
      </c>
      <c r="D16669" s="183" t="s">
        <v>10632</v>
      </c>
      <c r="E16669" s="126">
        <v>150000</v>
      </c>
      <c r="F16669" s="58"/>
      <c r="G16669" s="58">
        <f t="shared" si="266"/>
        <v>-150000</v>
      </c>
      <c r="H16669" s="705" t="s">
        <v>10954</v>
      </c>
    </row>
    <row r="16670" spans="1:10" ht="15" x14ac:dyDescent="0.2">
      <c r="A16670" s="734">
        <v>45184</v>
      </c>
      <c r="B16670" s="63" t="s">
        <v>9769</v>
      </c>
      <c r="C16670" s="63" t="s">
        <v>8251</v>
      </c>
      <c r="D16670" s="183" t="s">
        <v>11097</v>
      </c>
      <c r="E16670" s="126">
        <v>5500</v>
      </c>
      <c r="F16670" s="58"/>
      <c r="G16670" s="58">
        <f t="shared" si="266"/>
        <v>-5500</v>
      </c>
      <c r="H16670" s="705" t="s">
        <v>10954</v>
      </c>
    </row>
    <row r="16671" spans="1:10" ht="15" x14ac:dyDescent="0.2">
      <c r="A16671" s="734">
        <v>45184</v>
      </c>
      <c r="B16671" s="63" t="s">
        <v>8868</v>
      </c>
      <c r="C16671" s="63" t="s">
        <v>286</v>
      </c>
      <c r="D16671" s="183" t="s">
        <v>11098</v>
      </c>
      <c r="E16671" s="126">
        <v>500</v>
      </c>
      <c r="F16671" s="58"/>
      <c r="G16671" s="58">
        <f t="shared" si="266"/>
        <v>-500</v>
      </c>
      <c r="H16671" s="705" t="s">
        <v>10954</v>
      </c>
    </row>
    <row r="16672" spans="1:10" ht="15" x14ac:dyDescent="0.2">
      <c r="A16672" s="734">
        <v>45184</v>
      </c>
      <c r="B16672" s="63" t="s">
        <v>103</v>
      </c>
      <c r="C16672" s="63" t="s">
        <v>103</v>
      </c>
      <c r="D16672" s="183" t="s">
        <v>10211</v>
      </c>
      <c r="E16672" s="126">
        <v>3000</v>
      </c>
      <c r="F16672" s="58"/>
      <c r="G16672" s="58">
        <f t="shared" si="266"/>
        <v>-3000</v>
      </c>
      <c r="H16672" s="705" t="s">
        <v>10954</v>
      </c>
    </row>
    <row r="16673" spans="1:8" ht="15" x14ac:dyDescent="0.2">
      <c r="A16673" s="734">
        <v>45184</v>
      </c>
      <c r="B16673" s="63" t="s">
        <v>9769</v>
      </c>
      <c r="C16673" s="63" t="s">
        <v>11099</v>
      </c>
      <c r="D16673" s="183" t="s">
        <v>11100</v>
      </c>
      <c r="E16673" s="126">
        <v>35000</v>
      </c>
      <c r="F16673" s="58"/>
      <c r="G16673" s="58">
        <f t="shared" si="266"/>
        <v>-35000</v>
      </c>
      <c r="H16673" s="705" t="s">
        <v>10954</v>
      </c>
    </row>
    <row r="16674" spans="1:8" ht="15" x14ac:dyDescent="0.2">
      <c r="A16674" s="734">
        <v>45184</v>
      </c>
      <c r="B16674" s="63" t="s">
        <v>8043</v>
      </c>
      <c r="C16674" s="63" t="s">
        <v>11099</v>
      </c>
      <c r="D16674" s="183" t="s">
        <v>11100</v>
      </c>
      <c r="E16674" s="126">
        <v>25000</v>
      </c>
      <c r="F16674" s="58"/>
      <c r="G16674" s="58">
        <f t="shared" si="266"/>
        <v>-25000</v>
      </c>
      <c r="H16674" s="705" t="s">
        <v>10954</v>
      </c>
    </row>
    <row r="16675" spans="1:8" ht="15" x14ac:dyDescent="0.2">
      <c r="A16675" s="734">
        <v>45184</v>
      </c>
      <c r="B16675" s="63" t="s">
        <v>9356</v>
      </c>
      <c r="C16675" s="63" t="s">
        <v>10993</v>
      </c>
      <c r="D16675" s="183" t="s">
        <v>11101</v>
      </c>
      <c r="E16675" s="126">
        <v>16000</v>
      </c>
      <c r="F16675" s="58"/>
      <c r="G16675" s="58">
        <f t="shared" si="266"/>
        <v>-16000</v>
      </c>
      <c r="H16675" s="705" t="s">
        <v>10954</v>
      </c>
    </row>
    <row r="16676" spans="1:8" ht="15" x14ac:dyDescent="0.2">
      <c r="A16676" s="734">
        <v>45184</v>
      </c>
      <c r="B16676" s="63" t="s">
        <v>9769</v>
      </c>
      <c r="C16676" s="63" t="s">
        <v>10993</v>
      </c>
      <c r="D16676" s="183" t="s">
        <v>11102</v>
      </c>
      <c r="E16676" s="126">
        <v>850</v>
      </c>
      <c r="F16676" s="58"/>
      <c r="G16676" s="58">
        <f t="shared" si="266"/>
        <v>-850</v>
      </c>
      <c r="H16676" s="705" t="s">
        <v>10954</v>
      </c>
    </row>
    <row r="16677" spans="1:8" ht="15" x14ac:dyDescent="0.2">
      <c r="A16677" s="734">
        <v>45184</v>
      </c>
      <c r="B16677" s="63" t="s">
        <v>3946</v>
      </c>
      <c r="C16677" s="63" t="s">
        <v>11103</v>
      </c>
      <c r="D16677" s="183" t="s">
        <v>11104</v>
      </c>
      <c r="E16677" s="126">
        <v>100000</v>
      </c>
      <c r="F16677" s="58"/>
      <c r="G16677" s="58">
        <f t="shared" si="266"/>
        <v>-100000</v>
      </c>
      <c r="H16677" s="705" t="s">
        <v>10954</v>
      </c>
    </row>
    <row r="16678" spans="1:8" ht="24" x14ac:dyDescent="0.2">
      <c r="A16678" s="734">
        <v>45184</v>
      </c>
      <c r="B16678" s="63" t="s">
        <v>9356</v>
      </c>
      <c r="C16678" s="63" t="s">
        <v>11105</v>
      </c>
      <c r="D16678" s="183" t="s">
        <v>11107</v>
      </c>
      <c r="E16678" s="126">
        <v>55000</v>
      </c>
      <c r="F16678" s="58"/>
      <c r="G16678" s="58">
        <f t="shared" si="266"/>
        <v>-55000</v>
      </c>
      <c r="H16678" s="705" t="s">
        <v>10954</v>
      </c>
    </row>
    <row r="16679" spans="1:8" ht="15" x14ac:dyDescent="0.2">
      <c r="A16679" s="734">
        <v>45184</v>
      </c>
      <c r="B16679" s="63" t="s">
        <v>10379</v>
      </c>
      <c r="C16679" s="63" t="s">
        <v>11106</v>
      </c>
      <c r="D16679" s="183" t="s">
        <v>11116</v>
      </c>
      <c r="E16679" s="126">
        <v>60000</v>
      </c>
      <c r="F16679" s="58"/>
      <c r="G16679" s="58">
        <f t="shared" si="266"/>
        <v>-60000</v>
      </c>
      <c r="H16679" s="705" t="s">
        <v>10954</v>
      </c>
    </row>
    <row r="16680" spans="1:8" ht="15" x14ac:dyDescent="0.2">
      <c r="A16680" s="734">
        <v>45184</v>
      </c>
      <c r="B16680" s="63" t="s">
        <v>11007</v>
      </c>
      <c r="C16680" s="63" t="s">
        <v>9474</v>
      </c>
      <c r="D16680" s="183" t="s">
        <v>1157</v>
      </c>
      <c r="E16680" s="126">
        <v>20000</v>
      </c>
      <c r="F16680" s="58"/>
      <c r="G16680" s="58">
        <f t="shared" si="266"/>
        <v>-20000</v>
      </c>
      <c r="H16680" s="705" t="s">
        <v>10954</v>
      </c>
    </row>
    <row r="16681" spans="1:8" ht="15" x14ac:dyDescent="0.2">
      <c r="A16681" s="734">
        <v>45184</v>
      </c>
      <c r="B16681" s="63" t="s">
        <v>10232</v>
      </c>
      <c r="C16681" s="63" t="s">
        <v>5741</v>
      </c>
      <c r="D16681" s="183" t="s">
        <v>370</v>
      </c>
      <c r="E16681" s="126">
        <v>1200</v>
      </c>
      <c r="F16681" s="58"/>
      <c r="G16681" s="58">
        <f t="shared" si="266"/>
        <v>-1200</v>
      </c>
      <c r="H16681" s="705" t="s">
        <v>10954</v>
      </c>
    </row>
    <row r="16682" spans="1:8" ht="15" x14ac:dyDescent="0.2">
      <c r="A16682" s="734">
        <v>45184</v>
      </c>
      <c r="B16682" s="63" t="s">
        <v>11089</v>
      </c>
      <c r="C16682" s="63" t="s">
        <v>5741</v>
      </c>
      <c r="D16682" s="183" t="s">
        <v>370</v>
      </c>
      <c r="E16682" s="126">
        <v>1500</v>
      </c>
      <c r="F16682" s="58"/>
      <c r="G16682" s="58">
        <f t="shared" si="266"/>
        <v>-1500</v>
      </c>
      <c r="H16682" s="705" t="s">
        <v>10954</v>
      </c>
    </row>
    <row r="16683" spans="1:8" ht="15" x14ac:dyDescent="0.2">
      <c r="A16683" s="734">
        <v>45184</v>
      </c>
      <c r="B16683" s="63" t="s">
        <v>9356</v>
      </c>
      <c r="C16683" s="63" t="s">
        <v>10883</v>
      </c>
      <c r="D16683" s="183" t="s">
        <v>11108</v>
      </c>
      <c r="E16683" s="126">
        <v>500000</v>
      </c>
      <c r="F16683" s="58"/>
      <c r="G16683" s="58">
        <f t="shared" si="266"/>
        <v>-500000</v>
      </c>
      <c r="H16683" s="705" t="s">
        <v>10954</v>
      </c>
    </row>
    <row r="16684" spans="1:8" ht="15" x14ac:dyDescent="0.2">
      <c r="A16684" s="734">
        <v>45184</v>
      </c>
      <c r="B16684" s="63" t="s">
        <v>9769</v>
      </c>
      <c r="C16684" s="63" t="s">
        <v>392</v>
      </c>
      <c r="D16684" s="183" t="s">
        <v>11109</v>
      </c>
      <c r="E16684" s="126">
        <v>35000</v>
      </c>
      <c r="F16684" s="58"/>
      <c r="G16684" s="58">
        <f t="shared" si="266"/>
        <v>-35000</v>
      </c>
      <c r="H16684" s="705" t="s">
        <v>10954</v>
      </c>
    </row>
    <row r="16685" spans="1:8" ht="15" x14ac:dyDescent="0.2">
      <c r="A16685" s="734">
        <v>45184</v>
      </c>
      <c r="B16685" s="63" t="s">
        <v>9769</v>
      </c>
      <c r="C16685" s="551" t="s">
        <v>10889</v>
      </c>
      <c r="D16685" s="740" t="s">
        <v>11119</v>
      </c>
      <c r="E16685" s="552">
        <v>17100</v>
      </c>
      <c r="F16685" s="58"/>
      <c r="G16685" s="58">
        <f t="shared" si="266"/>
        <v>-17100</v>
      </c>
      <c r="H16685" s="705" t="s">
        <v>10954</v>
      </c>
    </row>
    <row r="16686" spans="1:8" ht="15" x14ac:dyDescent="0.2">
      <c r="A16686" s="734">
        <v>45184</v>
      </c>
      <c r="B16686" s="63" t="s">
        <v>10576</v>
      </c>
      <c r="C16686" s="551" t="s">
        <v>10889</v>
      </c>
      <c r="D16686" s="740" t="s">
        <v>11119</v>
      </c>
      <c r="E16686" s="552">
        <v>188950</v>
      </c>
      <c r="F16686" s="58"/>
      <c r="G16686" s="58">
        <f t="shared" si="266"/>
        <v>-188950</v>
      </c>
      <c r="H16686" s="705" t="s">
        <v>10954</v>
      </c>
    </row>
    <row r="16687" spans="1:8" ht="15" x14ac:dyDescent="0.2">
      <c r="A16687" s="734">
        <v>45184</v>
      </c>
      <c r="B16687" s="63" t="s">
        <v>7807</v>
      </c>
      <c r="C16687" s="551" t="s">
        <v>10889</v>
      </c>
      <c r="D16687" s="740" t="s">
        <v>11119</v>
      </c>
      <c r="E16687" s="552">
        <v>101900</v>
      </c>
      <c r="F16687" s="58"/>
      <c r="G16687" s="58">
        <f t="shared" si="266"/>
        <v>-101900</v>
      </c>
      <c r="H16687" s="705" t="s">
        <v>10954</v>
      </c>
    </row>
    <row r="16688" spans="1:8" ht="15" x14ac:dyDescent="0.2">
      <c r="A16688" s="734">
        <v>45184</v>
      </c>
      <c r="B16688" s="63" t="s">
        <v>10232</v>
      </c>
      <c r="C16688" s="551" t="s">
        <v>10889</v>
      </c>
      <c r="D16688" s="740" t="s">
        <v>11119</v>
      </c>
      <c r="E16688" s="552">
        <v>49200</v>
      </c>
      <c r="F16688" s="58"/>
      <c r="G16688" s="58">
        <f t="shared" si="266"/>
        <v>-49200</v>
      </c>
      <c r="H16688" s="705" t="s">
        <v>10954</v>
      </c>
    </row>
    <row r="16689" spans="1:10" ht="24" x14ac:dyDescent="0.2">
      <c r="A16689" s="734">
        <v>45184</v>
      </c>
      <c r="B16689" s="63" t="s">
        <v>10909</v>
      </c>
      <c r="C16689" s="551" t="s">
        <v>10889</v>
      </c>
      <c r="D16689" s="740" t="s">
        <v>11120</v>
      </c>
      <c r="E16689" s="552">
        <v>26850</v>
      </c>
      <c r="F16689" s="58"/>
      <c r="G16689" s="58">
        <f t="shared" si="266"/>
        <v>-26850</v>
      </c>
      <c r="H16689" s="705" t="s">
        <v>10954</v>
      </c>
      <c r="J16689" s="1092"/>
    </row>
    <row r="16690" spans="1:10" ht="15" x14ac:dyDescent="0.2">
      <c r="A16690" s="734">
        <v>45184</v>
      </c>
      <c r="B16690" s="63" t="s">
        <v>10576</v>
      </c>
      <c r="C16690" s="63" t="s">
        <v>11025</v>
      </c>
      <c r="D16690" s="183" t="s">
        <v>11112</v>
      </c>
      <c r="E16690" s="126">
        <v>9500</v>
      </c>
      <c r="F16690" s="58"/>
      <c r="G16690" s="58">
        <f t="shared" si="266"/>
        <v>-9500</v>
      </c>
      <c r="H16690" s="705" t="s">
        <v>10954</v>
      </c>
    </row>
    <row r="16691" spans="1:10" ht="15" x14ac:dyDescent="0.2">
      <c r="A16691" s="734">
        <v>45184</v>
      </c>
      <c r="B16691" s="63" t="s">
        <v>9356</v>
      </c>
      <c r="C16691" s="63" t="s">
        <v>9460</v>
      </c>
      <c r="D16691" s="183" t="s">
        <v>11115</v>
      </c>
      <c r="E16691" s="126">
        <v>100000</v>
      </c>
      <c r="F16691" s="58"/>
      <c r="G16691" s="58">
        <f t="shared" si="266"/>
        <v>-100000</v>
      </c>
      <c r="H16691" s="705" t="s">
        <v>10954</v>
      </c>
    </row>
    <row r="16692" spans="1:10" ht="15" x14ac:dyDescent="0.2">
      <c r="A16692" s="734">
        <v>45185</v>
      </c>
      <c r="B16692" s="63" t="s">
        <v>9356</v>
      </c>
      <c r="C16692" s="63" t="s">
        <v>5741</v>
      </c>
      <c r="D16692" s="183" t="s">
        <v>370</v>
      </c>
      <c r="E16692" s="126">
        <v>1800</v>
      </c>
      <c r="F16692" s="58"/>
      <c r="G16692" s="58">
        <f t="shared" si="266"/>
        <v>-1800</v>
      </c>
      <c r="H16692" s="705" t="s">
        <v>10954</v>
      </c>
    </row>
    <row r="16693" spans="1:10" ht="15" x14ac:dyDescent="0.2">
      <c r="A16693" s="734">
        <v>45185</v>
      </c>
      <c r="B16693" s="63" t="s">
        <v>10232</v>
      </c>
      <c r="C16693" s="63" t="s">
        <v>5741</v>
      </c>
      <c r="D16693" s="183" t="s">
        <v>5741</v>
      </c>
      <c r="E16693" s="126">
        <v>900</v>
      </c>
      <c r="F16693" s="58"/>
      <c r="G16693" s="58">
        <f t="shared" si="266"/>
        <v>-900</v>
      </c>
      <c r="H16693" s="705" t="s">
        <v>10954</v>
      </c>
    </row>
    <row r="16694" spans="1:10" ht="15" x14ac:dyDescent="0.2">
      <c r="A16694" s="734">
        <v>45185</v>
      </c>
      <c r="B16694" s="63" t="s">
        <v>10908</v>
      </c>
      <c r="C16694" s="63" t="s">
        <v>5741</v>
      </c>
      <c r="D16694" s="183" t="s">
        <v>10337</v>
      </c>
      <c r="E16694" s="126">
        <v>210</v>
      </c>
      <c r="F16694" s="58"/>
      <c r="G16694" s="58">
        <f t="shared" si="266"/>
        <v>-210</v>
      </c>
      <c r="H16694" s="705" t="s">
        <v>10954</v>
      </c>
      <c r="J16694" s="1092"/>
    </row>
    <row r="16695" spans="1:10" ht="15" x14ac:dyDescent="0.2">
      <c r="A16695" s="734">
        <v>45185</v>
      </c>
      <c r="B16695" s="63" t="s">
        <v>10908</v>
      </c>
      <c r="C16695" s="63" t="s">
        <v>3145</v>
      </c>
      <c r="D16695" s="183" t="s">
        <v>11123</v>
      </c>
      <c r="E16695" s="126">
        <v>16350</v>
      </c>
      <c r="F16695" s="58"/>
      <c r="G16695" s="58">
        <f t="shared" si="266"/>
        <v>-16350</v>
      </c>
      <c r="H16695" s="705" t="s">
        <v>10954</v>
      </c>
    </row>
    <row r="16696" spans="1:10" ht="15" x14ac:dyDescent="0.2">
      <c r="A16696" s="734">
        <v>45185</v>
      </c>
      <c r="B16696" s="63" t="s">
        <v>103</v>
      </c>
      <c r="C16696" s="63" t="s">
        <v>2996</v>
      </c>
      <c r="D16696" s="183" t="s">
        <v>370</v>
      </c>
      <c r="E16696" s="126">
        <v>4670</v>
      </c>
      <c r="F16696" s="58"/>
      <c r="G16696" s="58">
        <f t="shared" si="266"/>
        <v>-4670</v>
      </c>
      <c r="H16696" s="705" t="s">
        <v>10954</v>
      </c>
    </row>
    <row r="16697" spans="1:10" ht="15" x14ac:dyDescent="0.2">
      <c r="A16697" s="734">
        <v>45185</v>
      </c>
      <c r="B16697" s="63" t="s">
        <v>103</v>
      </c>
      <c r="C16697" s="63" t="s">
        <v>392</v>
      </c>
      <c r="D16697" s="183" t="s">
        <v>11124</v>
      </c>
      <c r="E16697" s="126">
        <v>1100</v>
      </c>
      <c r="F16697" s="58"/>
      <c r="G16697" s="58">
        <f t="shared" si="266"/>
        <v>-1100</v>
      </c>
      <c r="H16697" s="705" t="s">
        <v>10954</v>
      </c>
    </row>
    <row r="16698" spans="1:10" ht="15" x14ac:dyDescent="0.2">
      <c r="A16698" s="734">
        <v>45185</v>
      </c>
      <c r="B16698" s="63" t="s">
        <v>9769</v>
      </c>
      <c r="C16698" s="63" t="s">
        <v>10236</v>
      </c>
      <c r="D16698" s="183" t="s">
        <v>11125</v>
      </c>
      <c r="E16698" s="126">
        <v>71200</v>
      </c>
      <c r="F16698" s="58"/>
      <c r="G16698" s="58">
        <f t="shared" si="266"/>
        <v>-71200</v>
      </c>
      <c r="H16698" s="705" t="s">
        <v>10954</v>
      </c>
    </row>
    <row r="16699" spans="1:10" ht="15" x14ac:dyDescent="0.2">
      <c r="A16699" s="734">
        <v>45185</v>
      </c>
      <c r="B16699" s="63" t="s">
        <v>9409</v>
      </c>
      <c r="C16699" s="63" t="s">
        <v>3145</v>
      </c>
      <c r="D16699" s="183" t="s">
        <v>6057</v>
      </c>
      <c r="E16699" s="126">
        <v>10060</v>
      </c>
      <c r="F16699" s="58"/>
      <c r="G16699" s="58">
        <f t="shared" si="266"/>
        <v>-10060</v>
      </c>
      <c r="H16699" s="705" t="s">
        <v>10954</v>
      </c>
    </row>
    <row r="16700" spans="1:10" ht="15" x14ac:dyDescent="0.2">
      <c r="A16700" s="734">
        <v>45187</v>
      </c>
      <c r="B16700" s="63" t="s">
        <v>10232</v>
      </c>
      <c r="C16700" s="63" t="s">
        <v>10993</v>
      </c>
      <c r="D16700" s="183" t="s">
        <v>11126</v>
      </c>
      <c r="E16700" s="126">
        <v>8450</v>
      </c>
      <c r="F16700" s="58"/>
      <c r="G16700" s="58">
        <f t="shared" si="266"/>
        <v>-8450</v>
      </c>
      <c r="H16700" s="705" t="s">
        <v>10954</v>
      </c>
    </row>
    <row r="16701" spans="1:10" ht="15" x14ac:dyDescent="0.2">
      <c r="A16701" s="734">
        <v>45187</v>
      </c>
      <c r="B16701" s="63" t="s">
        <v>10908</v>
      </c>
      <c r="C16701" s="63" t="s">
        <v>10993</v>
      </c>
      <c r="D16701" s="183" t="s">
        <v>11127</v>
      </c>
      <c r="E16701" s="126">
        <v>62125</v>
      </c>
      <c r="F16701" s="58"/>
      <c r="G16701" s="58">
        <f t="shared" si="266"/>
        <v>-62125</v>
      </c>
      <c r="H16701" s="705" t="s">
        <v>10954</v>
      </c>
    </row>
    <row r="16702" spans="1:10" ht="15" x14ac:dyDescent="0.2">
      <c r="A16702" s="734">
        <v>45187</v>
      </c>
      <c r="B16702" s="63" t="s">
        <v>9986</v>
      </c>
      <c r="C16702" s="63" t="s">
        <v>10993</v>
      </c>
      <c r="D16702" s="183" t="s">
        <v>2272</v>
      </c>
      <c r="E16702" s="126">
        <v>1885</v>
      </c>
      <c r="F16702" s="58"/>
      <c r="G16702" s="58">
        <f t="shared" si="266"/>
        <v>-1885</v>
      </c>
      <c r="H16702" s="705" t="s">
        <v>10954</v>
      </c>
    </row>
    <row r="16703" spans="1:10" ht="15" x14ac:dyDescent="0.2">
      <c r="A16703" s="734">
        <v>45187</v>
      </c>
      <c r="B16703" s="63" t="s">
        <v>10151</v>
      </c>
      <c r="C16703" s="63" t="s">
        <v>10993</v>
      </c>
      <c r="D16703" s="183" t="s">
        <v>11128</v>
      </c>
      <c r="E16703" s="126">
        <v>6500</v>
      </c>
      <c r="F16703" s="58"/>
      <c r="G16703" s="58">
        <f t="shared" ref="G16703:G16766" si="267">F16703-E16703</f>
        <v>-6500</v>
      </c>
      <c r="H16703" s="705" t="s">
        <v>10954</v>
      </c>
    </row>
    <row r="16704" spans="1:10" ht="15" x14ac:dyDescent="0.2">
      <c r="A16704" s="734">
        <v>45187</v>
      </c>
      <c r="B16704" s="63" t="s">
        <v>10908</v>
      </c>
      <c r="C16704" s="63" t="s">
        <v>5741</v>
      </c>
      <c r="D16704" s="183" t="s">
        <v>370</v>
      </c>
      <c r="E16704" s="126">
        <v>3000</v>
      </c>
      <c r="F16704" s="58"/>
      <c r="G16704" s="58">
        <f t="shared" si="267"/>
        <v>-3000</v>
      </c>
      <c r="H16704" s="705" t="s">
        <v>10954</v>
      </c>
    </row>
    <row r="16705" spans="1:8" ht="15" x14ac:dyDescent="0.2">
      <c r="A16705" s="734">
        <v>45187</v>
      </c>
      <c r="B16705" s="63" t="s">
        <v>9986</v>
      </c>
      <c r="C16705" s="63" t="s">
        <v>5741</v>
      </c>
      <c r="D16705" s="183" t="s">
        <v>370</v>
      </c>
      <c r="E16705" s="126">
        <v>800</v>
      </c>
      <c r="F16705" s="58"/>
      <c r="G16705" s="58">
        <f t="shared" si="267"/>
        <v>-800</v>
      </c>
      <c r="H16705" s="705" t="s">
        <v>10954</v>
      </c>
    </row>
    <row r="16706" spans="1:8" ht="15" x14ac:dyDescent="0.2">
      <c r="A16706" s="734">
        <v>45188</v>
      </c>
      <c r="B16706" s="63" t="s">
        <v>9356</v>
      </c>
      <c r="C16706" s="63" t="s">
        <v>10993</v>
      </c>
      <c r="D16706" s="183" t="s">
        <v>11129</v>
      </c>
      <c r="E16706" s="126">
        <v>5080</v>
      </c>
      <c r="F16706" s="58"/>
      <c r="G16706" s="58">
        <f t="shared" si="267"/>
        <v>-5080</v>
      </c>
      <c r="H16706" s="705" t="s">
        <v>10954</v>
      </c>
    </row>
    <row r="16707" spans="1:8" ht="15" x14ac:dyDescent="0.2">
      <c r="A16707" s="734">
        <v>45188</v>
      </c>
      <c r="B16707" s="63" t="s">
        <v>103</v>
      </c>
      <c r="C16707" s="63" t="s">
        <v>103</v>
      </c>
      <c r="D16707" s="183" t="s">
        <v>10211</v>
      </c>
      <c r="E16707" s="126">
        <v>3000</v>
      </c>
      <c r="F16707" s="58"/>
      <c r="G16707" s="58">
        <f t="shared" si="267"/>
        <v>-3000</v>
      </c>
      <c r="H16707" s="705" t="s">
        <v>10954</v>
      </c>
    </row>
    <row r="16708" spans="1:8" ht="15" x14ac:dyDescent="0.2">
      <c r="A16708" s="734">
        <v>45188</v>
      </c>
      <c r="B16708" s="63" t="s">
        <v>10909</v>
      </c>
      <c r="C16708" s="551" t="s">
        <v>3145</v>
      </c>
      <c r="D16708" s="740" t="s">
        <v>11130</v>
      </c>
      <c r="E16708" s="552">
        <v>9417</v>
      </c>
      <c r="F16708" s="58"/>
      <c r="G16708" s="58">
        <f t="shared" si="267"/>
        <v>-9417</v>
      </c>
      <c r="H16708" s="705" t="s">
        <v>10954</v>
      </c>
    </row>
    <row r="16709" spans="1:8" ht="15" x14ac:dyDescent="0.2">
      <c r="A16709" s="734">
        <v>45188</v>
      </c>
      <c r="B16709" s="63" t="s">
        <v>10576</v>
      </c>
      <c r="C16709" s="551" t="s">
        <v>3145</v>
      </c>
      <c r="D16709" s="740" t="s">
        <v>11130</v>
      </c>
      <c r="E16709" s="552">
        <v>9417</v>
      </c>
      <c r="F16709" s="58"/>
      <c r="G16709" s="58">
        <f t="shared" si="267"/>
        <v>-9417</v>
      </c>
      <c r="H16709" s="705" t="s">
        <v>10954</v>
      </c>
    </row>
    <row r="16710" spans="1:8" ht="15" x14ac:dyDescent="0.2">
      <c r="A16710" s="734">
        <v>45188</v>
      </c>
      <c r="B16710" s="63" t="s">
        <v>10232</v>
      </c>
      <c r="C16710" s="551" t="s">
        <v>3145</v>
      </c>
      <c r="D16710" s="740" t="s">
        <v>11130</v>
      </c>
      <c r="E16710" s="552">
        <v>9417</v>
      </c>
      <c r="F16710" s="58"/>
      <c r="G16710" s="58">
        <f t="shared" si="267"/>
        <v>-9417</v>
      </c>
      <c r="H16710" s="705" t="s">
        <v>10954</v>
      </c>
    </row>
    <row r="16711" spans="1:8" ht="36" x14ac:dyDescent="0.2">
      <c r="A16711" s="734">
        <v>45188</v>
      </c>
      <c r="B16711" s="63" t="s">
        <v>9356</v>
      </c>
      <c r="C16711" s="63" t="s">
        <v>10993</v>
      </c>
      <c r="D16711" s="183" t="s">
        <v>11131</v>
      </c>
      <c r="E16711" s="126">
        <v>395000</v>
      </c>
      <c r="F16711" s="58"/>
      <c r="G16711" s="126">
        <f t="shared" si="267"/>
        <v>-395000</v>
      </c>
      <c r="H16711" s="705" t="s">
        <v>10954</v>
      </c>
    </row>
    <row r="16712" spans="1:8" ht="15" x14ac:dyDescent="0.2">
      <c r="A16712" s="734">
        <v>45188</v>
      </c>
      <c r="B16712" s="63" t="s">
        <v>9356</v>
      </c>
      <c r="C16712" s="63" t="s">
        <v>11132</v>
      </c>
      <c r="D16712" s="183" t="s">
        <v>11133</v>
      </c>
      <c r="E16712" s="126">
        <v>42300</v>
      </c>
      <c r="F16712" s="58"/>
      <c r="G16712" s="126">
        <f t="shared" si="267"/>
        <v>-42300</v>
      </c>
      <c r="H16712" s="705" t="s">
        <v>10954</v>
      </c>
    </row>
    <row r="16713" spans="1:8" ht="15" x14ac:dyDescent="0.2">
      <c r="A16713" s="734">
        <v>45188</v>
      </c>
      <c r="B16713" s="63" t="s">
        <v>10908</v>
      </c>
      <c r="C16713" s="63" t="s">
        <v>5741</v>
      </c>
      <c r="D16713" s="183" t="s">
        <v>370</v>
      </c>
      <c r="E16713" s="126">
        <v>800</v>
      </c>
      <c r="F16713" s="58"/>
      <c r="G16713" s="126">
        <f t="shared" si="267"/>
        <v>-800</v>
      </c>
      <c r="H16713" s="705" t="s">
        <v>10954</v>
      </c>
    </row>
    <row r="16714" spans="1:8" ht="15" x14ac:dyDescent="0.2">
      <c r="A16714" s="734">
        <v>45188</v>
      </c>
      <c r="B16714" s="63" t="s">
        <v>2933</v>
      </c>
      <c r="C16714" s="63" t="s">
        <v>3145</v>
      </c>
      <c r="D16714" s="183" t="s">
        <v>3588</v>
      </c>
      <c r="E16714" s="126">
        <v>9180</v>
      </c>
      <c r="F16714" s="58"/>
      <c r="G16714" s="58">
        <f t="shared" si="267"/>
        <v>-9180</v>
      </c>
      <c r="H16714" s="705" t="s">
        <v>10954</v>
      </c>
    </row>
    <row r="16715" spans="1:8" ht="15" x14ac:dyDescent="0.2">
      <c r="A16715" s="734">
        <v>45188</v>
      </c>
      <c r="B16715" s="63" t="s">
        <v>10909</v>
      </c>
      <c r="C16715" s="63" t="s">
        <v>3145</v>
      </c>
      <c r="D16715" s="183" t="s">
        <v>11144</v>
      </c>
      <c r="E16715" s="126">
        <v>10450</v>
      </c>
      <c r="F16715" s="58"/>
      <c r="G16715" s="58">
        <f t="shared" si="267"/>
        <v>-10450</v>
      </c>
      <c r="H16715" s="705" t="s">
        <v>10954</v>
      </c>
    </row>
    <row r="16716" spans="1:8" ht="15" x14ac:dyDescent="0.2">
      <c r="A16716" s="734">
        <v>45188</v>
      </c>
      <c r="B16716" s="63" t="s">
        <v>9356</v>
      </c>
      <c r="C16716" s="63" t="s">
        <v>10993</v>
      </c>
      <c r="D16716" s="183" t="s">
        <v>11134</v>
      </c>
      <c r="E16716" s="126">
        <v>1800</v>
      </c>
      <c r="F16716" s="58"/>
      <c r="G16716" s="58">
        <f t="shared" si="267"/>
        <v>-1800</v>
      </c>
      <c r="H16716" s="705" t="s">
        <v>10954</v>
      </c>
    </row>
    <row r="16717" spans="1:8" ht="15" x14ac:dyDescent="0.2">
      <c r="A16717" s="734">
        <v>45188</v>
      </c>
      <c r="B16717" s="63" t="s">
        <v>9986</v>
      </c>
      <c r="C16717" s="63" t="s">
        <v>6852</v>
      </c>
      <c r="D16717" s="183" t="s">
        <v>11133</v>
      </c>
      <c r="E16717" s="126">
        <v>45000</v>
      </c>
      <c r="F16717" s="58"/>
      <c r="G16717" s="58">
        <f t="shared" si="267"/>
        <v>-45000</v>
      </c>
      <c r="H16717" s="705" t="s">
        <v>10954</v>
      </c>
    </row>
    <row r="16718" spans="1:8" ht="15" x14ac:dyDescent="0.2">
      <c r="A16718" s="734">
        <v>45188</v>
      </c>
      <c r="B16718" s="63" t="s">
        <v>11135</v>
      </c>
      <c r="C16718" s="63" t="s">
        <v>6852</v>
      </c>
      <c r="D16718" s="183" t="s">
        <v>11133</v>
      </c>
      <c r="E16718" s="126">
        <v>5000</v>
      </c>
      <c r="F16718" s="58"/>
      <c r="G16718" s="58">
        <f t="shared" si="267"/>
        <v>-5000</v>
      </c>
      <c r="H16718" s="705" t="s">
        <v>10954</v>
      </c>
    </row>
    <row r="16719" spans="1:8" ht="15" x14ac:dyDescent="0.2">
      <c r="A16719" s="734">
        <v>45188</v>
      </c>
      <c r="B16719" s="63" t="s">
        <v>10232</v>
      </c>
      <c r="C16719" s="551" t="s">
        <v>10993</v>
      </c>
      <c r="D16719" s="740" t="s">
        <v>11137</v>
      </c>
      <c r="E16719" s="552">
        <v>19139</v>
      </c>
      <c r="F16719" s="58"/>
      <c r="G16719" s="58">
        <f t="shared" si="267"/>
        <v>-19139</v>
      </c>
      <c r="H16719" s="705" t="s">
        <v>10954</v>
      </c>
    </row>
    <row r="16720" spans="1:8" ht="15" x14ac:dyDescent="0.2">
      <c r="A16720" s="734">
        <v>45188</v>
      </c>
      <c r="B16720" s="63" t="s">
        <v>9356</v>
      </c>
      <c r="C16720" s="551" t="s">
        <v>10993</v>
      </c>
      <c r="D16720" s="740" t="s">
        <v>11137</v>
      </c>
      <c r="E16720" s="552">
        <v>19139</v>
      </c>
      <c r="F16720" s="58"/>
      <c r="G16720" s="58">
        <f t="shared" si="267"/>
        <v>-19139</v>
      </c>
      <c r="H16720" s="705" t="s">
        <v>10954</v>
      </c>
    </row>
    <row r="16721" spans="1:8" ht="15" x14ac:dyDescent="0.2">
      <c r="A16721" s="734">
        <v>45188</v>
      </c>
      <c r="B16721" s="63" t="s">
        <v>10576</v>
      </c>
      <c r="C16721" s="551" t="s">
        <v>10993</v>
      </c>
      <c r="D16721" s="740" t="s">
        <v>11137</v>
      </c>
      <c r="E16721" s="552">
        <v>19139</v>
      </c>
      <c r="F16721" s="58"/>
      <c r="G16721" s="58">
        <f t="shared" si="267"/>
        <v>-19139</v>
      </c>
      <c r="H16721" s="705" t="s">
        <v>10954</v>
      </c>
    </row>
    <row r="16722" spans="1:8" ht="15" x14ac:dyDescent="0.2">
      <c r="A16722" s="734">
        <v>45188</v>
      </c>
      <c r="B16722" s="63" t="s">
        <v>10909</v>
      </c>
      <c r="C16722" s="551" t="s">
        <v>10993</v>
      </c>
      <c r="D16722" s="740" t="s">
        <v>11137</v>
      </c>
      <c r="E16722" s="552">
        <v>19139</v>
      </c>
      <c r="F16722" s="58"/>
      <c r="G16722" s="58">
        <f t="shared" si="267"/>
        <v>-19139</v>
      </c>
      <c r="H16722" s="705" t="s">
        <v>10954</v>
      </c>
    </row>
    <row r="16723" spans="1:8" ht="15" x14ac:dyDescent="0.2">
      <c r="A16723" s="734">
        <v>45188</v>
      </c>
      <c r="B16723" s="63" t="s">
        <v>10232</v>
      </c>
      <c r="C16723" s="670" t="s">
        <v>10993</v>
      </c>
      <c r="D16723" s="907" t="s">
        <v>11138</v>
      </c>
      <c r="E16723" s="672">
        <v>11722</v>
      </c>
      <c r="F16723" s="58"/>
      <c r="G16723" s="58">
        <f t="shared" si="267"/>
        <v>-11722</v>
      </c>
      <c r="H16723" s="705" t="s">
        <v>10954</v>
      </c>
    </row>
    <row r="16724" spans="1:8" ht="15" x14ac:dyDescent="0.2">
      <c r="A16724" s="734">
        <v>45188</v>
      </c>
      <c r="B16724" s="63" t="s">
        <v>9356</v>
      </c>
      <c r="C16724" s="670" t="s">
        <v>10993</v>
      </c>
      <c r="D16724" s="907" t="s">
        <v>11138</v>
      </c>
      <c r="E16724" s="672">
        <v>11722</v>
      </c>
      <c r="F16724" s="58"/>
      <c r="G16724" s="58">
        <f t="shared" si="267"/>
        <v>-11722</v>
      </c>
      <c r="H16724" s="705" t="s">
        <v>10954</v>
      </c>
    </row>
    <row r="16725" spans="1:8" ht="15" x14ac:dyDescent="0.2">
      <c r="A16725" s="734">
        <v>45188</v>
      </c>
      <c r="B16725" s="63" t="s">
        <v>10576</v>
      </c>
      <c r="C16725" s="670" t="s">
        <v>10993</v>
      </c>
      <c r="D16725" s="907" t="s">
        <v>11138</v>
      </c>
      <c r="E16725" s="672">
        <v>11722</v>
      </c>
      <c r="F16725" s="58"/>
      <c r="G16725" s="58">
        <f t="shared" si="267"/>
        <v>-11722</v>
      </c>
      <c r="H16725" s="705" t="s">
        <v>10954</v>
      </c>
    </row>
    <row r="16726" spans="1:8" ht="15" x14ac:dyDescent="0.2">
      <c r="A16726" s="734">
        <v>45188</v>
      </c>
      <c r="B16726" s="63" t="s">
        <v>10576</v>
      </c>
      <c r="C16726" s="63" t="s">
        <v>10993</v>
      </c>
      <c r="D16726" s="183" t="s">
        <v>11136</v>
      </c>
      <c r="E16726" s="126">
        <v>913</v>
      </c>
      <c r="F16726" s="58"/>
      <c r="G16726" s="58">
        <f t="shared" si="267"/>
        <v>-913</v>
      </c>
      <c r="H16726" s="705" t="s">
        <v>10954</v>
      </c>
    </row>
    <row r="16727" spans="1:8" ht="15" x14ac:dyDescent="0.2">
      <c r="A16727" s="734">
        <v>45188</v>
      </c>
      <c r="B16727" s="63" t="s">
        <v>10909</v>
      </c>
      <c r="C16727" s="63" t="s">
        <v>5741</v>
      </c>
      <c r="D16727" s="183" t="s">
        <v>370</v>
      </c>
      <c r="E16727" s="126">
        <v>1500</v>
      </c>
      <c r="F16727" s="58"/>
      <c r="G16727" s="58">
        <f t="shared" si="267"/>
        <v>-1500</v>
      </c>
      <c r="H16727" s="705" t="s">
        <v>10954</v>
      </c>
    </row>
    <row r="16728" spans="1:8" ht="15" x14ac:dyDescent="0.2">
      <c r="A16728" s="734">
        <v>45188</v>
      </c>
      <c r="B16728" s="63" t="s">
        <v>10232</v>
      </c>
      <c r="C16728" s="63" t="s">
        <v>5741</v>
      </c>
      <c r="D16728" s="183" t="s">
        <v>370</v>
      </c>
      <c r="E16728" s="126">
        <v>300</v>
      </c>
      <c r="F16728" s="58"/>
      <c r="G16728" s="58">
        <f t="shared" si="267"/>
        <v>-300</v>
      </c>
      <c r="H16728" s="705" t="s">
        <v>10954</v>
      </c>
    </row>
    <row r="16729" spans="1:8" s="682" customFormat="1" ht="24" customHeight="1" x14ac:dyDescent="0.25">
      <c r="A16729" s="734">
        <v>45188</v>
      </c>
      <c r="B16729" s="63" t="s">
        <v>10909</v>
      </c>
      <c r="C16729" s="63" t="s">
        <v>11110</v>
      </c>
      <c r="D16729" s="183" t="s">
        <v>11139</v>
      </c>
      <c r="E16729" s="126">
        <v>1000000</v>
      </c>
      <c r="F16729" s="126"/>
      <c r="G16729" s="126">
        <f t="shared" si="267"/>
        <v>-1000000</v>
      </c>
      <c r="H16729" s="705" t="s">
        <v>10954</v>
      </c>
    </row>
    <row r="16730" spans="1:8" s="682" customFormat="1" ht="36" customHeight="1" x14ac:dyDescent="0.25">
      <c r="A16730" s="734">
        <v>45188</v>
      </c>
      <c r="B16730" s="63" t="s">
        <v>10909</v>
      </c>
      <c r="C16730" s="63" t="s">
        <v>11110</v>
      </c>
      <c r="D16730" s="183" t="s">
        <v>11140</v>
      </c>
      <c r="E16730" s="126">
        <v>1000000</v>
      </c>
      <c r="F16730" s="126"/>
      <c r="G16730" s="126">
        <f t="shared" si="267"/>
        <v>-1000000</v>
      </c>
      <c r="H16730" s="705" t="s">
        <v>10954</v>
      </c>
    </row>
    <row r="16731" spans="1:8" ht="15" x14ac:dyDescent="0.2">
      <c r="A16731" s="734">
        <v>45188</v>
      </c>
      <c r="B16731" s="63" t="s">
        <v>10232</v>
      </c>
      <c r="C16731" s="63" t="s">
        <v>9549</v>
      </c>
      <c r="D16731" s="183" t="s">
        <v>11142</v>
      </c>
      <c r="E16731" s="126">
        <v>50000</v>
      </c>
      <c r="F16731" s="58"/>
      <c r="G16731" s="58">
        <f t="shared" si="267"/>
        <v>-50000</v>
      </c>
      <c r="H16731" s="705" t="s">
        <v>10954</v>
      </c>
    </row>
    <row r="16732" spans="1:8" ht="15" x14ac:dyDescent="0.2">
      <c r="A16732" s="734">
        <v>45189</v>
      </c>
      <c r="B16732" s="63" t="s">
        <v>11093</v>
      </c>
      <c r="C16732" s="63" t="s">
        <v>6706</v>
      </c>
      <c r="D16732" s="183" t="s">
        <v>11145</v>
      </c>
      <c r="E16732" s="126">
        <v>996000</v>
      </c>
      <c r="F16732" s="58"/>
      <c r="G16732" s="58">
        <f t="shared" si="267"/>
        <v>-996000</v>
      </c>
      <c r="H16732" s="705" t="s">
        <v>10954</v>
      </c>
    </row>
    <row r="16733" spans="1:8" ht="15" x14ac:dyDescent="0.2">
      <c r="A16733" s="734">
        <v>45189</v>
      </c>
      <c r="B16733" s="736" t="s">
        <v>10232</v>
      </c>
      <c r="C16733" s="63" t="s">
        <v>10445</v>
      </c>
      <c r="D16733" s="183" t="s">
        <v>11147</v>
      </c>
      <c r="E16733" s="126">
        <v>850000</v>
      </c>
      <c r="F16733" s="58"/>
      <c r="G16733" s="58">
        <f t="shared" si="267"/>
        <v>-850000</v>
      </c>
      <c r="H16733" s="705" t="s">
        <v>10954</v>
      </c>
    </row>
    <row r="16734" spans="1:8" ht="24" x14ac:dyDescent="0.2">
      <c r="A16734" s="734">
        <v>45189</v>
      </c>
      <c r="B16734" s="63" t="s">
        <v>9356</v>
      </c>
      <c r="C16734" s="63" t="s">
        <v>10993</v>
      </c>
      <c r="D16734" s="183" t="s">
        <v>11148</v>
      </c>
      <c r="E16734" s="126">
        <v>85170</v>
      </c>
      <c r="F16734" s="58"/>
      <c r="G16734" s="58">
        <f t="shared" si="267"/>
        <v>-85170</v>
      </c>
      <c r="H16734" s="705" t="s">
        <v>10954</v>
      </c>
    </row>
    <row r="16735" spans="1:8" ht="15" x14ac:dyDescent="0.2">
      <c r="A16735" s="734">
        <v>45189</v>
      </c>
      <c r="B16735" s="63" t="s">
        <v>9409</v>
      </c>
      <c r="C16735" s="551" t="s">
        <v>379</v>
      </c>
      <c r="D16735" s="740" t="s">
        <v>11149</v>
      </c>
      <c r="E16735" s="552">
        <v>4370</v>
      </c>
      <c r="F16735" s="58"/>
      <c r="G16735" s="58">
        <f t="shared" si="267"/>
        <v>-4370</v>
      </c>
      <c r="H16735" s="705" t="s">
        <v>10954</v>
      </c>
    </row>
    <row r="16736" spans="1:8" ht="15" x14ac:dyDescent="0.2">
      <c r="A16736" s="734">
        <v>45189</v>
      </c>
      <c r="B16736" s="63" t="s">
        <v>9967</v>
      </c>
      <c r="C16736" s="551" t="s">
        <v>379</v>
      </c>
      <c r="D16736" s="740" t="s">
        <v>11149</v>
      </c>
      <c r="E16736" s="552">
        <v>1260</v>
      </c>
      <c r="F16736" s="58"/>
      <c r="G16736" s="58">
        <f t="shared" si="267"/>
        <v>-1260</v>
      </c>
      <c r="H16736" s="705" t="s">
        <v>10954</v>
      </c>
    </row>
    <row r="16737" spans="1:8" ht="15" x14ac:dyDescent="0.2">
      <c r="A16737" s="734">
        <v>45189</v>
      </c>
      <c r="B16737" s="63" t="s">
        <v>9986</v>
      </c>
      <c r="C16737" s="551" t="s">
        <v>379</v>
      </c>
      <c r="D16737" s="740" t="s">
        <v>11149</v>
      </c>
      <c r="E16737" s="552">
        <v>9626</v>
      </c>
      <c r="F16737" s="58"/>
      <c r="G16737" s="58">
        <f t="shared" si="267"/>
        <v>-9626</v>
      </c>
      <c r="H16737" s="705" t="s">
        <v>10954</v>
      </c>
    </row>
    <row r="16738" spans="1:8" ht="15" x14ac:dyDescent="0.2">
      <c r="A16738" s="734">
        <v>45189</v>
      </c>
      <c r="B16738" s="63" t="s">
        <v>10151</v>
      </c>
      <c r="C16738" s="551" t="s">
        <v>379</v>
      </c>
      <c r="D16738" s="740" t="s">
        <v>11149</v>
      </c>
      <c r="E16738" s="552">
        <v>6023</v>
      </c>
      <c r="F16738" s="58"/>
      <c r="G16738" s="58">
        <f t="shared" si="267"/>
        <v>-6023</v>
      </c>
      <c r="H16738" s="705" t="s">
        <v>10954</v>
      </c>
    </row>
    <row r="16739" spans="1:8" ht="15" x14ac:dyDescent="0.2">
      <c r="A16739" s="734">
        <v>45189</v>
      </c>
      <c r="B16739" s="63" t="s">
        <v>10296</v>
      </c>
      <c r="C16739" s="551" t="s">
        <v>379</v>
      </c>
      <c r="D16739" s="740" t="s">
        <v>11149</v>
      </c>
      <c r="E16739" s="552">
        <v>6055</v>
      </c>
      <c r="F16739" s="58"/>
      <c r="G16739" s="58">
        <f t="shared" si="267"/>
        <v>-6055</v>
      </c>
      <c r="H16739" s="705" t="s">
        <v>10954</v>
      </c>
    </row>
    <row r="16740" spans="1:8" ht="15" x14ac:dyDescent="0.2">
      <c r="A16740" s="734">
        <v>45189</v>
      </c>
      <c r="B16740" s="63" t="s">
        <v>10471</v>
      </c>
      <c r="C16740" s="551" t="s">
        <v>379</v>
      </c>
      <c r="D16740" s="740" t="s">
        <v>11149</v>
      </c>
      <c r="E16740" s="552">
        <v>60002</v>
      </c>
      <c r="F16740" s="58"/>
      <c r="G16740" s="58">
        <f t="shared" si="267"/>
        <v>-60002</v>
      </c>
      <c r="H16740" s="705" t="s">
        <v>10954</v>
      </c>
    </row>
    <row r="16741" spans="1:8" ht="15" x14ac:dyDescent="0.2">
      <c r="A16741" s="734">
        <v>45189</v>
      </c>
      <c r="B16741" s="63" t="s">
        <v>10232</v>
      </c>
      <c r="C16741" s="551" t="s">
        <v>379</v>
      </c>
      <c r="D16741" s="740" t="s">
        <v>11149</v>
      </c>
      <c r="E16741" s="552">
        <v>9551</v>
      </c>
      <c r="F16741" s="58"/>
      <c r="G16741" s="58">
        <f t="shared" si="267"/>
        <v>-9551</v>
      </c>
      <c r="H16741" s="705" t="s">
        <v>10954</v>
      </c>
    </row>
    <row r="16742" spans="1:8" ht="15" x14ac:dyDescent="0.2">
      <c r="A16742" s="734">
        <v>45189</v>
      </c>
      <c r="B16742" s="63" t="s">
        <v>9356</v>
      </c>
      <c r="C16742" s="551" t="s">
        <v>379</v>
      </c>
      <c r="D16742" s="740" t="s">
        <v>11149</v>
      </c>
      <c r="E16742" s="552">
        <v>20807</v>
      </c>
      <c r="F16742" s="58"/>
      <c r="G16742" s="58">
        <f t="shared" si="267"/>
        <v>-20807</v>
      </c>
      <c r="H16742" s="705" t="s">
        <v>10954</v>
      </c>
    </row>
    <row r="16743" spans="1:8" ht="15" x14ac:dyDescent="0.2">
      <c r="A16743" s="734">
        <v>45189</v>
      </c>
      <c r="B16743" s="63" t="s">
        <v>10379</v>
      </c>
      <c r="C16743" s="551" t="s">
        <v>379</v>
      </c>
      <c r="D16743" s="740" t="s">
        <v>11149</v>
      </c>
      <c r="E16743" s="552">
        <v>14924</v>
      </c>
      <c r="F16743" s="58"/>
      <c r="G16743" s="58">
        <f t="shared" si="267"/>
        <v>-14924</v>
      </c>
      <c r="H16743" s="705" t="s">
        <v>10954</v>
      </c>
    </row>
    <row r="16744" spans="1:8" ht="15" x14ac:dyDescent="0.2">
      <c r="A16744" s="734">
        <v>45189</v>
      </c>
      <c r="B16744" s="63" t="s">
        <v>6508</v>
      </c>
      <c r="C16744" s="670" t="s">
        <v>2386</v>
      </c>
      <c r="D16744" s="907" t="s">
        <v>11150</v>
      </c>
      <c r="E16744" s="672">
        <v>28855</v>
      </c>
      <c r="F16744" s="58"/>
      <c r="G16744" s="58">
        <f t="shared" si="267"/>
        <v>-28855</v>
      </c>
      <c r="H16744" s="705" t="s">
        <v>10954</v>
      </c>
    </row>
    <row r="16745" spans="1:8" ht="15" x14ac:dyDescent="0.2">
      <c r="A16745" s="734">
        <v>45189</v>
      </c>
      <c r="B16745" s="63" t="s">
        <v>9409</v>
      </c>
      <c r="C16745" s="670" t="s">
        <v>2386</v>
      </c>
      <c r="D16745" s="907" t="s">
        <v>11150</v>
      </c>
      <c r="E16745" s="672">
        <v>4250</v>
      </c>
      <c r="F16745" s="58"/>
      <c r="G16745" s="58">
        <f t="shared" si="267"/>
        <v>-4250</v>
      </c>
      <c r="H16745" s="705" t="s">
        <v>10954</v>
      </c>
    </row>
    <row r="16746" spans="1:8" ht="15" x14ac:dyDescent="0.2">
      <c r="A16746" s="734">
        <v>45189</v>
      </c>
      <c r="B16746" s="63" t="s">
        <v>10471</v>
      </c>
      <c r="C16746" s="670" t="s">
        <v>2386</v>
      </c>
      <c r="D16746" s="907" t="s">
        <v>11150</v>
      </c>
      <c r="E16746" s="672">
        <v>2880</v>
      </c>
      <c r="F16746" s="58"/>
      <c r="G16746" s="58">
        <f t="shared" si="267"/>
        <v>-2880</v>
      </c>
      <c r="H16746" s="705" t="s">
        <v>10954</v>
      </c>
    </row>
    <row r="16747" spans="1:8" ht="15" x14ac:dyDescent="0.2">
      <c r="A16747" s="734">
        <v>45189</v>
      </c>
      <c r="B16747" s="63" t="s">
        <v>10379</v>
      </c>
      <c r="C16747" s="670" t="s">
        <v>2386</v>
      </c>
      <c r="D16747" s="907" t="s">
        <v>11150</v>
      </c>
      <c r="E16747" s="672">
        <v>69164</v>
      </c>
      <c r="F16747" s="58"/>
      <c r="G16747" s="58">
        <f t="shared" si="267"/>
        <v>-69164</v>
      </c>
      <c r="H16747" s="705" t="s">
        <v>10954</v>
      </c>
    </row>
    <row r="16748" spans="1:8" ht="24" x14ac:dyDescent="0.2">
      <c r="A16748" s="734">
        <v>45189</v>
      </c>
      <c r="B16748" s="63" t="s">
        <v>10232</v>
      </c>
      <c r="C16748" s="63" t="s">
        <v>10993</v>
      </c>
      <c r="D16748" s="183" t="s">
        <v>11151</v>
      </c>
      <c r="E16748" s="126">
        <v>25400</v>
      </c>
      <c r="F16748" s="58"/>
      <c r="G16748" s="58">
        <f t="shared" si="267"/>
        <v>-25400</v>
      </c>
      <c r="H16748" s="705" t="s">
        <v>10954</v>
      </c>
    </row>
    <row r="16749" spans="1:8" ht="15" x14ac:dyDescent="0.2">
      <c r="A16749" s="734">
        <v>45190</v>
      </c>
      <c r="B16749" s="63" t="s">
        <v>11093</v>
      </c>
      <c r="C16749" s="63" t="s">
        <v>10993</v>
      </c>
      <c r="D16749" s="183" t="s">
        <v>11152</v>
      </c>
      <c r="E16749" s="126">
        <v>18950</v>
      </c>
      <c r="F16749" s="58"/>
      <c r="G16749" s="58">
        <f t="shared" si="267"/>
        <v>-18950</v>
      </c>
      <c r="H16749" s="705" t="s">
        <v>10954</v>
      </c>
    </row>
    <row r="16750" spans="1:8" ht="15" x14ac:dyDescent="0.2">
      <c r="A16750" s="734">
        <v>45190</v>
      </c>
      <c r="B16750" s="63" t="s">
        <v>10908</v>
      </c>
      <c r="C16750" s="63" t="s">
        <v>5741</v>
      </c>
      <c r="D16750" s="183" t="s">
        <v>370</v>
      </c>
      <c r="E16750" s="126">
        <v>2900</v>
      </c>
      <c r="F16750" s="58"/>
      <c r="G16750" s="58">
        <f t="shared" si="267"/>
        <v>-2900</v>
      </c>
      <c r="H16750" s="705" t="s">
        <v>10954</v>
      </c>
    </row>
    <row r="16751" spans="1:8" ht="15" x14ac:dyDescent="0.2">
      <c r="A16751" s="734">
        <v>45190</v>
      </c>
      <c r="B16751" s="63" t="s">
        <v>103</v>
      </c>
      <c r="C16751" s="63" t="s">
        <v>103</v>
      </c>
      <c r="D16751" s="183" t="s">
        <v>10211</v>
      </c>
      <c r="E16751" s="126">
        <v>3500</v>
      </c>
      <c r="F16751" s="58"/>
      <c r="G16751" s="58">
        <f t="shared" si="267"/>
        <v>-3500</v>
      </c>
      <c r="H16751" s="705" t="s">
        <v>10954</v>
      </c>
    </row>
    <row r="16752" spans="1:8" ht="15" x14ac:dyDescent="0.2">
      <c r="A16752" s="734">
        <v>45190</v>
      </c>
      <c r="B16752" s="63" t="s">
        <v>10232</v>
      </c>
      <c r="C16752" s="63" t="s">
        <v>10993</v>
      </c>
      <c r="D16752" s="183" t="s">
        <v>11166</v>
      </c>
      <c r="E16752" s="126">
        <v>183000</v>
      </c>
      <c r="F16752" s="58"/>
      <c r="G16752" s="58">
        <f t="shared" si="267"/>
        <v>-183000</v>
      </c>
      <c r="H16752" s="705" t="s">
        <v>10954</v>
      </c>
    </row>
    <row r="16753" spans="1:8" ht="15" x14ac:dyDescent="0.2">
      <c r="A16753" s="734">
        <v>45190</v>
      </c>
      <c r="B16753" s="63" t="s">
        <v>9986</v>
      </c>
      <c r="C16753" s="551" t="s">
        <v>705</v>
      </c>
      <c r="D16753" s="740" t="s">
        <v>11167</v>
      </c>
      <c r="E16753" s="552">
        <v>100000</v>
      </c>
      <c r="F16753" s="58"/>
      <c r="G16753" s="58">
        <f t="shared" si="267"/>
        <v>-100000</v>
      </c>
      <c r="H16753" s="705" t="s">
        <v>10954</v>
      </c>
    </row>
    <row r="16754" spans="1:8" ht="15" x14ac:dyDescent="0.2">
      <c r="A16754" s="734">
        <v>45190</v>
      </c>
      <c r="B16754" s="63" t="s">
        <v>11093</v>
      </c>
      <c r="C16754" s="551" t="s">
        <v>705</v>
      </c>
      <c r="D16754" s="740" t="s">
        <v>11167</v>
      </c>
      <c r="E16754" s="552">
        <v>100000</v>
      </c>
      <c r="F16754" s="58"/>
      <c r="G16754" s="58">
        <f t="shared" si="267"/>
        <v>-100000</v>
      </c>
      <c r="H16754" s="705" t="s">
        <v>10954</v>
      </c>
    </row>
    <row r="16755" spans="1:8" ht="15" x14ac:dyDescent="0.2">
      <c r="A16755" s="734">
        <v>45190</v>
      </c>
      <c r="B16755" s="63" t="s">
        <v>9356</v>
      </c>
      <c r="C16755" s="551" t="s">
        <v>705</v>
      </c>
      <c r="D16755" s="740" t="s">
        <v>11167</v>
      </c>
      <c r="E16755" s="552">
        <v>300000</v>
      </c>
      <c r="F16755" s="58"/>
      <c r="G16755" s="58">
        <f t="shared" si="267"/>
        <v>-300000</v>
      </c>
      <c r="H16755" s="705" t="s">
        <v>10954</v>
      </c>
    </row>
    <row r="16756" spans="1:8" ht="15" x14ac:dyDescent="0.2">
      <c r="A16756" s="734">
        <v>45190</v>
      </c>
      <c r="B16756" s="63" t="s">
        <v>10232</v>
      </c>
      <c r="C16756" s="63" t="s">
        <v>8394</v>
      </c>
      <c r="D16756" s="183" t="s">
        <v>11169</v>
      </c>
      <c r="E16756" s="126">
        <v>500000</v>
      </c>
      <c r="F16756" s="58"/>
      <c r="G16756" s="58">
        <f t="shared" si="267"/>
        <v>-500000</v>
      </c>
      <c r="H16756" s="705" t="s">
        <v>10954</v>
      </c>
    </row>
    <row r="16757" spans="1:8" ht="15" x14ac:dyDescent="0.2">
      <c r="A16757" s="734">
        <v>45190</v>
      </c>
      <c r="B16757" s="63" t="s">
        <v>10909</v>
      </c>
      <c r="C16757" s="63" t="s">
        <v>10993</v>
      </c>
      <c r="D16757" s="183" t="s">
        <v>6386</v>
      </c>
      <c r="E16757" s="126">
        <v>1610</v>
      </c>
      <c r="F16757" s="58"/>
      <c r="G16757" s="58">
        <f t="shared" si="267"/>
        <v>-1610</v>
      </c>
      <c r="H16757" s="705" t="s">
        <v>10954</v>
      </c>
    </row>
    <row r="16758" spans="1:8" ht="15" x14ac:dyDescent="0.2">
      <c r="A16758" s="734">
        <v>45190</v>
      </c>
      <c r="B16758" s="63" t="s">
        <v>9356</v>
      </c>
      <c r="C16758" s="63" t="s">
        <v>10993</v>
      </c>
      <c r="D16758" s="183" t="s">
        <v>11154</v>
      </c>
      <c r="E16758" s="126">
        <v>5612</v>
      </c>
      <c r="F16758" s="58"/>
      <c r="G16758" s="58">
        <f t="shared" si="267"/>
        <v>-5612</v>
      </c>
      <c r="H16758" s="705" t="s">
        <v>10954</v>
      </c>
    </row>
    <row r="16759" spans="1:8" ht="15" x14ac:dyDescent="0.2">
      <c r="A16759" s="734">
        <v>45190</v>
      </c>
      <c r="B16759" s="63" t="s">
        <v>10909</v>
      </c>
      <c r="C16759" s="63" t="s">
        <v>286</v>
      </c>
      <c r="D16759" s="183" t="s">
        <v>8663</v>
      </c>
      <c r="E16759" s="126">
        <v>1000</v>
      </c>
      <c r="F16759" s="58"/>
      <c r="G16759" s="58">
        <f t="shared" si="267"/>
        <v>-1000</v>
      </c>
      <c r="H16759" s="705" t="s">
        <v>10954</v>
      </c>
    </row>
    <row r="16760" spans="1:8" ht="15" x14ac:dyDescent="0.2">
      <c r="A16760" s="734">
        <v>45190</v>
      </c>
      <c r="B16760" s="63" t="s">
        <v>11089</v>
      </c>
      <c r="C16760" s="63" t="s">
        <v>5387</v>
      </c>
      <c r="D16760" s="183" t="s">
        <v>370</v>
      </c>
      <c r="E16760" s="126">
        <v>6000</v>
      </c>
      <c r="F16760" s="58"/>
      <c r="G16760" s="58">
        <f t="shared" si="267"/>
        <v>-6000</v>
      </c>
      <c r="H16760" s="705" t="s">
        <v>10954</v>
      </c>
    </row>
    <row r="16761" spans="1:8" ht="15" x14ac:dyDescent="0.2">
      <c r="A16761" s="734">
        <v>45190</v>
      </c>
      <c r="B16761" s="63" t="s">
        <v>10571</v>
      </c>
      <c r="C16761" s="63" t="s">
        <v>286</v>
      </c>
      <c r="D16761" s="183" t="s">
        <v>8163</v>
      </c>
      <c r="E16761" s="126">
        <v>750</v>
      </c>
      <c r="F16761" s="58"/>
      <c r="G16761" s="58">
        <f t="shared" si="267"/>
        <v>-750</v>
      </c>
      <c r="H16761" s="705" t="s">
        <v>10954</v>
      </c>
    </row>
    <row r="16762" spans="1:8" ht="15" x14ac:dyDescent="0.2">
      <c r="A16762" s="734">
        <v>45191</v>
      </c>
      <c r="B16762" s="63" t="s">
        <v>2933</v>
      </c>
      <c r="C16762" s="63" t="s">
        <v>5741</v>
      </c>
      <c r="D16762" s="183" t="s">
        <v>370</v>
      </c>
      <c r="E16762" s="126">
        <v>1600</v>
      </c>
      <c r="F16762" s="58"/>
      <c r="G16762" s="58">
        <f t="shared" si="267"/>
        <v>-1600</v>
      </c>
      <c r="H16762" s="705" t="s">
        <v>10954</v>
      </c>
    </row>
    <row r="16763" spans="1:8" ht="15" x14ac:dyDescent="0.2">
      <c r="A16763" s="734">
        <v>45191</v>
      </c>
      <c r="B16763" s="63" t="s">
        <v>103</v>
      </c>
      <c r="C16763" s="63" t="s">
        <v>103</v>
      </c>
      <c r="D16763" s="183" t="s">
        <v>10211</v>
      </c>
      <c r="E16763" s="126">
        <v>3500</v>
      </c>
      <c r="F16763" s="58"/>
      <c r="G16763" s="58">
        <f t="shared" si="267"/>
        <v>-3500</v>
      </c>
      <c r="H16763" s="705" t="s">
        <v>10954</v>
      </c>
    </row>
    <row r="16764" spans="1:8" ht="15" x14ac:dyDescent="0.2">
      <c r="A16764" s="734">
        <v>45191</v>
      </c>
      <c r="B16764" s="63" t="s">
        <v>10232</v>
      </c>
      <c r="C16764" s="63" t="s">
        <v>286</v>
      </c>
      <c r="D16764" s="183" t="s">
        <v>8663</v>
      </c>
      <c r="E16764" s="126">
        <v>300</v>
      </c>
      <c r="F16764" s="58"/>
      <c r="G16764" s="58">
        <f t="shared" si="267"/>
        <v>-300</v>
      </c>
      <c r="H16764" s="705" t="s">
        <v>10954</v>
      </c>
    </row>
    <row r="16765" spans="1:8" ht="15" x14ac:dyDescent="0.2">
      <c r="A16765" s="734">
        <v>45191</v>
      </c>
      <c r="B16765" s="63" t="s">
        <v>10571</v>
      </c>
      <c r="C16765" s="63" t="s">
        <v>11056</v>
      </c>
      <c r="D16765" s="183" t="s">
        <v>11155</v>
      </c>
      <c r="E16765" s="126">
        <v>1000</v>
      </c>
      <c r="F16765" s="58"/>
      <c r="G16765" s="58">
        <f t="shared" si="267"/>
        <v>-1000</v>
      </c>
      <c r="H16765" s="705" t="s">
        <v>10954</v>
      </c>
    </row>
    <row r="16766" spans="1:8" ht="15" x14ac:dyDescent="0.2">
      <c r="A16766" s="734">
        <v>45191</v>
      </c>
      <c r="B16766" s="63" t="s">
        <v>10571</v>
      </c>
      <c r="C16766" s="63" t="s">
        <v>11056</v>
      </c>
      <c r="D16766" s="183" t="s">
        <v>11156</v>
      </c>
      <c r="E16766" s="126">
        <v>1500</v>
      </c>
      <c r="F16766" s="58"/>
      <c r="G16766" s="58">
        <f t="shared" si="267"/>
        <v>-1500</v>
      </c>
      <c r="H16766" s="705" t="s">
        <v>10954</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10954</v>
      </c>
    </row>
    <row r="16768" spans="1:8" ht="15" x14ac:dyDescent="0.2">
      <c r="A16768" s="734">
        <v>45191</v>
      </c>
      <c r="B16768" s="63" t="s">
        <v>10471</v>
      </c>
      <c r="C16768" s="63" t="s">
        <v>10993</v>
      </c>
      <c r="D16768" s="183" t="s">
        <v>11157</v>
      </c>
      <c r="E16768" s="126">
        <v>57600</v>
      </c>
      <c r="F16768" s="58"/>
      <c r="G16768" s="58">
        <f t="shared" si="268"/>
        <v>-57600</v>
      </c>
      <c r="H16768" s="705" t="s">
        <v>10954</v>
      </c>
    </row>
    <row r="16769" spans="1:8" ht="15" customHeight="1" x14ac:dyDescent="0.2">
      <c r="A16769" s="734">
        <v>45191</v>
      </c>
      <c r="B16769" s="63" t="s">
        <v>10296</v>
      </c>
      <c r="C16769" s="63" t="s">
        <v>11158</v>
      </c>
      <c r="D16769" s="183" t="s">
        <v>370</v>
      </c>
      <c r="E16769" s="126">
        <v>40000</v>
      </c>
      <c r="F16769" s="58"/>
      <c r="G16769" s="58">
        <f t="shared" si="268"/>
        <v>-40000</v>
      </c>
      <c r="H16769" s="705" t="s">
        <v>10954</v>
      </c>
    </row>
    <row r="16770" spans="1:8" ht="15" x14ac:dyDescent="0.2">
      <c r="A16770" s="734">
        <v>45191</v>
      </c>
      <c r="B16770" s="63" t="s">
        <v>10576</v>
      </c>
      <c r="C16770" s="63" t="s">
        <v>256</v>
      </c>
      <c r="D16770" s="183" t="s">
        <v>11159</v>
      </c>
      <c r="E16770" s="126">
        <v>1000000</v>
      </c>
      <c r="F16770" s="58"/>
      <c r="G16770" s="58">
        <f t="shared" si="268"/>
        <v>-1000000</v>
      </c>
      <c r="H16770" s="705" t="s">
        <v>10954</v>
      </c>
    </row>
    <row r="16771" spans="1:8" ht="15" x14ac:dyDescent="0.2">
      <c r="A16771" s="734">
        <v>45191</v>
      </c>
      <c r="B16771" s="63"/>
      <c r="C16771" s="63" t="s">
        <v>1509</v>
      </c>
      <c r="D16771" s="183" t="s">
        <v>11184</v>
      </c>
      <c r="E16771" s="126">
        <v>69000</v>
      </c>
      <c r="F16771" s="58"/>
      <c r="G16771" s="58">
        <f t="shared" si="268"/>
        <v>-69000</v>
      </c>
      <c r="H16771" s="705" t="s">
        <v>10954</v>
      </c>
    </row>
    <row r="16772" spans="1:8" ht="15" x14ac:dyDescent="0.2">
      <c r="A16772" s="734">
        <v>45192</v>
      </c>
      <c r="B16772" s="63" t="s">
        <v>9356</v>
      </c>
      <c r="C16772" s="63" t="s">
        <v>10993</v>
      </c>
      <c r="D16772" s="183" t="s">
        <v>9917</v>
      </c>
      <c r="E16772" s="126">
        <v>12750</v>
      </c>
      <c r="F16772" s="58"/>
      <c r="G16772" s="58">
        <f t="shared" si="268"/>
        <v>-12750</v>
      </c>
      <c r="H16772" s="705" t="s">
        <v>10954</v>
      </c>
    </row>
    <row r="16773" spans="1:8" ht="24" x14ac:dyDescent="0.2">
      <c r="A16773" s="734">
        <v>45194</v>
      </c>
      <c r="B16773" s="63" t="s">
        <v>10576</v>
      </c>
      <c r="C16773" s="63" t="s">
        <v>10993</v>
      </c>
      <c r="D16773" s="183" t="s">
        <v>11151</v>
      </c>
      <c r="E16773" s="126">
        <v>25400</v>
      </c>
      <c r="F16773" s="58"/>
      <c r="G16773" s="58">
        <f t="shared" si="268"/>
        <v>-25400</v>
      </c>
      <c r="H16773" s="705" t="s">
        <v>10954</v>
      </c>
    </row>
    <row r="16774" spans="1:8" ht="15" customHeight="1" x14ac:dyDescent="0.2">
      <c r="A16774" s="734">
        <v>45194</v>
      </c>
      <c r="B16774" s="63" t="s">
        <v>9356</v>
      </c>
      <c r="C16774" s="63" t="s">
        <v>10883</v>
      </c>
      <c r="D16774" s="183" t="s">
        <v>11170</v>
      </c>
      <c r="E16774" s="126">
        <v>340000</v>
      </c>
      <c r="F16774" s="58"/>
      <c r="G16774" s="58">
        <f t="shared" si="268"/>
        <v>-340000</v>
      </c>
      <c r="H16774" s="705" t="s">
        <v>10954</v>
      </c>
    </row>
    <row r="16775" spans="1:8" ht="15" x14ac:dyDescent="0.2">
      <c r="A16775" s="734">
        <v>45194</v>
      </c>
      <c r="B16775" s="63" t="s">
        <v>11093</v>
      </c>
      <c r="C16775" s="63" t="s">
        <v>7467</v>
      </c>
      <c r="D16775" s="183" t="s">
        <v>11171</v>
      </c>
      <c r="E16775" s="126">
        <v>500000</v>
      </c>
      <c r="F16775" s="58"/>
      <c r="G16775" s="58">
        <f t="shared" si="268"/>
        <v>-500000</v>
      </c>
      <c r="H16775" s="705" t="s">
        <v>10954</v>
      </c>
    </row>
    <row r="16776" spans="1:8" ht="15" x14ac:dyDescent="0.2">
      <c r="A16776" s="734">
        <v>45194</v>
      </c>
      <c r="B16776" s="63" t="s">
        <v>9967</v>
      </c>
      <c r="C16776" s="551" t="s">
        <v>3033</v>
      </c>
      <c r="D16776" s="740" t="s">
        <v>11175</v>
      </c>
      <c r="E16776" s="552">
        <v>16667</v>
      </c>
      <c r="F16776" s="58"/>
      <c r="G16776" s="58">
        <f t="shared" si="268"/>
        <v>-16667</v>
      </c>
      <c r="H16776" s="705" t="s">
        <v>10954</v>
      </c>
    </row>
    <row r="16777" spans="1:8" ht="15" customHeight="1" x14ac:dyDescent="0.2">
      <c r="A16777" s="734">
        <v>45194</v>
      </c>
      <c r="B16777" s="63" t="s">
        <v>10471</v>
      </c>
      <c r="C16777" s="551" t="s">
        <v>3033</v>
      </c>
      <c r="D16777" s="740" t="s">
        <v>11175</v>
      </c>
      <c r="E16777" s="552">
        <v>16667</v>
      </c>
      <c r="F16777" s="58"/>
      <c r="G16777" s="58">
        <f t="shared" si="268"/>
        <v>-16667</v>
      </c>
      <c r="H16777" s="705" t="s">
        <v>10954</v>
      </c>
    </row>
    <row r="16778" spans="1:8" ht="15" customHeight="1" x14ac:dyDescent="0.2">
      <c r="A16778" s="734">
        <v>45194</v>
      </c>
      <c r="B16778" s="63" t="s">
        <v>9356</v>
      </c>
      <c r="C16778" s="551" t="s">
        <v>3033</v>
      </c>
      <c r="D16778" s="740" t="s">
        <v>11175</v>
      </c>
      <c r="E16778" s="552">
        <v>16666</v>
      </c>
      <c r="F16778" s="58"/>
      <c r="G16778" s="58">
        <f t="shared" si="268"/>
        <v>-16666</v>
      </c>
      <c r="H16778" s="705" t="s">
        <v>10954</v>
      </c>
    </row>
    <row r="16779" spans="1:8" ht="15" x14ac:dyDescent="0.2">
      <c r="A16779" s="734">
        <v>45194</v>
      </c>
      <c r="B16779" s="63" t="s">
        <v>9356</v>
      </c>
      <c r="C16779" s="670" t="s">
        <v>9871</v>
      </c>
      <c r="D16779" s="907" t="s">
        <v>11178</v>
      </c>
      <c r="E16779" s="672">
        <v>76276</v>
      </c>
      <c r="F16779" s="58"/>
      <c r="G16779" s="58">
        <f t="shared" si="268"/>
        <v>-76276</v>
      </c>
      <c r="H16779" s="705" t="s">
        <v>10954</v>
      </c>
    </row>
    <row r="16780" spans="1:8" ht="15" x14ac:dyDescent="0.2">
      <c r="A16780" s="734">
        <v>45194</v>
      </c>
      <c r="B16780" s="63" t="s">
        <v>9986</v>
      </c>
      <c r="C16780" s="670" t="s">
        <v>9871</v>
      </c>
      <c r="D16780" s="907" t="s">
        <v>11178</v>
      </c>
      <c r="E16780" s="672">
        <v>63499</v>
      </c>
      <c r="F16780" s="58"/>
      <c r="G16780" s="58">
        <f t="shared" si="268"/>
        <v>-63499</v>
      </c>
      <c r="H16780" s="705" t="s">
        <v>10954</v>
      </c>
    </row>
    <row r="16781" spans="1:8" ht="24" x14ac:dyDescent="0.2">
      <c r="A16781" s="734">
        <v>45194</v>
      </c>
      <c r="B16781" s="63" t="s">
        <v>8043</v>
      </c>
      <c r="C16781" s="63" t="s">
        <v>11176</v>
      </c>
      <c r="D16781" s="183" t="s">
        <v>11177</v>
      </c>
      <c r="E16781" s="126">
        <v>30000</v>
      </c>
      <c r="F16781" s="58"/>
      <c r="G16781" s="58">
        <f t="shared" si="268"/>
        <v>-30000</v>
      </c>
      <c r="H16781" s="705" t="s">
        <v>10954</v>
      </c>
    </row>
    <row r="16782" spans="1:8" ht="15" x14ac:dyDescent="0.2">
      <c r="A16782" s="734">
        <v>45194</v>
      </c>
      <c r="B16782" s="63" t="s">
        <v>10576</v>
      </c>
      <c r="C16782" s="63" t="s">
        <v>2019</v>
      </c>
      <c r="D16782" s="183" t="s">
        <v>11179</v>
      </c>
      <c r="E16782" s="126">
        <v>400000</v>
      </c>
      <c r="F16782" s="58"/>
      <c r="G16782" s="58">
        <f t="shared" si="268"/>
        <v>-400000</v>
      </c>
      <c r="H16782" s="705" t="s">
        <v>10954</v>
      </c>
    </row>
    <row r="16783" spans="1:8" ht="15" x14ac:dyDescent="0.2">
      <c r="A16783" s="734">
        <v>45194</v>
      </c>
      <c r="B16783" s="63" t="s">
        <v>10232</v>
      </c>
      <c r="C16783" s="63" t="s">
        <v>10445</v>
      </c>
      <c r="D16783" s="183" t="s">
        <v>11315</v>
      </c>
      <c r="E16783" s="126">
        <v>150000</v>
      </c>
      <c r="F16783" s="58"/>
      <c r="G16783" s="58">
        <f t="shared" si="268"/>
        <v>-150000</v>
      </c>
      <c r="H16783" s="705" t="s">
        <v>10954</v>
      </c>
    </row>
    <row r="16784" spans="1:8" ht="15" x14ac:dyDescent="0.2">
      <c r="A16784" s="734">
        <v>45194</v>
      </c>
      <c r="B16784" s="63" t="s">
        <v>10576</v>
      </c>
      <c r="C16784" s="63" t="s">
        <v>11029</v>
      </c>
      <c r="D16784" s="183" t="s">
        <v>6927</v>
      </c>
      <c r="E16784" s="126">
        <v>100000</v>
      </c>
      <c r="F16784" s="58"/>
      <c r="G16784" s="58">
        <f t="shared" si="268"/>
        <v>-100000</v>
      </c>
      <c r="H16784" s="705" t="s">
        <v>10954</v>
      </c>
    </row>
    <row r="16785" spans="1:8" ht="15" x14ac:dyDescent="0.2">
      <c r="A16785" s="734">
        <v>45194</v>
      </c>
      <c r="B16785" s="63" t="s">
        <v>10232</v>
      </c>
      <c r="C16785" s="670" t="s">
        <v>8087</v>
      </c>
      <c r="D16785" s="907" t="s">
        <v>11180</v>
      </c>
      <c r="E16785" s="672">
        <v>13600</v>
      </c>
      <c r="F16785" s="58"/>
      <c r="G16785" s="58">
        <f t="shared" si="268"/>
        <v>-13600</v>
      </c>
      <c r="H16785" s="705" t="s">
        <v>10954</v>
      </c>
    </row>
    <row r="16786" spans="1:8" ht="15" x14ac:dyDescent="0.2">
      <c r="A16786" s="734">
        <v>45194</v>
      </c>
      <c r="B16786" s="63" t="s">
        <v>10576</v>
      </c>
      <c r="C16786" s="670" t="s">
        <v>8087</v>
      </c>
      <c r="D16786" s="907" t="s">
        <v>11180</v>
      </c>
      <c r="E16786" s="672">
        <v>13600</v>
      </c>
      <c r="F16786" s="58"/>
      <c r="G16786" s="58">
        <f t="shared" si="268"/>
        <v>-13600</v>
      </c>
      <c r="H16786" s="705" t="s">
        <v>10954</v>
      </c>
    </row>
    <row r="16787" spans="1:8" ht="15" x14ac:dyDescent="0.2">
      <c r="A16787" s="734">
        <v>45194</v>
      </c>
      <c r="B16787" s="63" t="s">
        <v>10909</v>
      </c>
      <c r="C16787" s="670" t="s">
        <v>8087</v>
      </c>
      <c r="D16787" s="907" t="s">
        <v>11180</v>
      </c>
      <c r="E16787" s="672">
        <v>13600</v>
      </c>
      <c r="F16787" s="58"/>
      <c r="G16787" s="58">
        <f t="shared" si="268"/>
        <v>-13600</v>
      </c>
      <c r="H16787" s="705" t="s">
        <v>10954</v>
      </c>
    </row>
    <row r="16788" spans="1:8" ht="15" x14ac:dyDescent="0.2">
      <c r="A16788" s="734">
        <v>45194</v>
      </c>
      <c r="B16788" s="63" t="s">
        <v>9356</v>
      </c>
      <c r="C16788" s="670" t="s">
        <v>8087</v>
      </c>
      <c r="D16788" s="907" t="s">
        <v>11180</v>
      </c>
      <c r="E16788" s="672">
        <v>13600</v>
      </c>
      <c r="F16788" s="58"/>
      <c r="G16788" s="58">
        <f t="shared" si="268"/>
        <v>-13600</v>
      </c>
      <c r="H16788" s="705" t="s">
        <v>10954</v>
      </c>
    </row>
    <row r="16789" spans="1:8" ht="15" customHeight="1" x14ac:dyDescent="0.2">
      <c r="A16789" s="734">
        <v>45194</v>
      </c>
      <c r="B16789" s="63" t="s">
        <v>10576</v>
      </c>
      <c r="C16789" s="551" t="s">
        <v>10993</v>
      </c>
      <c r="D16789" s="740" t="s">
        <v>11182</v>
      </c>
      <c r="E16789" s="552">
        <v>8730</v>
      </c>
      <c r="F16789" s="58"/>
      <c r="G16789" s="58">
        <f t="shared" si="268"/>
        <v>-8730</v>
      </c>
      <c r="H16789" s="705" t="s">
        <v>10954</v>
      </c>
    </row>
    <row r="16790" spans="1:8" ht="15" x14ac:dyDescent="0.2">
      <c r="A16790" s="734">
        <v>45194</v>
      </c>
      <c r="B16790" s="63" t="s">
        <v>10908</v>
      </c>
      <c r="C16790" s="551" t="s">
        <v>10993</v>
      </c>
      <c r="D16790" s="740" t="s">
        <v>11182</v>
      </c>
      <c r="E16790" s="552">
        <v>8730</v>
      </c>
      <c r="F16790" s="58"/>
      <c r="G16790" s="58">
        <f t="shared" si="268"/>
        <v>-8730</v>
      </c>
      <c r="H16790" s="705" t="s">
        <v>10954</v>
      </c>
    </row>
    <row r="16791" spans="1:8" ht="15" x14ac:dyDescent="0.2">
      <c r="A16791" s="734">
        <v>45194</v>
      </c>
      <c r="B16791" s="63" t="s">
        <v>10232</v>
      </c>
      <c r="C16791" s="551" t="s">
        <v>10993</v>
      </c>
      <c r="D16791" s="740" t="s">
        <v>11182</v>
      </c>
      <c r="E16791" s="552">
        <v>8730</v>
      </c>
      <c r="F16791" s="58"/>
      <c r="G16791" s="58">
        <f t="shared" si="268"/>
        <v>-8730</v>
      </c>
      <c r="H16791" s="705" t="s">
        <v>10954</v>
      </c>
    </row>
    <row r="16792" spans="1:8" ht="15" x14ac:dyDescent="0.2">
      <c r="A16792" s="734">
        <v>45194</v>
      </c>
      <c r="B16792" s="63" t="s">
        <v>10908</v>
      </c>
      <c r="C16792" s="63" t="s">
        <v>5741</v>
      </c>
      <c r="D16792" s="183" t="s">
        <v>370</v>
      </c>
      <c r="E16792" s="126">
        <v>1850</v>
      </c>
      <c r="F16792" s="58"/>
      <c r="G16792" s="58">
        <f t="shared" si="268"/>
        <v>-1850</v>
      </c>
      <c r="H16792" s="705" t="s">
        <v>10954</v>
      </c>
    </row>
    <row r="16793" spans="1:8" ht="15" x14ac:dyDescent="0.2">
      <c r="A16793" s="734">
        <v>45194</v>
      </c>
      <c r="B16793" s="63" t="s">
        <v>8868</v>
      </c>
      <c r="C16793" s="63" t="s">
        <v>286</v>
      </c>
      <c r="D16793" s="183" t="s">
        <v>11181</v>
      </c>
      <c r="E16793" s="126">
        <v>1000</v>
      </c>
      <c r="F16793" s="58"/>
      <c r="G16793" s="58">
        <f t="shared" si="268"/>
        <v>-1000</v>
      </c>
      <c r="H16793" s="705" t="s">
        <v>10954</v>
      </c>
    </row>
    <row r="16794" spans="1:8" ht="15" x14ac:dyDescent="0.2">
      <c r="A16794" s="734">
        <v>45194</v>
      </c>
      <c r="B16794" s="63" t="s">
        <v>103</v>
      </c>
      <c r="C16794" s="63" t="s">
        <v>103</v>
      </c>
      <c r="D16794" s="183" t="s">
        <v>10211</v>
      </c>
      <c r="E16794" s="126">
        <v>3000</v>
      </c>
      <c r="F16794" s="58"/>
      <c r="G16794" s="58">
        <f t="shared" si="268"/>
        <v>-3000</v>
      </c>
      <c r="H16794" s="705" t="s">
        <v>10954</v>
      </c>
    </row>
    <row r="16795" spans="1:8" ht="15" x14ac:dyDescent="0.2">
      <c r="A16795" s="734">
        <v>45194</v>
      </c>
      <c r="B16795" s="63" t="s">
        <v>11007</v>
      </c>
      <c r="C16795" s="63" t="s">
        <v>5741</v>
      </c>
      <c r="D16795" s="183" t="s">
        <v>370</v>
      </c>
      <c r="E16795" s="126">
        <v>1500</v>
      </c>
      <c r="F16795" s="58"/>
      <c r="G16795" s="58">
        <f t="shared" si="268"/>
        <v>-1500</v>
      </c>
      <c r="H16795" s="705" t="s">
        <v>10954</v>
      </c>
    </row>
    <row r="16796" spans="1:8" ht="15" x14ac:dyDescent="0.2">
      <c r="A16796" s="734">
        <v>45194</v>
      </c>
      <c r="B16796" s="63" t="s">
        <v>10576</v>
      </c>
      <c r="C16796" s="670" t="s">
        <v>8087</v>
      </c>
      <c r="D16796" s="907" t="s">
        <v>11183</v>
      </c>
      <c r="E16796" s="672">
        <v>9000</v>
      </c>
      <c r="F16796" s="58"/>
      <c r="G16796" s="58">
        <f t="shared" si="268"/>
        <v>-9000</v>
      </c>
      <c r="H16796" s="705" t="s">
        <v>10954</v>
      </c>
    </row>
    <row r="16797" spans="1:8" ht="15" x14ac:dyDescent="0.2">
      <c r="A16797" s="734">
        <v>45194</v>
      </c>
      <c r="B16797" s="63" t="s">
        <v>10909</v>
      </c>
      <c r="C16797" s="670" t="s">
        <v>8087</v>
      </c>
      <c r="D16797" s="907" t="s">
        <v>11183</v>
      </c>
      <c r="E16797" s="672">
        <v>9000</v>
      </c>
      <c r="F16797" s="58"/>
      <c r="G16797" s="58">
        <f t="shared" si="268"/>
        <v>-9000</v>
      </c>
      <c r="H16797" s="705" t="s">
        <v>10954</v>
      </c>
    </row>
    <row r="16798" spans="1:8" ht="15" x14ac:dyDescent="0.2">
      <c r="A16798" s="734">
        <v>45194</v>
      </c>
      <c r="B16798" s="63" t="s">
        <v>9356</v>
      </c>
      <c r="C16798" s="670" t="s">
        <v>8087</v>
      </c>
      <c r="D16798" s="907" t="s">
        <v>11183</v>
      </c>
      <c r="E16798" s="672">
        <v>9000</v>
      </c>
      <c r="F16798" s="58"/>
      <c r="G16798" s="58">
        <f t="shared" si="268"/>
        <v>-9000</v>
      </c>
      <c r="H16798" s="705" t="s">
        <v>10954</v>
      </c>
    </row>
    <row r="16799" spans="1:8" ht="15" x14ac:dyDescent="0.2">
      <c r="A16799" s="734">
        <v>45194</v>
      </c>
      <c r="B16799" s="63" t="s">
        <v>9356</v>
      </c>
      <c r="C16799" s="63" t="s">
        <v>10993</v>
      </c>
      <c r="D16799" s="183" t="s">
        <v>11185</v>
      </c>
      <c r="E16799" s="126">
        <v>850</v>
      </c>
      <c r="F16799" s="58"/>
      <c r="G16799" s="58">
        <f t="shared" si="268"/>
        <v>-850</v>
      </c>
      <c r="H16799" s="705" t="s">
        <v>10954</v>
      </c>
    </row>
    <row r="16800" spans="1:8" ht="15" x14ac:dyDescent="0.2">
      <c r="A16800" s="734">
        <v>45194</v>
      </c>
      <c r="B16800" s="63" t="s">
        <v>10576</v>
      </c>
      <c r="C16800" s="63" t="s">
        <v>10993</v>
      </c>
      <c r="D16800" s="183" t="s">
        <v>11186</v>
      </c>
      <c r="E16800" s="126">
        <v>1000</v>
      </c>
      <c r="F16800" s="58"/>
      <c r="G16800" s="58">
        <f t="shared" si="268"/>
        <v>-1000</v>
      </c>
      <c r="H16800" s="705" t="s">
        <v>10954</v>
      </c>
    </row>
    <row r="16801" spans="1:8" ht="15" x14ac:dyDescent="0.2">
      <c r="A16801" s="734">
        <v>45194</v>
      </c>
      <c r="B16801" s="63" t="s">
        <v>10576</v>
      </c>
      <c r="C16801" s="63" t="s">
        <v>5741</v>
      </c>
      <c r="D16801" s="183" t="s">
        <v>370</v>
      </c>
      <c r="E16801" s="126">
        <v>2000</v>
      </c>
      <c r="F16801" s="58"/>
      <c r="G16801" s="58">
        <f t="shared" si="268"/>
        <v>-2000</v>
      </c>
      <c r="H16801" s="705" t="s">
        <v>10954</v>
      </c>
    </row>
    <row r="16802" spans="1:8" ht="15" x14ac:dyDescent="0.2">
      <c r="A16802" s="734">
        <v>45195</v>
      </c>
      <c r="B16802" s="63" t="s">
        <v>10379</v>
      </c>
      <c r="C16802" s="63" t="s">
        <v>6476</v>
      </c>
      <c r="D16802" s="183" t="s">
        <v>1157</v>
      </c>
      <c r="E16802" s="126">
        <v>30000</v>
      </c>
      <c r="F16802" s="58"/>
      <c r="G16802" s="58">
        <f t="shared" si="268"/>
        <v>-30000</v>
      </c>
      <c r="H16802" s="705" t="s">
        <v>10954</v>
      </c>
    </row>
    <row r="16803" spans="1:8" ht="15" x14ac:dyDescent="0.2">
      <c r="A16803" s="734">
        <v>45195</v>
      </c>
      <c r="B16803" s="63" t="s">
        <v>10908</v>
      </c>
      <c r="C16803" s="63" t="s">
        <v>10993</v>
      </c>
      <c r="D16803" s="183" t="s">
        <v>11187</v>
      </c>
      <c r="E16803" s="126">
        <v>46590</v>
      </c>
      <c r="F16803" s="58"/>
      <c r="G16803" s="58">
        <f t="shared" si="268"/>
        <v>-46590</v>
      </c>
      <c r="H16803" s="705" t="s">
        <v>10954</v>
      </c>
    </row>
    <row r="16804" spans="1:8" ht="15" x14ac:dyDescent="0.2">
      <c r="A16804" s="734">
        <v>45195</v>
      </c>
      <c r="B16804" s="63" t="s">
        <v>103</v>
      </c>
      <c r="C16804" s="63" t="s">
        <v>8816</v>
      </c>
      <c r="D16804" s="183" t="s">
        <v>11188</v>
      </c>
      <c r="E16804" s="126">
        <v>21820</v>
      </c>
      <c r="F16804" s="58"/>
      <c r="G16804" s="58">
        <f t="shared" si="268"/>
        <v>-21820</v>
      </c>
      <c r="H16804" s="705" t="s">
        <v>10954</v>
      </c>
    </row>
    <row r="16805" spans="1:8" ht="15" x14ac:dyDescent="0.2">
      <c r="A16805" s="734">
        <v>45195</v>
      </c>
      <c r="B16805" s="63" t="s">
        <v>10908</v>
      </c>
      <c r="C16805" s="63" t="s">
        <v>5741</v>
      </c>
      <c r="D16805" s="183" t="s">
        <v>370</v>
      </c>
      <c r="E16805" s="126">
        <v>900</v>
      </c>
      <c r="F16805" s="58"/>
      <c r="G16805" s="58">
        <f t="shared" si="268"/>
        <v>-900</v>
      </c>
      <c r="H16805" s="705" t="s">
        <v>10954</v>
      </c>
    </row>
    <row r="16806" spans="1:8" ht="15" x14ac:dyDescent="0.2">
      <c r="A16806" s="734">
        <v>45195</v>
      </c>
      <c r="B16806" s="63" t="s">
        <v>10908</v>
      </c>
      <c r="C16806" s="63" t="s">
        <v>5741</v>
      </c>
      <c r="D16806" s="183" t="s">
        <v>10337</v>
      </c>
      <c r="E16806" s="126">
        <v>150</v>
      </c>
      <c r="F16806" s="58"/>
      <c r="G16806" s="58">
        <f t="shared" si="268"/>
        <v>-150</v>
      </c>
      <c r="H16806" s="705" t="s">
        <v>10954</v>
      </c>
    </row>
    <row r="16807" spans="1:8" ht="15" x14ac:dyDescent="0.2">
      <c r="A16807" s="734">
        <v>45195</v>
      </c>
      <c r="B16807" s="63" t="s">
        <v>103</v>
      </c>
      <c r="C16807" s="63" t="s">
        <v>5741</v>
      </c>
      <c r="D16807" s="183" t="s">
        <v>11189</v>
      </c>
      <c r="E16807" s="126">
        <v>530</v>
      </c>
      <c r="F16807" s="58"/>
      <c r="G16807" s="58">
        <f t="shared" si="268"/>
        <v>-530</v>
      </c>
      <c r="H16807" s="705" t="s">
        <v>10954</v>
      </c>
    </row>
    <row r="16808" spans="1:8" ht="15" x14ac:dyDescent="0.2">
      <c r="A16808" s="734">
        <v>45195</v>
      </c>
      <c r="B16808" s="63" t="s">
        <v>10232</v>
      </c>
      <c r="C16808" s="551" t="s">
        <v>10993</v>
      </c>
      <c r="D16808" s="740" t="s">
        <v>11230</v>
      </c>
      <c r="E16808" s="552">
        <v>8000</v>
      </c>
      <c r="F16808" s="58"/>
      <c r="G16808" s="58">
        <f t="shared" si="268"/>
        <v>-8000</v>
      </c>
      <c r="H16808" s="705" t="s">
        <v>10954</v>
      </c>
    </row>
    <row r="16809" spans="1:8" ht="15" x14ac:dyDescent="0.2">
      <c r="A16809" s="734">
        <v>45195</v>
      </c>
      <c r="B16809" s="63" t="s">
        <v>10909</v>
      </c>
      <c r="C16809" s="551" t="s">
        <v>10993</v>
      </c>
      <c r="D16809" s="740" t="s">
        <v>11230</v>
      </c>
      <c r="E16809" s="552">
        <v>8000</v>
      </c>
      <c r="F16809" s="58"/>
      <c r="G16809" s="58">
        <f t="shared" si="268"/>
        <v>-8000</v>
      </c>
      <c r="H16809" s="705" t="s">
        <v>10954</v>
      </c>
    </row>
    <row r="16810" spans="1:8" ht="15" x14ac:dyDescent="0.2">
      <c r="A16810" s="734">
        <v>45195</v>
      </c>
      <c r="B16810" s="63" t="s">
        <v>9356</v>
      </c>
      <c r="C16810" s="551" t="s">
        <v>10993</v>
      </c>
      <c r="D16810" s="740" t="s">
        <v>11230</v>
      </c>
      <c r="E16810" s="552">
        <v>8000</v>
      </c>
      <c r="F16810" s="58"/>
      <c r="G16810" s="58">
        <f t="shared" si="268"/>
        <v>-8000</v>
      </c>
      <c r="H16810" s="705" t="s">
        <v>10954</v>
      </c>
    </row>
    <row r="16811" spans="1:8" ht="15" x14ac:dyDescent="0.2">
      <c r="A16811" s="734">
        <v>45195</v>
      </c>
      <c r="B16811" s="63" t="s">
        <v>10232</v>
      </c>
      <c r="C16811" s="670" t="s">
        <v>10993</v>
      </c>
      <c r="D16811" s="907" t="s">
        <v>11231</v>
      </c>
      <c r="E16811" s="672">
        <v>8784</v>
      </c>
      <c r="F16811" s="58"/>
      <c r="G16811" s="58">
        <f t="shared" si="268"/>
        <v>-8784</v>
      </c>
      <c r="H16811" s="705" t="s">
        <v>10954</v>
      </c>
    </row>
    <row r="16812" spans="1:8" ht="15" x14ac:dyDescent="0.2">
      <c r="A16812" s="734">
        <v>45195</v>
      </c>
      <c r="B16812" s="63" t="s">
        <v>10909</v>
      </c>
      <c r="C16812" s="670" t="s">
        <v>10993</v>
      </c>
      <c r="D16812" s="907" t="s">
        <v>11231</v>
      </c>
      <c r="E16812" s="672">
        <v>8784</v>
      </c>
      <c r="F16812" s="58"/>
      <c r="G16812" s="58">
        <f t="shared" si="268"/>
        <v>-8784</v>
      </c>
      <c r="H16812" s="705" t="s">
        <v>10954</v>
      </c>
    </row>
    <row r="16813" spans="1:8" ht="15" x14ac:dyDescent="0.2">
      <c r="A16813" s="734">
        <v>45195</v>
      </c>
      <c r="B16813" s="63" t="s">
        <v>9356</v>
      </c>
      <c r="C16813" s="670" t="s">
        <v>10993</v>
      </c>
      <c r="D16813" s="907" t="s">
        <v>11231</v>
      </c>
      <c r="E16813" s="672">
        <v>8784</v>
      </c>
      <c r="F16813" s="58"/>
      <c r="G16813" s="58">
        <f t="shared" si="268"/>
        <v>-8784</v>
      </c>
      <c r="H16813" s="705" t="s">
        <v>10954</v>
      </c>
    </row>
    <row r="16814" spans="1:8" ht="15" x14ac:dyDescent="0.2">
      <c r="A16814" s="734">
        <v>45195</v>
      </c>
      <c r="B16814" s="63" t="s">
        <v>10909</v>
      </c>
      <c r="C16814" s="63" t="s">
        <v>10993</v>
      </c>
      <c r="D16814" s="183" t="s">
        <v>11190</v>
      </c>
      <c r="E16814" s="126">
        <v>11400</v>
      </c>
      <c r="F16814" s="58"/>
      <c r="G16814" s="58">
        <f t="shared" si="268"/>
        <v>-11400</v>
      </c>
      <c r="H16814" s="705" t="s">
        <v>10954</v>
      </c>
    </row>
    <row r="16815" spans="1:8" ht="15" x14ac:dyDescent="0.2">
      <c r="A16815" s="734">
        <v>45195</v>
      </c>
      <c r="B16815" s="63" t="s">
        <v>9769</v>
      </c>
      <c r="C16815" s="63" t="s">
        <v>11099</v>
      </c>
      <c r="D16815" s="183" t="s">
        <v>11191</v>
      </c>
      <c r="E16815" s="126">
        <v>15000</v>
      </c>
      <c r="F16815" s="58"/>
      <c r="G16815" s="58">
        <f t="shared" si="268"/>
        <v>-15000</v>
      </c>
      <c r="H16815" s="705" t="s">
        <v>10954</v>
      </c>
    </row>
    <row r="16816" spans="1:8" ht="15" x14ac:dyDescent="0.2">
      <c r="A16816" s="734">
        <v>45195</v>
      </c>
      <c r="B16816" s="63" t="s">
        <v>25</v>
      </c>
      <c r="C16816" s="63" t="s">
        <v>8150</v>
      </c>
      <c r="D16816" s="183" t="s">
        <v>6310</v>
      </c>
      <c r="E16816" s="126">
        <v>210</v>
      </c>
      <c r="F16816" s="58"/>
      <c r="G16816" s="58">
        <f t="shared" si="268"/>
        <v>-210</v>
      </c>
      <c r="H16816" s="705" t="s">
        <v>10954</v>
      </c>
    </row>
    <row r="16817" spans="1:8" ht="15" x14ac:dyDescent="0.2">
      <c r="A16817" s="734">
        <v>45195</v>
      </c>
      <c r="B16817" s="63" t="s">
        <v>103</v>
      </c>
      <c r="C16817" s="63" t="s">
        <v>5341</v>
      </c>
      <c r="D16817" s="183" t="s">
        <v>11192</v>
      </c>
      <c r="E16817" s="126">
        <v>7500</v>
      </c>
      <c r="F16817" s="58"/>
      <c r="G16817" s="58">
        <f t="shared" si="268"/>
        <v>-7500</v>
      </c>
      <c r="H16817" s="705" t="s">
        <v>10954</v>
      </c>
    </row>
    <row r="16818" spans="1:8" ht="15" x14ac:dyDescent="0.2">
      <c r="A16818" s="734">
        <v>45195</v>
      </c>
      <c r="B16818" s="63" t="s">
        <v>103</v>
      </c>
      <c r="C16818" s="63" t="s">
        <v>103</v>
      </c>
      <c r="D16818" s="183" t="s">
        <v>10211</v>
      </c>
      <c r="E16818" s="126">
        <v>3500</v>
      </c>
      <c r="F16818" s="58"/>
      <c r="G16818" s="58">
        <f t="shared" si="268"/>
        <v>-3500</v>
      </c>
      <c r="H16818" s="705" t="s">
        <v>10954</v>
      </c>
    </row>
    <row r="16819" spans="1:8" ht="15" x14ac:dyDescent="0.2">
      <c r="A16819" s="734">
        <v>45195</v>
      </c>
      <c r="B16819" s="63" t="s">
        <v>10908</v>
      </c>
      <c r="C16819" s="63" t="s">
        <v>10993</v>
      </c>
      <c r="D16819" s="183" t="s">
        <v>11193</v>
      </c>
      <c r="E16819" s="126">
        <v>68500</v>
      </c>
      <c r="F16819" s="58"/>
      <c r="G16819" s="58">
        <f t="shared" si="268"/>
        <v>-68500</v>
      </c>
      <c r="H16819" s="705" t="s">
        <v>10954</v>
      </c>
    </row>
    <row r="16820" spans="1:8" ht="15" x14ac:dyDescent="0.2">
      <c r="A16820" s="734">
        <v>45195</v>
      </c>
      <c r="B16820" s="63" t="s">
        <v>10908</v>
      </c>
      <c r="C16820" s="63" t="s">
        <v>5741</v>
      </c>
      <c r="D16820" s="183" t="s">
        <v>370</v>
      </c>
      <c r="E16820" s="126">
        <v>1700</v>
      </c>
      <c r="F16820" s="58"/>
      <c r="G16820" s="58">
        <f t="shared" si="268"/>
        <v>-1700</v>
      </c>
      <c r="H16820" s="705" t="s">
        <v>10954</v>
      </c>
    </row>
    <row r="16821" spans="1:8" ht="24" x14ac:dyDescent="0.2">
      <c r="A16821" s="734">
        <v>45195</v>
      </c>
      <c r="B16821" s="63" t="s">
        <v>11089</v>
      </c>
      <c r="C16821" s="63" t="s">
        <v>6784</v>
      </c>
      <c r="D16821" s="183" t="s">
        <v>11194</v>
      </c>
      <c r="E16821" s="126">
        <v>10000</v>
      </c>
      <c r="F16821" s="58"/>
      <c r="G16821" s="58">
        <f t="shared" si="268"/>
        <v>-10000</v>
      </c>
      <c r="H16821" s="705" t="s">
        <v>10954</v>
      </c>
    </row>
    <row r="16822" spans="1:8" ht="15" x14ac:dyDescent="0.2">
      <c r="A16822" s="734">
        <v>45195</v>
      </c>
      <c r="B16822" s="63" t="s">
        <v>9769</v>
      </c>
      <c r="C16822" s="63" t="s">
        <v>3446</v>
      </c>
      <c r="D16822" s="183" t="s">
        <v>11195</v>
      </c>
      <c r="E16822" s="126">
        <v>10000</v>
      </c>
      <c r="F16822" s="58"/>
      <c r="G16822" s="58">
        <f t="shared" si="268"/>
        <v>-10000</v>
      </c>
      <c r="H16822" s="705" t="s">
        <v>10954</v>
      </c>
    </row>
    <row r="16823" spans="1:8" ht="15" x14ac:dyDescent="0.2">
      <c r="A16823" s="734">
        <v>45195</v>
      </c>
      <c r="B16823" s="63" t="s">
        <v>10232</v>
      </c>
      <c r="C16823" s="63" t="s">
        <v>5741</v>
      </c>
      <c r="D16823" s="183" t="s">
        <v>734</v>
      </c>
      <c r="E16823" s="126">
        <v>1600</v>
      </c>
      <c r="F16823" s="58"/>
      <c r="G16823" s="58">
        <f t="shared" si="268"/>
        <v>-1600</v>
      </c>
      <c r="H16823" s="705" t="s">
        <v>10954</v>
      </c>
    </row>
    <row r="16824" spans="1:8" ht="15" x14ac:dyDescent="0.2">
      <c r="A16824" s="734">
        <v>45195</v>
      </c>
      <c r="B16824" s="63" t="s">
        <v>10576</v>
      </c>
      <c r="C16824" s="63" t="s">
        <v>5741</v>
      </c>
      <c r="D16824" s="183" t="s">
        <v>734</v>
      </c>
      <c r="E16824" s="126">
        <v>1600</v>
      </c>
      <c r="F16824" s="58"/>
      <c r="G16824" s="58">
        <f t="shared" si="268"/>
        <v>-1600</v>
      </c>
      <c r="H16824" s="705" t="s">
        <v>10954</v>
      </c>
    </row>
    <row r="16825" spans="1:8" ht="15" x14ac:dyDescent="0.2">
      <c r="A16825" s="734">
        <v>45195</v>
      </c>
      <c r="B16825" s="63" t="s">
        <v>10909</v>
      </c>
      <c r="C16825" s="63" t="s">
        <v>5741</v>
      </c>
      <c r="D16825" s="183" t="s">
        <v>734</v>
      </c>
      <c r="E16825" s="126">
        <v>1600</v>
      </c>
      <c r="F16825" s="58"/>
      <c r="G16825" s="58">
        <f t="shared" si="268"/>
        <v>-1600</v>
      </c>
      <c r="H16825" s="705" t="s">
        <v>10954</v>
      </c>
    </row>
    <row r="16826" spans="1:8" ht="15" x14ac:dyDescent="0.2">
      <c r="A16826" s="734">
        <v>45195</v>
      </c>
      <c r="B16826" s="63" t="s">
        <v>9832</v>
      </c>
      <c r="C16826" s="63" t="s">
        <v>794</v>
      </c>
      <c r="D16826" s="183" t="s">
        <v>11011</v>
      </c>
      <c r="E16826" s="126">
        <v>25000</v>
      </c>
      <c r="F16826" s="58"/>
      <c r="G16826" s="126">
        <f t="shared" si="268"/>
        <v>-25000</v>
      </c>
      <c r="H16826" s="705" t="s">
        <v>10954</v>
      </c>
    </row>
    <row r="16827" spans="1:8" ht="15" x14ac:dyDescent="0.2">
      <c r="A16827" s="734">
        <v>45195</v>
      </c>
      <c r="B16827" s="63" t="s">
        <v>9986</v>
      </c>
      <c r="C16827" s="63" t="s">
        <v>794</v>
      </c>
      <c r="D16827" s="183" t="s">
        <v>11011</v>
      </c>
      <c r="E16827" s="126">
        <v>25000</v>
      </c>
      <c r="F16827" s="58"/>
      <c r="G16827" s="126">
        <f t="shared" si="268"/>
        <v>-25000</v>
      </c>
      <c r="H16827" s="705" t="s">
        <v>10954</v>
      </c>
    </row>
    <row r="16828" spans="1:8" ht="15" x14ac:dyDescent="0.2">
      <c r="A16828" s="734">
        <v>45195</v>
      </c>
      <c r="B16828" s="63" t="s">
        <v>10232</v>
      </c>
      <c r="C16828" s="63" t="s">
        <v>794</v>
      </c>
      <c r="D16828" s="183" t="s">
        <v>11012</v>
      </c>
      <c r="E16828" s="126">
        <v>25000</v>
      </c>
      <c r="F16828" s="58"/>
      <c r="G16828" s="126">
        <f t="shared" si="268"/>
        <v>-25000</v>
      </c>
      <c r="H16828" s="705" t="s">
        <v>10954</v>
      </c>
    </row>
    <row r="16829" spans="1:8" ht="15" x14ac:dyDescent="0.2">
      <c r="A16829" s="734">
        <v>45195</v>
      </c>
      <c r="B16829" s="63" t="s">
        <v>10576</v>
      </c>
      <c r="C16829" s="63" t="s">
        <v>794</v>
      </c>
      <c r="D16829" s="183" t="s">
        <v>11012</v>
      </c>
      <c r="E16829" s="126">
        <v>25000</v>
      </c>
      <c r="F16829" s="58"/>
      <c r="G16829" s="126">
        <f t="shared" si="268"/>
        <v>-25000</v>
      </c>
      <c r="H16829" s="705" t="s">
        <v>10954</v>
      </c>
    </row>
    <row r="16830" spans="1:8" ht="15" x14ac:dyDescent="0.2">
      <c r="A16830" s="734">
        <v>45195</v>
      </c>
      <c r="B16830" s="63" t="s">
        <v>25</v>
      </c>
      <c r="C16830" s="63" t="s">
        <v>794</v>
      </c>
      <c r="D16830" s="183" t="s">
        <v>11118</v>
      </c>
      <c r="E16830" s="126">
        <v>105000</v>
      </c>
      <c r="F16830" s="58"/>
      <c r="G16830" s="126">
        <f t="shared" si="268"/>
        <v>-105000</v>
      </c>
      <c r="H16830" s="705" t="s">
        <v>10954</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10954</v>
      </c>
    </row>
    <row r="16832" spans="1:8" ht="15" x14ac:dyDescent="0.2">
      <c r="A16832" s="734">
        <v>45195</v>
      </c>
      <c r="B16832" s="41" t="s">
        <v>103</v>
      </c>
      <c r="C16832" s="63" t="s">
        <v>794</v>
      </c>
      <c r="D16832" s="791" t="s">
        <v>11280</v>
      </c>
      <c r="E16832" s="58">
        <v>22000</v>
      </c>
      <c r="F16832" s="58"/>
      <c r="G16832" s="126">
        <f t="shared" si="269"/>
        <v>-22000</v>
      </c>
      <c r="H16832" s="705" t="s">
        <v>10954</v>
      </c>
    </row>
    <row r="16833" spans="1:8" ht="15" x14ac:dyDescent="0.2">
      <c r="A16833" s="734">
        <v>45195</v>
      </c>
      <c r="B16833" s="41" t="s">
        <v>10023</v>
      </c>
      <c r="C16833" s="63" t="s">
        <v>794</v>
      </c>
      <c r="D16833" s="791" t="s">
        <v>11281</v>
      </c>
      <c r="E16833" s="58">
        <v>207637.5</v>
      </c>
      <c r="F16833" s="58"/>
      <c r="G16833" s="126">
        <f t="shared" si="269"/>
        <v>-207637.5</v>
      </c>
      <c r="H16833" s="705" t="s">
        <v>10954</v>
      </c>
    </row>
    <row r="16834" spans="1:8" ht="15" x14ac:dyDescent="0.2">
      <c r="A16834" s="734">
        <v>45195</v>
      </c>
      <c r="B16834" s="41" t="s">
        <v>37</v>
      </c>
      <c r="C16834" s="63" t="s">
        <v>794</v>
      </c>
      <c r="D16834" s="791" t="s">
        <v>182</v>
      </c>
      <c r="E16834" s="58">
        <v>127466.66666666666</v>
      </c>
      <c r="F16834" s="58"/>
      <c r="G16834" s="126">
        <f t="shared" si="269"/>
        <v>-127466.66666666666</v>
      </c>
      <c r="H16834" s="705" t="s">
        <v>10954</v>
      </c>
    </row>
    <row r="16835" spans="1:8" ht="15" customHeight="1" x14ac:dyDescent="0.2">
      <c r="A16835" s="734">
        <v>45195</v>
      </c>
      <c r="B16835" s="41" t="s">
        <v>2933</v>
      </c>
      <c r="C16835" s="63" t="s">
        <v>794</v>
      </c>
      <c r="D16835" s="791" t="s">
        <v>11282</v>
      </c>
      <c r="E16835" s="58">
        <v>298300.00000000006</v>
      </c>
      <c r="F16835" s="58"/>
      <c r="G16835" s="126">
        <f t="shared" si="269"/>
        <v>-298300.00000000006</v>
      </c>
      <c r="H16835" s="705" t="s">
        <v>10954</v>
      </c>
    </row>
    <row r="16836" spans="1:8" ht="15" customHeight="1" x14ac:dyDescent="0.2">
      <c r="A16836" s="734">
        <v>45195</v>
      </c>
      <c r="B16836" s="41" t="s">
        <v>9356</v>
      </c>
      <c r="C16836" s="63" t="s">
        <v>794</v>
      </c>
      <c r="D16836" s="791" t="s">
        <v>11283</v>
      </c>
      <c r="E16836" s="58">
        <v>168295.83333333331</v>
      </c>
      <c r="F16836" s="58"/>
      <c r="G16836" s="126">
        <f t="shared" si="269"/>
        <v>-168295.83333333331</v>
      </c>
      <c r="H16836" s="705" t="s">
        <v>10954</v>
      </c>
    </row>
    <row r="16837" spans="1:8" ht="15" x14ac:dyDescent="0.2">
      <c r="A16837" s="734">
        <v>45195</v>
      </c>
      <c r="B16837" s="41" t="s">
        <v>10232</v>
      </c>
      <c r="C16837" s="63" t="s">
        <v>794</v>
      </c>
      <c r="D16837" s="791" t="s">
        <v>11284</v>
      </c>
      <c r="E16837" s="58">
        <v>45000</v>
      </c>
      <c r="F16837" s="58"/>
      <c r="G16837" s="126">
        <f t="shared" si="269"/>
        <v>-45000</v>
      </c>
      <c r="H16837" s="705" t="s">
        <v>10954</v>
      </c>
    </row>
    <row r="16838" spans="1:8" ht="15" x14ac:dyDescent="0.2">
      <c r="A16838" s="734">
        <v>45195</v>
      </c>
      <c r="B16838" s="41" t="s">
        <v>3946</v>
      </c>
      <c r="C16838" s="63" t="s">
        <v>794</v>
      </c>
      <c r="D16838" s="791" t="s">
        <v>11293</v>
      </c>
      <c r="E16838" s="58">
        <v>151879</v>
      </c>
      <c r="F16838" s="58"/>
      <c r="G16838" s="126">
        <f t="shared" si="269"/>
        <v>-151879</v>
      </c>
      <c r="H16838" s="705" t="s">
        <v>10954</v>
      </c>
    </row>
    <row r="16839" spans="1:8" ht="15" x14ac:dyDescent="0.2">
      <c r="A16839" s="734">
        <v>45195</v>
      </c>
      <c r="B16839" s="41" t="s">
        <v>103</v>
      </c>
      <c r="C16839" s="63" t="s">
        <v>794</v>
      </c>
      <c r="D16839" s="791" t="s">
        <v>10137</v>
      </c>
      <c r="E16839" s="58">
        <v>208000</v>
      </c>
      <c r="F16839" s="58"/>
      <c r="G16839" s="126">
        <f t="shared" si="269"/>
        <v>-208000</v>
      </c>
      <c r="H16839" s="705" t="s">
        <v>10954</v>
      </c>
    </row>
    <row r="16840" spans="1:8" ht="15" x14ac:dyDescent="0.2">
      <c r="A16840" s="734">
        <v>45195</v>
      </c>
      <c r="B16840" s="41" t="s">
        <v>3945</v>
      </c>
      <c r="C16840" s="63" t="s">
        <v>794</v>
      </c>
      <c r="D16840" s="791" t="s">
        <v>11295</v>
      </c>
      <c r="E16840" s="58">
        <v>126700</v>
      </c>
      <c r="F16840" s="58"/>
      <c r="G16840" s="126">
        <f t="shared" si="269"/>
        <v>-126700</v>
      </c>
      <c r="H16840" s="705" t="s">
        <v>10954</v>
      </c>
    </row>
    <row r="16841" spans="1:8" ht="15" x14ac:dyDescent="0.2">
      <c r="A16841" s="734">
        <v>45195</v>
      </c>
      <c r="B16841" s="41" t="s">
        <v>10576</v>
      </c>
      <c r="C16841" s="63" t="s">
        <v>794</v>
      </c>
      <c r="D16841" s="791" t="s">
        <v>11296</v>
      </c>
      <c r="E16841" s="58">
        <v>45000</v>
      </c>
      <c r="F16841" s="58"/>
      <c r="G16841" s="126">
        <f t="shared" si="269"/>
        <v>-45000</v>
      </c>
      <c r="H16841" s="705" t="s">
        <v>10954</v>
      </c>
    </row>
    <row r="16842" spans="1:8" ht="15" customHeight="1" x14ac:dyDescent="0.2">
      <c r="A16842" s="734">
        <v>45195</v>
      </c>
      <c r="B16842" s="41" t="s">
        <v>10232</v>
      </c>
      <c r="C16842" s="63" t="s">
        <v>794</v>
      </c>
      <c r="D16842" s="791" t="s">
        <v>11297</v>
      </c>
      <c r="E16842" s="58">
        <v>76670</v>
      </c>
      <c r="F16842" s="58"/>
      <c r="G16842" s="126">
        <f t="shared" si="269"/>
        <v>-76670</v>
      </c>
      <c r="H16842" s="705" t="s">
        <v>10954</v>
      </c>
    </row>
    <row r="16843" spans="1:8" ht="15" x14ac:dyDescent="0.2">
      <c r="A16843" s="734">
        <v>45195</v>
      </c>
      <c r="B16843" s="41" t="s">
        <v>10296</v>
      </c>
      <c r="C16843" s="63" t="s">
        <v>794</v>
      </c>
      <c r="D16843" s="791" t="s">
        <v>10749</v>
      </c>
      <c r="E16843" s="58">
        <v>66710</v>
      </c>
      <c r="F16843" s="58"/>
      <c r="G16843" s="126">
        <f t="shared" si="269"/>
        <v>-66710</v>
      </c>
      <c r="H16843" s="705" t="s">
        <v>10954</v>
      </c>
    </row>
    <row r="16844" spans="1:8" ht="15" x14ac:dyDescent="0.2">
      <c r="A16844" s="734">
        <v>45195</v>
      </c>
      <c r="B16844" s="41" t="s">
        <v>9409</v>
      </c>
      <c r="C16844" s="63" t="s">
        <v>794</v>
      </c>
      <c r="D16844" s="791" t="s">
        <v>11314</v>
      </c>
      <c r="E16844" s="58">
        <v>6230</v>
      </c>
      <c r="F16844" s="58"/>
      <c r="G16844" s="126">
        <f t="shared" si="269"/>
        <v>-6230</v>
      </c>
      <c r="H16844" s="705" t="s">
        <v>10954</v>
      </c>
    </row>
    <row r="16845" spans="1:8" ht="15" x14ac:dyDescent="0.2">
      <c r="A16845" s="734">
        <v>45195</v>
      </c>
      <c r="B16845" s="41" t="s">
        <v>11026</v>
      </c>
      <c r="C16845" s="63" t="s">
        <v>794</v>
      </c>
      <c r="D16845" s="791" t="s">
        <v>11036</v>
      </c>
      <c r="E16845" s="58">
        <v>26350</v>
      </c>
      <c r="F16845" s="58"/>
      <c r="G16845" s="126">
        <f t="shared" si="269"/>
        <v>-26350</v>
      </c>
      <c r="H16845" s="705" t="s">
        <v>10954</v>
      </c>
    </row>
    <row r="16846" spans="1:8" ht="15" x14ac:dyDescent="0.2">
      <c r="A16846" s="734">
        <v>45195</v>
      </c>
      <c r="B16846" s="41" t="s">
        <v>10576</v>
      </c>
      <c r="C16846" s="63" t="s">
        <v>2503</v>
      </c>
      <c r="D16846" s="791" t="s">
        <v>11365</v>
      </c>
      <c r="E16846" s="58">
        <v>24000</v>
      </c>
      <c r="F16846" s="58"/>
      <c r="G16846" s="126">
        <f t="shared" si="269"/>
        <v>-24000</v>
      </c>
      <c r="H16846" s="705" t="s">
        <v>10954</v>
      </c>
    </row>
    <row r="16847" spans="1:8" ht="15" x14ac:dyDescent="0.2">
      <c r="A16847" s="734">
        <v>45195</v>
      </c>
      <c r="B16847" s="41" t="s">
        <v>11093</v>
      </c>
      <c r="C16847" s="63" t="s">
        <v>794</v>
      </c>
      <c r="D16847" s="791" t="s">
        <v>11464</v>
      </c>
      <c r="E16847" s="58">
        <v>32000</v>
      </c>
      <c r="F16847" s="58"/>
      <c r="G16847" s="126">
        <f t="shared" si="269"/>
        <v>-32000</v>
      </c>
      <c r="H16847" s="705" t="s">
        <v>10954</v>
      </c>
    </row>
    <row r="16848" spans="1:8" ht="15" x14ac:dyDescent="0.2">
      <c r="A16848" s="734">
        <v>45195</v>
      </c>
      <c r="B16848" s="63" t="s">
        <v>103</v>
      </c>
      <c r="C16848" s="63" t="s">
        <v>2996</v>
      </c>
      <c r="D16848" s="183" t="s">
        <v>370</v>
      </c>
      <c r="E16848" s="126">
        <v>5360</v>
      </c>
      <c r="F16848" s="58"/>
      <c r="G16848" s="58">
        <f t="shared" si="269"/>
        <v>-5360</v>
      </c>
      <c r="H16848" s="705" t="s">
        <v>10954</v>
      </c>
    </row>
    <row r="16849" spans="1:8" ht="15" x14ac:dyDescent="0.2">
      <c r="A16849" s="734">
        <v>45195</v>
      </c>
      <c r="B16849" s="63" t="s">
        <v>103</v>
      </c>
      <c r="C16849" s="63" t="s">
        <v>8150</v>
      </c>
      <c r="D16849" s="183" t="s">
        <v>6337</v>
      </c>
      <c r="E16849" s="126">
        <v>36259</v>
      </c>
      <c r="F16849" s="58"/>
      <c r="G16849" s="58">
        <f t="shared" si="269"/>
        <v>-36259</v>
      </c>
      <c r="H16849" s="705" t="s">
        <v>10954</v>
      </c>
    </row>
    <row r="16850" spans="1:8" ht="15" customHeight="1" x14ac:dyDescent="0.2">
      <c r="A16850" s="734">
        <v>45195</v>
      </c>
      <c r="B16850" s="63" t="s">
        <v>25</v>
      </c>
      <c r="C16850" s="63" t="s">
        <v>8150</v>
      </c>
      <c r="D16850" s="183" t="s">
        <v>6337</v>
      </c>
      <c r="E16850" s="126">
        <v>16436</v>
      </c>
      <c r="F16850" s="58"/>
      <c r="G16850" s="58">
        <f t="shared" si="269"/>
        <v>-16436</v>
      </c>
      <c r="H16850" s="705" t="s">
        <v>10954</v>
      </c>
    </row>
    <row r="16851" spans="1:8" ht="15" x14ac:dyDescent="0.2">
      <c r="A16851" s="734">
        <v>45195</v>
      </c>
      <c r="B16851" s="63" t="s">
        <v>25</v>
      </c>
      <c r="C16851" s="63" t="s">
        <v>8150</v>
      </c>
      <c r="D16851" s="183" t="s">
        <v>6968</v>
      </c>
      <c r="E16851" s="126">
        <v>46501</v>
      </c>
      <c r="F16851" s="58"/>
      <c r="G16851" s="58">
        <f t="shared" si="269"/>
        <v>-46501</v>
      </c>
      <c r="H16851" s="705" t="s">
        <v>10954</v>
      </c>
    </row>
    <row r="16852" spans="1:8" ht="15" x14ac:dyDescent="0.2">
      <c r="A16852" s="734">
        <v>45195</v>
      </c>
      <c r="B16852" s="63" t="s">
        <v>10151</v>
      </c>
      <c r="C16852" s="650" t="s">
        <v>8394</v>
      </c>
      <c r="D16852" s="906" t="s">
        <v>11224</v>
      </c>
      <c r="E16852" s="651">
        <v>158496</v>
      </c>
      <c r="F16852" s="58"/>
      <c r="G16852" s="58">
        <f t="shared" si="269"/>
        <v>-158496</v>
      </c>
      <c r="H16852" s="705" t="s">
        <v>10954</v>
      </c>
    </row>
    <row r="16853" spans="1:8" ht="15" x14ac:dyDescent="0.2">
      <c r="A16853" s="734">
        <v>45195</v>
      </c>
      <c r="B16853" s="63" t="s">
        <v>10571</v>
      </c>
      <c r="C16853" s="650" t="s">
        <v>8394</v>
      </c>
      <c r="D16853" s="906" t="s">
        <v>11224</v>
      </c>
      <c r="E16853" s="651">
        <v>11574</v>
      </c>
      <c r="F16853" s="58"/>
      <c r="G16853" s="58">
        <f t="shared" si="269"/>
        <v>-11574</v>
      </c>
      <c r="H16853" s="705" t="s">
        <v>10954</v>
      </c>
    </row>
    <row r="16854" spans="1:8" ht="15" x14ac:dyDescent="0.2">
      <c r="A16854" s="734">
        <v>45195</v>
      </c>
      <c r="B16854" s="63" t="s">
        <v>9356</v>
      </c>
      <c r="C16854" s="650" t="s">
        <v>8394</v>
      </c>
      <c r="D16854" s="906" t="s">
        <v>11224</v>
      </c>
      <c r="E16854" s="651">
        <v>120076</v>
      </c>
      <c r="F16854" s="58"/>
      <c r="G16854" s="58">
        <f t="shared" si="269"/>
        <v>-120076</v>
      </c>
      <c r="H16854" s="705" t="s">
        <v>10954</v>
      </c>
    </row>
    <row r="16855" spans="1:8" ht="15" x14ac:dyDescent="0.2">
      <c r="A16855" s="734">
        <v>45195</v>
      </c>
      <c r="B16855" s="63" t="s">
        <v>10379</v>
      </c>
      <c r="C16855" s="650" t="s">
        <v>8394</v>
      </c>
      <c r="D16855" s="906" t="s">
        <v>11224</v>
      </c>
      <c r="E16855" s="651">
        <v>209438</v>
      </c>
      <c r="F16855" s="58"/>
      <c r="G16855" s="58">
        <f t="shared" si="269"/>
        <v>-209438</v>
      </c>
      <c r="H16855" s="705" t="s">
        <v>10954</v>
      </c>
    </row>
    <row r="16856" spans="1:8" ht="15" x14ac:dyDescent="0.2">
      <c r="A16856" s="734">
        <v>45195</v>
      </c>
      <c r="B16856" s="63" t="s">
        <v>11075</v>
      </c>
      <c r="C16856" s="650" t="s">
        <v>8394</v>
      </c>
      <c r="D16856" s="906" t="s">
        <v>11224</v>
      </c>
      <c r="E16856" s="651">
        <v>203556</v>
      </c>
      <c r="F16856" s="58"/>
      <c r="G16856" s="58">
        <f t="shared" si="269"/>
        <v>-203556</v>
      </c>
      <c r="H16856" s="705" t="s">
        <v>10954</v>
      </c>
    </row>
    <row r="16857" spans="1:8" ht="15" x14ac:dyDescent="0.2">
      <c r="A16857" s="734">
        <v>45195</v>
      </c>
      <c r="B16857" s="63" t="s">
        <v>10576</v>
      </c>
      <c r="C16857" s="650" t="s">
        <v>8394</v>
      </c>
      <c r="D16857" s="906" t="s">
        <v>11224</v>
      </c>
      <c r="E16857" s="651">
        <v>296860</v>
      </c>
      <c r="F16857" s="58"/>
      <c r="G16857" s="58">
        <f t="shared" si="269"/>
        <v>-296860</v>
      </c>
      <c r="H16857" s="705" t="s">
        <v>10954</v>
      </c>
    </row>
    <row r="16858" spans="1:8" ht="15" customHeight="1" x14ac:dyDescent="0.2">
      <c r="A16858" s="734">
        <v>45195</v>
      </c>
      <c r="B16858" s="63" t="s">
        <v>10571</v>
      </c>
      <c r="C16858" s="670" t="s">
        <v>7467</v>
      </c>
      <c r="D16858" s="907" t="s">
        <v>11214</v>
      </c>
      <c r="E16858" s="672">
        <v>586928</v>
      </c>
      <c r="F16858" s="58"/>
      <c r="G16858" s="58">
        <f t="shared" si="269"/>
        <v>-586928</v>
      </c>
      <c r="H16858" s="705" t="s">
        <v>10954</v>
      </c>
    </row>
    <row r="16859" spans="1:8" ht="15" customHeight="1" x14ac:dyDescent="0.2">
      <c r="A16859" s="734">
        <v>45195</v>
      </c>
      <c r="B16859" s="63" t="s">
        <v>9661</v>
      </c>
      <c r="C16859" s="670" t="s">
        <v>7467</v>
      </c>
      <c r="D16859" s="907" t="s">
        <v>11214</v>
      </c>
      <c r="E16859" s="672">
        <v>130436</v>
      </c>
      <c r="F16859" s="58"/>
      <c r="G16859" s="58">
        <f t="shared" si="269"/>
        <v>-130436</v>
      </c>
      <c r="H16859" s="705" t="s">
        <v>10954</v>
      </c>
    </row>
    <row r="16860" spans="1:8" ht="15" x14ac:dyDescent="0.2">
      <c r="A16860" s="734">
        <v>45195</v>
      </c>
      <c r="B16860" s="63" t="s">
        <v>10296</v>
      </c>
      <c r="C16860" s="670" t="s">
        <v>7467</v>
      </c>
      <c r="D16860" s="907" t="s">
        <v>11214</v>
      </c>
      <c r="E16860" s="672">
        <v>82636</v>
      </c>
      <c r="F16860" s="58"/>
      <c r="G16860" s="58">
        <f t="shared" si="269"/>
        <v>-82636</v>
      </c>
      <c r="H16860" s="705" t="s">
        <v>10954</v>
      </c>
    </row>
    <row r="16861" spans="1:8" ht="19.5" customHeight="1" x14ac:dyDescent="0.2">
      <c r="A16861" s="734">
        <v>45195</v>
      </c>
      <c r="B16861" s="63" t="s">
        <v>10232</v>
      </c>
      <c r="C16861" s="551" t="s">
        <v>10993</v>
      </c>
      <c r="D16861" s="740" t="s">
        <v>11197</v>
      </c>
      <c r="E16861" s="552">
        <v>47817</v>
      </c>
      <c r="F16861" s="58"/>
      <c r="G16861" s="58">
        <f t="shared" si="269"/>
        <v>-47817</v>
      </c>
      <c r="H16861" s="705" t="s">
        <v>10954</v>
      </c>
    </row>
    <row r="16862" spans="1:8" ht="19.5" customHeight="1" x14ac:dyDescent="0.2">
      <c r="A16862" s="734">
        <v>45195</v>
      </c>
      <c r="B16862" s="63" t="s">
        <v>10909</v>
      </c>
      <c r="C16862" s="551" t="s">
        <v>10993</v>
      </c>
      <c r="D16862" s="740" t="s">
        <v>11197</v>
      </c>
      <c r="E16862" s="552">
        <v>47817</v>
      </c>
      <c r="F16862" s="58"/>
      <c r="G16862" s="58">
        <f t="shared" si="269"/>
        <v>-47817</v>
      </c>
      <c r="H16862" s="705" t="s">
        <v>10954</v>
      </c>
    </row>
    <row r="16863" spans="1:8" ht="19.5" customHeight="1" x14ac:dyDescent="0.2">
      <c r="A16863" s="734">
        <v>45195</v>
      </c>
      <c r="B16863" s="63" t="s">
        <v>10576</v>
      </c>
      <c r="C16863" s="551" t="s">
        <v>10993</v>
      </c>
      <c r="D16863" s="740" t="s">
        <v>11197</v>
      </c>
      <c r="E16863" s="552">
        <v>47817</v>
      </c>
      <c r="F16863" s="58"/>
      <c r="G16863" s="58">
        <f t="shared" si="269"/>
        <v>-47817</v>
      </c>
      <c r="H16863" s="705" t="s">
        <v>10954</v>
      </c>
    </row>
    <row r="16864" spans="1:8" ht="24" customHeight="1" x14ac:dyDescent="0.2">
      <c r="A16864" s="734">
        <v>45195</v>
      </c>
      <c r="B16864" s="63" t="s">
        <v>8868</v>
      </c>
      <c r="C16864" s="63" t="s">
        <v>10993</v>
      </c>
      <c r="D16864" s="183" t="s">
        <v>11196</v>
      </c>
      <c r="E16864" s="126">
        <v>37000</v>
      </c>
      <c r="F16864" s="58"/>
      <c r="G16864" s="58">
        <f t="shared" si="269"/>
        <v>-37000</v>
      </c>
      <c r="H16864" s="705" t="s">
        <v>10954</v>
      </c>
    </row>
    <row r="16865" spans="1:8" ht="15" x14ac:dyDescent="0.2">
      <c r="A16865" s="734">
        <v>45196</v>
      </c>
      <c r="B16865" s="63" t="s">
        <v>9769</v>
      </c>
      <c r="C16865" s="63" t="s">
        <v>10993</v>
      </c>
      <c r="D16865" s="183" t="s">
        <v>6942</v>
      </c>
      <c r="E16865" s="126">
        <v>20300</v>
      </c>
      <c r="F16865" s="58"/>
      <c r="G16865" s="58">
        <f t="shared" si="269"/>
        <v>-20300</v>
      </c>
      <c r="H16865" s="705" t="s">
        <v>10954</v>
      </c>
    </row>
    <row r="16866" spans="1:8" ht="15" x14ac:dyDescent="0.2">
      <c r="A16866" s="734">
        <v>45196</v>
      </c>
      <c r="B16866" s="63" t="s">
        <v>8657</v>
      </c>
      <c r="C16866" s="63" t="s">
        <v>5741</v>
      </c>
      <c r="D16866" s="183" t="s">
        <v>10337</v>
      </c>
      <c r="E16866" s="126">
        <v>250</v>
      </c>
      <c r="F16866" s="58"/>
      <c r="G16866" s="58">
        <f t="shared" si="269"/>
        <v>-250</v>
      </c>
      <c r="H16866" s="705" t="s">
        <v>10954</v>
      </c>
    </row>
    <row r="16867" spans="1:8" ht="15" x14ac:dyDescent="0.2">
      <c r="A16867" s="734">
        <v>45196</v>
      </c>
      <c r="B16867" s="63" t="s">
        <v>9356</v>
      </c>
      <c r="C16867" s="63" t="s">
        <v>10993</v>
      </c>
      <c r="D16867" s="183" t="s">
        <v>11215</v>
      </c>
      <c r="E16867" s="126">
        <v>10300</v>
      </c>
      <c r="F16867" s="58"/>
      <c r="G16867" s="58">
        <f t="shared" si="269"/>
        <v>-10300</v>
      </c>
      <c r="H16867" s="705" t="s">
        <v>10954</v>
      </c>
    </row>
    <row r="16868" spans="1:8" ht="15" x14ac:dyDescent="0.2">
      <c r="A16868" s="734">
        <v>45196</v>
      </c>
      <c r="B16868" s="63" t="s">
        <v>103</v>
      </c>
      <c r="C16868" s="63" t="s">
        <v>392</v>
      </c>
      <c r="D16868" s="183" t="s">
        <v>11216</v>
      </c>
      <c r="E16868" s="126">
        <v>8000</v>
      </c>
      <c r="F16868" s="58"/>
      <c r="G16868" s="58">
        <f t="shared" si="269"/>
        <v>-8000</v>
      </c>
      <c r="H16868" s="705" t="s">
        <v>10954</v>
      </c>
    </row>
    <row r="16869" spans="1:8" ht="15" x14ac:dyDescent="0.2">
      <c r="A16869" s="734">
        <v>45196</v>
      </c>
      <c r="B16869" s="63" t="s">
        <v>10576</v>
      </c>
      <c r="C16869" s="63" t="s">
        <v>5741</v>
      </c>
      <c r="D16869" s="183" t="s">
        <v>10337</v>
      </c>
      <c r="E16869" s="126">
        <v>210</v>
      </c>
      <c r="F16869" s="58"/>
      <c r="G16869" s="58">
        <f t="shared" si="269"/>
        <v>-210</v>
      </c>
      <c r="H16869" s="705" t="s">
        <v>10954</v>
      </c>
    </row>
    <row r="16870" spans="1:8" ht="15" x14ac:dyDescent="0.2">
      <c r="A16870" s="734">
        <v>45196</v>
      </c>
      <c r="B16870" s="63" t="s">
        <v>9409</v>
      </c>
      <c r="C16870" s="63" t="s">
        <v>103</v>
      </c>
      <c r="D16870" s="183" t="s">
        <v>10337</v>
      </c>
      <c r="E16870" s="126">
        <v>250</v>
      </c>
      <c r="F16870" s="58"/>
      <c r="G16870" s="58">
        <f t="shared" si="269"/>
        <v>-250</v>
      </c>
      <c r="H16870" s="705" t="s">
        <v>10954</v>
      </c>
    </row>
    <row r="16871" spans="1:8" ht="15" x14ac:dyDescent="0.2">
      <c r="A16871" s="734">
        <v>45196</v>
      </c>
      <c r="B16871" s="63" t="s">
        <v>10576</v>
      </c>
      <c r="C16871" s="63" t="s">
        <v>5741</v>
      </c>
      <c r="D16871" s="183" t="s">
        <v>10337</v>
      </c>
      <c r="E16871" s="126">
        <v>550</v>
      </c>
      <c r="F16871" s="58"/>
      <c r="G16871" s="58">
        <f t="shared" si="269"/>
        <v>-550</v>
      </c>
      <c r="H16871" s="705" t="s">
        <v>10954</v>
      </c>
    </row>
    <row r="16872" spans="1:8" ht="15" customHeight="1" x14ac:dyDescent="0.2">
      <c r="A16872" s="734">
        <v>45196</v>
      </c>
      <c r="B16872" s="63" t="s">
        <v>9769</v>
      </c>
      <c r="C16872" s="63" t="s">
        <v>10993</v>
      </c>
      <c r="D16872" s="183" t="s">
        <v>11217</v>
      </c>
      <c r="E16872" s="126">
        <v>10950</v>
      </c>
      <c r="F16872" s="58"/>
      <c r="G16872" s="58">
        <f t="shared" si="269"/>
        <v>-10950</v>
      </c>
      <c r="H16872" s="705" t="s">
        <v>10954</v>
      </c>
    </row>
    <row r="16873" spans="1:8" ht="15" customHeight="1" x14ac:dyDescent="0.2">
      <c r="A16873" s="734">
        <v>45197</v>
      </c>
      <c r="B16873" s="63" t="s">
        <v>11007</v>
      </c>
      <c r="C16873" s="63" t="s">
        <v>11218</v>
      </c>
      <c r="D16873" s="183" t="s">
        <v>11219</v>
      </c>
      <c r="E16873" s="126">
        <v>20000</v>
      </c>
      <c r="F16873" s="58"/>
      <c r="G16873" s="58">
        <f t="shared" si="269"/>
        <v>-20000</v>
      </c>
      <c r="H16873" s="705" t="s">
        <v>10954</v>
      </c>
    </row>
    <row r="16874" spans="1:8" ht="15" customHeight="1" x14ac:dyDescent="0.2">
      <c r="A16874" s="734">
        <v>45197</v>
      </c>
      <c r="B16874" s="63" t="s">
        <v>10571</v>
      </c>
      <c r="C16874" s="551" t="s">
        <v>7467</v>
      </c>
      <c r="D16874" s="740" t="s">
        <v>11257</v>
      </c>
      <c r="E16874" s="552">
        <v>32460</v>
      </c>
      <c r="F16874" s="58"/>
      <c r="G16874" s="58">
        <f t="shared" si="269"/>
        <v>-32460</v>
      </c>
      <c r="H16874" s="705" t="s">
        <v>10954</v>
      </c>
    </row>
    <row r="16875" spans="1:8" ht="15" customHeight="1" x14ac:dyDescent="0.2">
      <c r="A16875" s="734">
        <v>45197</v>
      </c>
      <c r="B16875" s="63" t="s">
        <v>10151</v>
      </c>
      <c r="C16875" s="551" t="s">
        <v>7467</v>
      </c>
      <c r="D16875" s="740" t="s">
        <v>11257</v>
      </c>
      <c r="E16875" s="552">
        <v>228360</v>
      </c>
      <c r="F16875" s="58"/>
      <c r="G16875" s="58">
        <f t="shared" si="269"/>
        <v>-228360</v>
      </c>
      <c r="H16875" s="705" t="s">
        <v>10954</v>
      </c>
    </row>
    <row r="16876" spans="1:8" ht="15" customHeight="1" x14ac:dyDescent="0.2">
      <c r="A16876" s="734">
        <v>45197</v>
      </c>
      <c r="B16876" s="63" t="s">
        <v>9986</v>
      </c>
      <c r="C16876" s="551" t="s">
        <v>7467</v>
      </c>
      <c r="D16876" s="740" t="s">
        <v>11257</v>
      </c>
      <c r="E16876" s="552">
        <v>35755</v>
      </c>
      <c r="F16876" s="58"/>
      <c r="G16876" s="58">
        <f t="shared" si="269"/>
        <v>-35755</v>
      </c>
      <c r="H16876" s="705" t="s">
        <v>10954</v>
      </c>
    </row>
    <row r="16877" spans="1:8" ht="15" customHeight="1" x14ac:dyDescent="0.2">
      <c r="A16877" s="734">
        <v>45197</v>
      </c>
      <c r="B16877" s="63" t="s">
        <v>11075</v>
      </c>
      <c r="C16877" s="551" t="s">
        <v>7467</v>
      </c>
      <c r="D16877" s="740" t="s">
        <v>11257</v>
      </c>
      <c r="E16877" s="552">
        <v>203425</v>
      </c>
      <c r="F16877" s="58"/>
      <c r="G16877" s="58">
        <f t="shared" si="269"/>
        <v>-203425</v>
      </c>
      <c r="H16877" s="705" t="s">
        <v>10954</v>
      </c>
    </row>
    <row r="16878" spans="1:8" ht="15" customHeight="1" x14ac:dyDescent="0.2">
      <c r="A16878" s="734">
        <v>45197</v>
      </c>
      <c r="B16878" s="63" t="s">
        <v>10296</v>
      </c>
      <c r="C16878" s="63" t="s">
        <v>10993</v>
      </c>
      <c r="D16878" s="183" t="s">
        <v>11220</v>
      </c>
      <c r="E16878" s="126">
        <v>3700</v>
      </c>
      <c r="F16878" s="58"/>
      <c r="G16878" s="58">
        <f t="shared" si="269"/>
        <v>-3700</v>
      </c>
      <c r="H16878" s="705" t="s">
        <v>10954</v>
      </c>
    </row>
    <row r="16879" spans="1:8" ht="15" x14ac:dyDescent="0.2">
      <c r="A16879" s="734">
        <v>45197</v>
      </c>
      <c r="B16879" s="63" t="s">
        <v>10232</v>
      </c>
      <c r="C16879" s="63" t="s">
        <v>10993</v>
      </c>
      <c r="D16879" s="183" t="s">
        <v>11221</v>
      </c>
      <c r="E16879" s="126">
        <v>5300</v>
      </c>
      <c r="F16879" s="58"/>
      <c r="G16879" s="58">
        <f t="shared" si="269"/>
        <v>-5300</v>
      </c>
      <c r="H16879" s="705" t="s">
        <v>10954</v>
      </c>
    </row>
    <row r="16880" spans="1:8" ht="15" x14ac:dyDescent="0.2">
      <c r="A16880" s="734">
        <v>45197</v>
      </c>
      <c r="B16880" s="63" t="s">
        <v>10232</v>
      </c>
      <c r="C16880" s="63" t="s">
        <v>10993</v>
      </c>
      <c r="D16880" s="183" t="s">
        <v>11222</v>
      </c>
      <c r="E16880" s="126">
        <v>1500</v>
      </c>
      <c r="F16880" s="58"/>
      <c r="G16880" s="58">
        <f t="shared" si="269"/>
        <v>-1500</v>
      </c>
      <c r="H16880" s="705" t="s">
        <v>10954</v>
      </c>
    </row>
    <row r="16881" spans="1:8" ht="15" x14ac:dyDescent="0.2">
      <c r="A16881" s="734">
        <v>45197</v>
      </c>
      <c r="B16881" s="63" t="s">
        <v>10576</v>
      </c>
      <c r="C16881" s="63" t="s">
        <v>10993</v>
      </c>
      <c r="D16881" s="183" t="s">
        <v>11223</v>
      </c>
      <c r="E16881" s="126">
        <v>2555</v>
      </c>
      <c r="F16881" s="58"/>
      <c r="G16881" s="58">
        <f t="shared" si="269"/>
        <v>-2555</v>
      </c>
      <c r="H16881" s="705" t="s">
        <v>10954</v>
      </c>
    </row>
    <row r="16882" spans="1:8" ht="15" x14ac:dyDescent="0.2">
      <c r="A16882" s="734">
        <v>45197</v>
      </c>
      <c r="B16882" s="63" t="s">
        <v>10576</v>
      </c>
      <c r="C16882" s="63" t="s">
        <v>286</v>
      </c>
      <c r="D16882" s="183" t="s">
        <v>8663</v>
      </c>
      <c r="E16882" s="126">
        <v>1100</v>
      </c>
      <c r="F16882" s="58"/>
      <c r="G16882" s="58">
        <f t="shared" si="269"/>
        <v>-1100</v>
      </c>
      <c r="H16882" s="705" t="s">
        <v>10954</v>
      </c>
    </row>
    <row r="16883" spans="1:8" ht="15" x14ac:dyDescent="0.2">
      <c r="A16883" s="734">
        <v>45197</v>
      </c>
      <c r="B16883" s="63" t="s">
        <v>10471</v>
      </c>
      <c r="C16883" s="63" t="s">
        <v>7949</v>
      </c>
      <c r="D16883" s="183" t="s">
        <v>11234</v>
      </c>
      <c r="E16883" s="126">
        <v>20000</v>
      </c>
      <c r="F16883" s="58"/>
      <c r="G16883" s="58">
        <f t="shared" si="269"/>
        <v>-20000</v>
      </c>
      <c r="H16883" s="705" t="s">
        <v>10954</v>
      </c>
    </row>
    <row r="16884" spans="1:8" ht="15" x14ac:dyDescent="0.2">
      <c r="A16884" s="734">
        <v>45197</v>
      </c>
      <c r="B16884" s="63" t="s">
        <v>103</v>
      </c>
      <c r="C16884" s="63" t="s">
        <v>103</v>
      </c>
      <c r="D16884" s="183" t="s">
        <v>10211</v>
      </c>
      <c r="E16884" s="126">
        <v>3500</v>
      </c>
      <c r="F16884" s="58"/>
      <c r="G16884" s="58">
        <f t="shared" si="269"/>
        <v>-3500</v>
      </c>
      <c r="H16884" s="705" t="s">
        <v>10954</v>
      </c>
    </row>
    <row r="16885" spans="1:8" ht="15" x14ac:dyDescent="0.2">
      <c r="A16885" s="734">
        <v>45197</v>
      </c>
      <c r="B16885" s="63" t="s">
        <v>10908</v>
      </c>
      <c r="C16885" s="63" t="s">
        <v>5387</v>
      </c>
      <c r="D16885" s="183" t="s">
        <v>11235</v>
      </c>
      <c r="E16885" s="126">
        <v>12000</v>
      </c>
      <c r="F16885" s="58"/>
      <c r="G16885" s="58">
        <f t="shared" si="269"/>
        <v>-12000</v>
      </c>
      <c r="H16885" s="705" t="s">
        <v>10954</v>
      </c>
    </row>
    <row r="16886" spans="1:8" ht="15" customHeight="1" x14ac:dyDescent="0.2">
      <c r="A16886" s="734">
        <v>45197</v>
      </c>
      <c r="B16886" s="63" t="s">
        <v>10908</v>
      </c>
      <c r="C16886" s="63" t="s">
        <v>10993</v>
      </c>
      <c r="D16886" s="183" t="s">
        <v>11123</v>
      </c>
      <c r="E16886" s="126">
        <v>8820</v>
      </c>
      <c r="F16886" s="58"/>
      <c r="G16886" s="58">
        <f t="shared" si="269"/>
        <v>-8820</v>
      </c>
      <c r="H16886" s="705" t="s">
        <v>10954</v>
      </c>
    </row>
    <row r="16887" spans="1:8" ht="15" customHeight="1" x14ac:dyDescent="0.2">
      <c r="A16887" s="734">
        <v>45197</v>
      </c>
      <c r="B16887" s="63" t="s">
        <v>103</v>
      </c>
      <c r="C16887" s="63" t="s">
        <v>5937</v>
      </c>
      <c r="D16887" s="183" t="s">
        <v>11236</v>
      </c>
      <c r="E16887" s="126">
        <v>25000</v>
      </c>
      <c r="F16887" s="58"/>
      <c r="G16887" s="58">
        <f t="shared" si="269"/>
        <v>-25000</v>
      </c>
      <c r="H16887" s="705" t="s">
        <v>10954</v>
      </c>
    </row>
    <row r="16888" spans="1:8" ht="15" x14ac:dyDescent="0.2">
      <c r="A16888" s="734">
        <v>45199</v>
      </c>
      <c r="B16888" s="63" t="s">
        <v>25</v>
      </c>
      <c r="C16888" s="63" t="s">
        <v>5572</v>
      </c>
      <c r="D16888" s="183" t="s">
        <v>11237</v>
      </c>
      <c r="E16888" s="126">
        <v>5340</v>
      </c>
      <c r="F16888" s="58"/>
      <c r="G16888" s="58">
        <f t="shared" si="269"/>
        <v>-5340</v>
      </c>
      <c r="H16888" s="705" t="s">
        <v>10954</v>
      </c>
    </row>
    <row r="16889" spans="1:8" ht="15" x14ac:dyDescent="0.2">
      <c r="A16889" s="734">
        <v>45199</v>
      </c>
      <c r="B16889" s="63" t="s">
        <v>10232</v>
      </c>
      <c r="C16889" s="63" t="s">
        <v>5741</v>
      </c>
      <c r="D16889" s="183" t="s">
        <v>370</v>
      </c>
      <c r="E16889" s="126">
        <v>1500</v>
      </c>
      <c r="F16889" s="58"/>
      <c r="G16889" s="58">
        <f t="shared" si="269"/>
        <v>-1500</v>
      </c>
      <c r="H16889" s="705" t="s">
        <v>10954</v>
      </c>
    </row>
    <row r="16890" spans="1:8" ht="15" x14ac:dyDescent="0.2">
      <c r="A16890" s="734">
        <v>45199</v>
      </c>
      <c r="B16890" s="63" t="s">
        <v>9356</v>
      </c>
      <c r="C16890" s="63" t="s">
        <v>5741</v>
      </c>
      <c r="D16890" s="183" t="s">
        <v>370</v>
      </c>
      <c r="E16890" s="126">
        <v>2700</v>
      </c>
      <c r="F16890" s="58"/>
      <c r="G16890" s="58">
        <f t="shared" si="269"/>
        <v>-2700</v>
      </c>
      <c r="H16890" s="705" t="s">
        <v>10954</v>
      </c>
    </row>
    <row r="16891" spans="1:8" ht="15" x14ac:dyDescent="0.2">
      <c r="A16891" s="734">
        <v>45199</v>
      </c>
      <c r="B16891" s="63" t="s">
        <v>9356</v>
      </c>
      <c r="C16891" s="63" t="s">
        <v>11105</v>
      </c>
      <c r="D16891" s="183" t="s">
        <v>11238</v>
      </c>
      <c r="E16891" s="126">
        <v>80000</v>
      </c>
      <c r="F16891" s="58"/>
      <c r="G16891" s="58">
        <f t="shared" si="269"/>
        <v>-80000</v>
      </c>
      <c r="H16891" s="705" t="s">
        <v>10954</v>
      </c>
    </row>
    <row r="16892" spans="1:8" ht="24" customHeight="1" x14ac:dyDescent="0.2">
      <c r="A16892" s="734">
        <v>45199</v>
      </c>
      <c r="B16892" s="63" t="s">
        <v>9356</v>
      </c>
      <c r="C16892" s="63" t="s">
        <v>392</v>
      </c>
      <c r="D16892" s="183" t="s">
        <v>11239</v>
      </c>
      <c r="E16892" s="126">
        <v>50250</v>
      </c>
      <c r="F16892" s="58"/>
      <c r="G16892" s="58">
        <f t="shared" si="269"/>
        <v>-50250</v>
      </c>
      <c r="H16892" s="705" t="s">
        <v>10954</v>
      </c>
    </row>
    <row r="16893" spans="1:8" ht="15" x14ac:dyDescent="0.2">
      <c r="A16893" s="734">
        <v>45199</v>
      </c>
      <c r="B16893" s="63" t="s">
        <v>10576</v>
      </c>
      <c r="C16893" s="63" t="s">
        <v>10993</v>
      </c>
      <c r="D16893" s="183" t="s">
        <v>11240</v>
      </c>
      <c r="E16893" s="126">
        <v>10000</v>
      </c>
      <c r="F16893" s="58"/>
      <c r="G16893" s="58">
        <f t="shared" si="269"/>
        <v>-10000</v>
      </c>
      <c r="H16893" s="705" t="s">
        <v>10954</v>
      </c>
    </row>
    <row r="16894" spans="1:8" ht="15" x14ac:dyDescent="0.2">
      <c r="A16894" s="734">
        <v>45199</v>
      </c>
      <c r="B16894" s="63" t="s">
        <v>9356</v>
      </c>
      <c r="C16894" s="63" t="s">
        <v>11132</v>
      </c>
      <c r="D16894" s="183" t="s">
        <v>11241</v>
      </c>
      <c r="E16894" s="126">
        <v>40000</v>
      </c>
      <c r="F16894" s="58"/>
      <c r="G16894" s="58">
        <f t="shared" si="269"/>
        <v>-40000</v>
      </c>
      <c r="H16894" s="705" t="s">
        <v>10954</v>
      </c>
    </row>
    <row r="16895" spans="1:8" ht="15" x14ac:dyDescent="0.2">
      <c r="A16895" s="734">
        <v>45199</v>
      </c>
      <c r="B16895" s="63" t="s">
        <v>9356</v>
      </c>
      <c r="C16895" s="63" t="s">
        <v>9825</v>
      </c>
      <c r="D16895" s="183" t="s">
        <v>11242</v>
      </c>
      <c r="E16895" s="126">
        <v>215000</v>
      </c>
      <c r="F16895" s="58"/>
      <c r="G16895" s="58">
        <f t="shared" ref="G16895:G16958" si="270">F16895-E16895</f>
        <v>-215000</v>
      </c>
      <c r="H16895" s="705" t="s">
        <v>10954</v>
      </c>
    </row>
    <row r="16896" spans="1:8" ht="15" x14ac:dyDescent="0.2">
      <c r="A16896" s="734">
        <v>45199</v>
      </c>
      <c r="B16896" s="63" t="s">
        <v>103</v>
      </c>
      <c r="C16896" s="63" t="s">
        <v>5741</v>
      </c>
      <c r="D16896" s="183" t="s">
        <v>11243</v>
      </c>
      <c r="E16896" s="126">
        <v>250</v>
      </c>
      <c r="F16896" s="58"/>
      <c r="G16896" s="58">
        <f t="shared" si="270"/>
        <v>-250</v>
      </c>
      <c r="H16896" s="705" t="s">
        <v>10954</v>
      </c>
    </row>
    <row r="16897" spans="1:8" ht="15" x14ac:dyDescent="0.2">
      <c r="A16897" s="733">
        <v>45171</v>
      </c>
      <c r="B16897" s="174" t="s">
        <v>10379</v>
      </c>
      <c r="C16897" s="174" t="s">
        <v>8071</v>
      </c>
      <c r="D16897" s="228" t="s">
        <v>10995</v>
      </c>
      <c r="E16897" s="236">
        <v>155000</v>
      </c>
      <c r="F16897" s="123"/>
      <c r="G16897" s="123">
        <f t="shared" si="270"/>
        <v>-155000</v>
      </c>
      <c r="H16897" s="709" t="s">
        <v>10954</v>
      </c>
    </row>
    <row r="16898" spans="1:8" ht="15" x14ac:dyDescent="0.2">
      <c r="A16898" s="733">
        <v>45173</v>
      </c>
      <c r="B16898" s="174" t="s">
        <v>10576</v>
      </c>
      <c r="C16898" s="174" t="s">
        <v>1198</v>
      </c>
      <c r="D16898" s="228" t="s">
        <v>10996</v>
      </c>
      <c r="E16898" s="236">
        <v>500000</v>
      </c>
      <c r="F16898" s="123"/>
      <c r="G16898" s="123">
        <f t="shared" si="270"/>
        <v>-500000</v>
      </c>
      <c r="H16898" s="709" t="s">
        <v>10954</v>
      </c>
    </row>
    <row r="16899" spans="1:8" ht="15" x14ac:dyDescent="0.2">
      <c r="A16899" s="733">
        <v>45173</v>
      </c>
      <c r="B16899" s="174" t="s">
        <v>10576</v>
      </c>
      <c r="C16899" s="174" t="s">
        <v>1198</v>
      </c>
      <c r="D16899" s="228" t="s">
        <v>10997</v>
      </c>
      <c r="E16899" s="236">
        <v>500000</v>
      </c>
      <c r="F16899" s="123"/>
      <c r="G16899" s="123">
        <f t="shared" si="270"/>
        <v>-500000</v>
      </c>
      <c r="H16899" s="709" t="s">
        <v>10954</v>
      </c>
    </row>
    <row r="16900" spans="1:8" ht="15" x14ac:dyDescent="0.2">
      <c r="A16900" s="733">
        <v>45174</v>
      </c>
      <c r="B16900" s="174" t="s">
        <v>9507</v>
      </c>
      <c r="C16900" s="551" t="s">
        <v>9549</v>
      </c>
      <c r="D16900" s="740" t="s">
        <v>10998</v>
      </c>
      <c r="E16900" s="552">
        <v>45000</v>
      </c>
      <c r="F16900" s="123"/>
      <c r="G16900" s="123">
        <f t="shared" si="270"/>
        <v>-45000</v>
      </c>
      <c r="H16900" s="709" t="s">
        <v>10954</v>
      </c>
    </row>
    <row r="16901" spans="1:8" ht="15" x14ac:dyDescent="0.2">
      <c r="A16901" s="733">
        <v>45174</v>
      </c>
      <c r="B16901" s="174" t="s">
        <v>10242</v>
      </c>
      <c r="C16901" s="551" t="s">
        <v>9549</v>
      </c>
      <c r="D16901" s="740" t="s">
        <v>10998</v>
      </c>
      <c r="E16901" s="552">
        <v>61000</v>
      </c>
      <c r="F16901" s="123"/>
      <c r="G16901" s="123">
        <f t="shared" si="270"/>
        <v>-61000</v>
      </c>
      <c r="H16901" s="709" t="s">
        <v>10954</v>
      </c>
    </row>
    <row r="16902" spans="1:8" ht="15" x14ac:dyDescent="0.2">
      <c r="A16902" s="733">
        <v>45174</v>
      </c>
      <c r="B16902" s="174" t="s">
        <v>10576</v>
      </c>
      <c r="C16902" s="174" t="s">
        <v>1198</v>
      </c>
      <c r="D16902" s="228" t="s">
        <v>10999</v>
      </c>
      <c r="E16902" s="236">
        <v>938219</v>
      </c>
      <c r="F16902" s="123"/>
      <c r="G16902" s="123">
        <f t="shared" si="270"/>
        <v>-938219</v>
      </c>
      <c r="H16902" s="709" t="s">
        <v>10954</v>
      </c>
    </row>
    <row r="16903" spans="1:8" ht="15" x14ac:dyDescent="0.2">
      <c r="A16903" s="733">
        <v>45174</v>
      </c>
      <c r="B16903" s="174" t="s">
        <v>9356</v>
      </c>
      <c r="C16903" s="174" t="s">
        <v>7906</v>
      </c>
      <c r="D16903" s="228" t="s">
        <v>11000</v>
      </c>
      <c r="E16903" s="236">
        <v>2112457</v>
      </c>
      <c r="F16903" s="123"/>
      <c r="G16903" s="123">
        <f t="shared" si="270"/>
        <v>-2112457</v>
      </c>
      <c r="H16903" s="709" t="s">
        <v>10954</v>
      </c>
    </row>
    <row r="16904" spans="1:8" ht="15" x14ac:dyDescent="0.2">
      <c r="A16904" s="733">
        <v>45178</v>
      </c>
      <c r="B16904" s="174" t="s">
        <v>10232</v>
      </c>
      <c r="C16904" s="174" t="s">
        <v>6784</v>
      </c>
      <c r="D16904" s="228" t="s">
        <v>11001</v>
      </c>
      <c r="E16904" s="236">
        <v>200000</v>
      </c>
      <c r="F16904" s="123"/>
      <c r="G16904" s="123">
        <f t="shared" si="270"/>
        <v>-200000</v>
      </c>
      <c r="H16904" s="709" t="s">
        <v>10954</v>
      </c>
    </row>
    <row r="16905" spans="1:8" ht="15" customHeight="1" x14ac:dyDescent="0.2">
      <c r="A16905" s="733">
        <v>45178</v>
      </c>
      <c r="B16905" s="174" t="s">
        <v>9769</v>
      </c>
      <c r="C16905" s="174" t="s">
        <v>3292</v>
      </c>
      <c r="D16905" s="228" t="s">
        <v>11005</v>
      </c>
      <c r="E16905" s="236">
        <v>50000</v>
      </c>
      <c r="F16905" s="123"/>
      <c r="G16905" s="123">
        <f t="shared" si="270"/>
        <v>-50000</v>
      </c>
      <c r="H16905" s="709" t="s">
        <v>10954</v>
      </c>
    </row>
    <row r="16906" spans="1:8" ht="15" x14ac:dyDescent="0.2">
      <c r="A16906" s="733">
        <v>45178</v>
      </c>
      <c r="B16906" s="174" t="s">
        <v>10909</v>
      </c>
      <c r="C16906" s="174" t="s">
        <v>4322</v>
      </c>
      <c r="D16906" s="228" t="s">
        <v>11024</v>
      </c>
      <c r="E16906" s="236">
        <v>567008</v>
      </c>
      <c r="F16906" s="123"/>
      <c r="G16906" s="123">
        <f t="shared" si="270"/>
        <v>-567008</v>
      </c>
      <c r="H16906" s="709" t="s">
        <v>10954</v>
      </c>
    </row>
    <row r="16907" spans="1:8" ht="15" x14ac:dyDescent="0.2">
      <c r="A16907" s="733">
        <v>45181</v>
      </c>
      <c r="B16907" s="174" t="s">
        <v>9769</v>
      </c>
      <c r="C16907" s="174" t="s">
        <v>1509</v>
      </c>
      <c r="D16907" s="228" t="s">
        <v>11067</v>
      </c>
      <c r="E16907" s="236">
        <v>100000</v>
      </c>
      <c r="F16907" s="123"/>
      <c r="G16907" s="123">
        <f t="shared" si="270"/>
        <v>-100000</v>
      </c>
      <c r="H16907" s="709" t="s">
        <v>10954</v>
      </c>
    </row>
    <row r="16908" spans="1:8" ht="15" x14ac:dyDescent="0.2">
      <c r="A16908" s="733">
        <v>45181</v>
      </c>
      <c r="B16908" s="174" t="s">
        <v>9769</v>
      </c>
      <c r="C16908" s="174" t="s">
        <v>1509</v>
      </c>
      <c r="D16908" s="228" t="s">
        <v>11068</v>
      </c>
      <c r="E16908" s="236">
        <v>100000</v>
      </c>
      <c r="F16908" s="123"/>
      <c r="G16908" s="123">
        <f t="shared" si="270"/>
        <v>-100000</v>
      </c>
      <c r="H16908" s="709" t="s">
        <v>10954</v>
      </c>
    </row>
    <row r="16909" spans="1:8" ht="15" x14ac:dyDescent="0.2">
      <c r="A16909" s="733">
        <v>45182</v>
      </c>
      <c r="B16909" s="174" t="s">
        <v>10144</v>
      </c>
      <c r="C16909" s="174" t="s">
        <v>9750</v>
      </c>
      <c r="D16909" s="228" t="s">
        <v>11113</v>
      </c>
      <c r="E16909" s="236">
        <v>100000</v>
      </c>
      <c r="F16909" s="123"/>
      <c r="G16909" s="123">
        <f t="shared" si="270"/>
        <v>-100000</v>
      </c>
      <c r="H16909" s="709" t="s">
        <v>10954</v>
      </c>
    </row>
    <row r="16910" spans="1:8" ht="15" x14ac:dyDescent="0.2">
      <c r="A16910" s="733">
        <v>45182</v>
      </c>
      <c r="B16910" s="174" t="s">
        <v>3946</v>
      </c>
      <c r="C16910" s="174" t="s">
        <v>3003</v>
      </c>
      <c r="D16910" s="228" t="s">
        <v>11117</v>
      </c>
      <c r="E16910" s="236">
        <v>32760</v>
      </c>
      <c r="F16910" s="236"/>
      <c r="G16910" s="236">
        <f t="shared" si="270"/>
        <v>-32760</v>
      </c>
      <c r="H16910" s="709" t="s">
        <v>10954</v>
      </c>
    </row>
    <row r="16911" spans="1:8" ht="15" x14ac:dyDescent="0.2">
      <c r="A16911" s="733">
        <v>45182</v>
      </c>
      <c r="B16911" s="174" t="s">
        <v>3945</v>
      </c>
      <c r="C16911" s="174" t="s">
        <v>3003</v>
      </c>
      <c r="D16911" s="228" t="s">
        <v>11117</v>
      </c>
      <c r="E16911" s="236">
        <v>35360</v>
      </c>
      <c r="F16911" s="236"/>
      <c r="G16911" s="236">
        <f t="shared" si="270"/>
        <v>-35360</v>
      </c>
      <c r="H16911" s="709" t="s">
        <v>10954</v>
      </c>
    </row>
    <row r="16912" spans="1:8" ht="15" x14ac:dyDescent="0.2">
      <c r="A16912" s="733">
        <v>45196</v>
      </c>
      <c r="B16912" s="174" t="s">
        <v>10909</v>
      </c>
      <c r="C16912" s="174" t="s">
        <v>4322</v>
      </c>
      <c r="D16912" s="228" t="s">
        <v>11024</v>
      </c>
      <c r="E16912" s="236">
        <v>915945</v>
      </c>
      <c r="F16912" s="236"/>
      <c r="G16912" s="236">
        <f t="shared" si="270"/>
        <v>-915945</v>
      </c>
      <c r="H16912" s="709" t="s">
        <v>10954</v>
      </c>
    </row>
    <row r="16913" spans="1:10" ht="98.25" customHeight="1" x14ac:dyDescent="0.2">
      <c r="A16913" s="730">
        <v>45172</v>
      </c>
      <c r="B16913" s="94" t="s">
        <v>10909</v>
      </c>
      <c r="C16913" s="94" t="s">
        <v>559</v>
      </c>
      <c r="D16913" s="802" t="s">
        <v>12043</v>
      </c>
      <c r="E16913" s="176"/>
      <c r="F16913" s="176">
        <v>6770928</v>
      </c>
      <c r="G16913" s="176">
        <f t="shared" si="270"/>
        <v>6770928</v>
      </c>
      <c r="H16913" s="702" t="s">
        <v>10954</v>
      </c>
    </row>
    <row r="16914" spans="1:10" ht="48" x14ac:dyDescent="0.2">
      <c r="A16914" s="730">
        <v>45172</v>
      </c>
      <c r="B16914" s="94" t="s">
        <v>14</v>
      </c>
      <c r="C16914" s="94"/>
      <c r="D16914" s="802" t="s">
        <v>11688</v>
      </c>
      <c r="E16914" s="176"/>
      <c r="F16914" s="176">
        <v>203128</v>
      </c>
      <c r="G16914" s="176">
        <f t="shared" si="270"/>
        <v>203128</v>
      </c>
      <c r="H16914" s="702" t="s">
        <v>10954</v>
      </c>
    </row>
    <row r="16915" spans="1:10" ht="15" x14ac:dyDescent="0.2">
      <c r="A16915" s="730">
        <v>45172</v>
      </c>
      <c r="B16915" s="94" t="s">
        <v>14</v>
      </c>
      <c r="C16915" s="94" t="s">
        <v>559</v>
      </c>
      <c r="D16915" s="802" t="s">
        <v>10955</v>
      </c>
      <c r="E16915" s="92"/>
      <c r="F16915" s="487">
        <v>-203128</v>
      </c>
      <c r="G16915" s="176">
        <f t="shared" si="270"/>
        <v>-203128</v>
      </c>
      <c r="H16915" s="702" t="s">
        <v>10954</v>
      </c>
    </row>
    <row r="16916" spans="1:10" ht="15" x14ac:dyDescent="0.2">
      <c r="A16916" s="730">
        <v>45172</v>
      </c>
      <c r="B16916" s="94" t="s">
        <v>10908</v>
      </c>
      <c r="C16916" s="94" t="s">
        <v>559</v>
      </c>
      <c r="D16916" s="802" t="s">
        <v>11303</v>
      </c>
      <c r="E16916" s="92">
        <v>69740</v>
      </c>
      <c r="F16916" s="487"/>
      <c r="G16916" s="176">
        <f t="shared" si="270"/>
        <v>-69740</v>
      </c>
      <c r="H16916" s="702" t="s">
        <v>10954</v>
      </c>
      <c r="J16916" s="1092"/>
    </row>
    <row r="16917" spans="1:10" ht="15" x14ac:dyDescent="0.2">
      <c r="A16917" s="730">
        <v>45174</v>
      </c>
      <c r="B16917" s="91" t="s">
        <v>9356</v>
      </c>
      <c r="C16917" s="94" t="s">
        <v>559</v>
      </c>
      <c r="D16917" s="892" t="s">
        <v>10956</v>
      </c>
      <c r="E16917" s="92"/>
      <c r="F16917" s="92">
        <v>938219</v>
      </c>
      <c r="G16917" s="176">
        <f t="shared" si="270"/>
        <v>938219</v>
      </c>
      <c r="H16917" s="702" t="s">
        <v>10954</v>
      </c>
      <c r="J16917" s="1092"/>
    </row>
    <row r="16918" spans="1:10" ht="15" x14ac:dyDescent="0.2">
      <c r="A16918" s="730">
        <v>45174</v>
      </c>
      <c r="B16918" s="91" t="s">
        <v>9356</v>
      </c>
      <c r="C16918" s="94" t="s">
        <v>559</v>
      </c>
      <c r="D16918" s="892" t="s">
        <v>10958</v>
      </c>
      <c r="E16918" s="92"/>
      <c r="F16918" s="92">
        <v>2112457</v>
      </c>
      <c r="G16918" s="176">
        <f t="shared" si="270"/>
        <v>2112457</v>
      </c>
      <c r="H16918" s="702" t="s">
        <v>10954</v>
      </c>
      <c r="J16918" s="1092"/>
    </row>
    <row r="16919" spans="1:10" ht="15" x14ac:dyDescent="0.2">
      <c r="A16919" s="730">
        <v>45174</v>
      </c>
      <c r="B16919" s="91" t="s">
        <v>10379</v>
      </c>
      <c r="C16919" s="94" t="s">
        <v>559</v>
      </c>
      <c r="D16919" s="892" t="s">
        <v>10957</v>
      </c>
      <c r="E16919" s="92"/>
      <c r="F16919" s="92">
        <v>2000000</v>
      </c>
      <c r="G16919" s="176">
        <f t="shared" si="270"/>
        <v>2000000</v>
      </c>
      <c r="H16919" s="702" t="s">
        <v>10954</v>
      </c>
      <c r="J16919" s="1092"/>
    </row>
    <row r="16920" spans="1:10" ht="24" x14ac:dyDescent="0.2">
      <c r="A16920" s="730">
        <v>45175</v>
      </c>
      <c r="B16920" s="94" t="s">
        <v>10296</v>
      </c>
      <c r="C16920" s="94" t="s">
        <v>559</v>
      </c>
      <c r="D16920" s="802" t="s">
        <v>10959</v>
      </c>
      <c r="E16920" s="92"/>
      <c r="F16920" s="176">
        <v>1000000</v>
      </c>
      <c r="G16920" s="92">
        <f t="shared" si="270"/>
        <v>1000000</v>
      </c>
      <c r="H16920" s="702" t="s">
        <v>10954</v>
      </c>
    </row>
    <row r="16921" spans="1:10" ht="24" x14ac:dyDescent="0.2">
      <c r="A16921" s="730">
        <v>45175</v>
      </c>
      <c r="B16921" s="94" t="s">
        <v>10296</v>
      </c>
      <c r="C16921" s="94" t="s">
        <v>559</v>
      </c>
      <c r="D16921" s="802" t="s">
        <v>10960</v>
      </c>
      <c r="E16921" s="92"/>
      <c r="F16921" s="176">
        <v>1000000</v>
      </c>
      <c r="G16921" s="92">
        <f t="shared" si="270"/>
        <v>1000000</v>
      </c>
      <c r="H16921" s="702" t="s">
        <v>10954</v>
      </c>
    </row>
    <row r="16922" spans="1:10" s="682" customFormat="1" ht="24" customHeight="1" x14ac:dyDescent="0.25">
      <c r="A16922" s="730">
        <v>45175</v>
      </c>
      <c r="B16922" s="94" t="s">
        <v>10023</v>
      </c>
      <c r="C16922" s="94" t="s">
        <v>559</v>
      </c>
      <c r="D16922" s="802" t="s">
        <v>11008</v>
      </c>
      <c r="E16922" s="176"/>
      <c r="F16922" s="176">
        <v>2000000</v>
      </c>
      <c r="G16922" s="176">
        <f t="shared" si="270"/>
        <v>2000000</v>
      </c>
      <c r="H16922" s="702" t="s">
        <v>10954</v>
      </c>
    </row>
    <row r="16923" spans="1:10" ht="24" x14ac:dyDescent="0.2">
      <c r="A16923" s="730">
        <v>45177</v>
      </c>
      <c r="B16923" s="91" t="s">
        <v>11007</v>
      </c>
      <c r="C16923" s="94" t="s">
        <v>559</v>
      </c>
      <c r="D16923" s="802" t="s">
        <v>11071</v>
      </c>
      <c r="E16923" s="176"/>
      <c r="F16923" s="176">
        <v>400000</v>
      </c>
      <c r="G16923" s="176">
        <f t="shared" si="270"/>
        <v>400000</v>
      </c>
      <c r="H16923" s="702" t="s">
        <v>10954</v>
      </c>
    </row>
    <row r="16924" spans="1:10" ht="15" x14ac:dyDescent="0.2">
      <c r="A16924" s="730">
        <v>45178</v>
      </c>
      <c r="B16924" s="91" t="s">
        <v>3946</v>
      </c>
      <c r="C16924" s="94" t="s">
        <v>559</v>
      </c>
      <c r="D16924" s="892" t="s">
        <v>11022</v>
      </c>
      <c r="E16924" s="92"/>
      <c r="F16924" s="92">
        <v>359992</v>
      </c>
      <c r="G16924" s="176">
        <f t="shared" si="270"/>
        <v>359992</v>
      </c>
      <c r="H16924" s="702" t="s">
        <v>10954</v>
      </c>
    </row>
    <row r="16925" spans="1:10" ht="24" x14ac:dyDescent="0.2">
      <c r="A16925" s="730">
        <v>45178</v>
      </c>
      <c r="B16925" s="94" t="s">
        <v>10023</v>
      </c>
      <c r="C16925" s="94" t="s">
        <v>559</v>
      </c>
      <c r="D16925" s="802" t="s">
        <v>11008</v>
      </c>
      <c r="E16925" s="176"/>
      <c r="F16925" s="176">
        <v>1000000</v>
      </c>
      <c r="G16925" s="176">
        <f t="shared" si="270"/>
        <v>1000000</v>
      </c>
      <c r="H16925" s="702" t="s">
        <v>10954</v>
      </c>
    </row>
    <row r="16926" spans="1:10" ht="15" x14ac:dyDescent="0.2">
      <c r="A16926" s="730">
        <v>45178</v>
      </c>
      <c r="B16926" s="91" t="s">
        <v>9356</v>
      </c>
      <c r="C16926" s="94" t="s">
        <v>559</v>
      </c>
      <c r="D16926" s="892" t="s">
        <v>11023</v>
      </c>
      <c r="E16926" s="92"/>
      <c r="F16926" s="92">
        <v>567008</v>
      </c>
      <c r="G16926" s="176">
        <f t="shared" si="270"/>
        <v>567008</v>
      </c>
      <c r="H16926" s="702" t="s">
        <v>10954</v>
      </c>
    </row>
    <row r="16927" spans="1:10" ht="15" x14ac:dyDescent="0.2">
      <c r="A16927" s="730">
        <v>45178</v>
      </c>
      <c r="B16927" s="91" t="s">
        <v>9769</v>
      </c>
      <c r="C16927" s="94" t="s">
        <v>559</v>
      </c>
      <c r="D16927" s="892" t="s">
        <v>11072</v>
      </c>
      <c r="E16927" s="92"/>
      <c r="F16927" s="92">
        <v>3426842</v>
      </c>
      <c r="G16927" s="92">
        <f t="shared" si="270"/>
        <v>3426842</v>
      </c>
      <c r="H16927" s="702" t="s">
        <v>10954</v>
      </c>
    </row>
    <row r="16928" spans="1:10" ht="15" x14ac:dyDescent="0.2">
      <c r="A16928" s="730">
        <v>45191</v>
      </c>
      <c r="B16928" s="91" t="s">
        <v>3945</v>
      </c>
      <c r="C16928" s="94" t="s">
        <v>559</v>
      </c>
      <c r="D16928" s="892" t="s">
        <v>11153</v>
      </c>
      <c r="E16928" s="92"/>
      <c r="F16928" s="92">
        <v>333522</v>
      </c>
      <c r="G16928" s="92">
        <f t="shared" si="270"/>
        <v>333522</v>
      </c>
      <c r="H16928" s="702" t="s">
        <v>10954</v>
      </c>
    </row>
    <row r="16929" spans="1:8" ht="15" x14ac:dyDescent="0.2">
      <c r="A16929" s="730">
        <v>45196</v>
      </c>
      <c r="B16929" s="91" t="s">
        <v>9356</v>
      </c>
      <c r="C16929" s="94" t="s">
        <v>559</v>
      </c>
      <c r="D16929" s="892" t="s">
        <v>11023</v>
      </c>
      <c r="E16929" s="92"/>
      <c r="F16929" s="92">
        <v>915945</v>
      </c>
      <c r="G16929" s="176">
        <f t="shared" si="270"/>
        <v>915945</v>
      </c>
      <c r="H16929" s="702" t="s">
        <v>10954</v>
      </c>
    </row>
    <row r="16930" spans="1:8" ht="15" x14ac:dyDescent="0.2">
      <c r="A16930" s="734">
        <v>45201</v>
      </c>
      <c r="B16930" s="41" t="s">
        <v>9661</v>
      </c>
      <c r="C16930" s="63" t="s">
        <v>10993</v>
      </c>
      <c r="D16930" s="791" t="s">
        <v>11245</v>
      </c>
      <c r="E16930" s="58">
        <v>44920</v>
      </c>
      <c r="F16930" s="58"/>
      <c r="G16930" s="126">
        <f t="shared" si="270"/>
        <v>-44920</v>
      </c>
      <c r="H16930" s="705" t="s">
        <v>11244</v>
      </c>
    </row>
    <row r="16931" spans="1:8" ht="15" x14ac:dyDescent="0.2">
      <c r="A16931" s="734">
        <v>45201</v>
      </c>
      <c r="B16931" s="41" t="s">
        <v>9409</v>
      </c>
      <c r="C16931" s="63" t="s">
        <v>10993</v>
      </c>
      <c r="D16931" s="791" t="s">
        <v>4878</v>
      </c>
      <c r="E16931" s="58">
        <v>10230</v>
      </c>
      <c r="F16931" s="58"/>
      <c r="G16931" s="126">
        <f t="shared" si="270"/>
        <v>-10230</v>
      </c>
      <c r="H16931" s="705" t="s">
        <v>11244</v>
      </c>
    </row>
    <row r="16932" spans="1:8" ht="15" x14ac:dyDescent="0.2">
      <c r="A16932" s="734">
        <v>45201</v>
      </c>
      <c r="B16932" s="41" t="s">
        <v>25</v>
      </c>
      <c r="C16932" s="63" t="s">
        <v>2428</v>
      </c>
      <c r="D16932" s="791" t="s">
        <v>11246</v>
      </c>
      <c r="E16932" s="58">
        <v>132000</v>
      </c>
      <c r="F16932" s="58"/>
      <c r="G16932" s="126">
        <f t="shared" si="270"/>
        <v>-132000</v>
      </c>
      <c r="H16932" s="705" t="s">
        <v>11244</v>
      </c>
    </row>
    <row r="16933" spans="1:8" ht="15" x14ac:dyDescent="0.2">
      <c r="A16933" s="734">
        <v>45201</v>
      </c>
      <c r="B16933" s="41" t="s">
        <v>103</v>
      </c>
      <c r="C16933" s="63" t="s">
        <v>8150</v>
      </c>
      <c r="D16933" s="791" t="s">
        <v>6310</v>
      </c>
      <c r="E16933" s="58">
        <v>300</v>
      </c>
      <c r="F16933" s="58"/>
      <c r="G16933" s="126">
        <f t="shared" si="270"/>
        <v>-300</v>
      </c>
      <c r="H16933" s="705" t="s">
        <v>11244</v>
      </c>
    </row>
    <row r="16934" spans="1:8" ht="15" x14ac:dyDescent="0.2">
      <c r="A16934" s="734">
        <v>45201</v>
      </c>
      <c r="B16934" s="41" t="s">
        <v>103</v>
      </c>
      <c r="C16934" s="63" t="s">
        <v>103</v>
      </c>
      <c r="D16934" s="791" t="s">
        <v>10211</v>
      </c>
      <c r="E16934" s="58">
        <v>3500</v>
      </c>
      <c r="F16934" s="58"/>
      <c r="G16934" s="126">
        <f t="shared" si="270"/>
        <v>-3500</v>
      </c>
      <c r="H16934" s="705" t="s">
        <v>11244</v>
      </c>
    </row>
    <row r="16935" spans="1:8" ht="15" x14ac:dyDescent="0.2">
      <c r="A16935" s="734">
        <v>45201</v>
      </c>
      <c r="B16935" s="41" t="s">
        <v>9409</v>
      </c>
      <c r="C16935" s="63" t="s">
        <v>10993</v>
      </c>
      <c r="D16935" s="791" t="s">
        <v>10205</v>
      </c>
      <c r="E16935" s="58">
        <v>18500</v>
      </c>
      <c r="F16935" s="58"/>
      <c r="G16935" s="126">
        <f t="shared" si="270"/>
        <v>-18500</v>
      </c>
      <c r="H16935" s="705" t="s">
        <v>11244</v>
      </c>
    </row>
    <row r="16936" spans="1:8" ht="15" x14ac:dyDescent="0.2">
      <c r="A16936" s="734">
        <v>45201</v>
      </c>
      <c r="B16936" s="41" t="s">
        <v>10471</v>
      </c>
      <c r="C16936" s="63" t="s">
        <v>7949</v>
      </c>
      <c r="D16936" s="791" t="s">
        <v>11133</v>
      </c>
      <c r="E16936" s="58">
        <v>45000</v>
      </c>
      <c r="F16936" s="58"/>
      <c r="G16936" s="126">
        <f t="shared" si="270"/>
        <v>-45000</v>
      </c>
      <c r="H16936" s="705" t="s">
        <v>11244</v>
      </c>
    </row>
    <row r="16937" spans="1:8" ht="15" x14ac:dyDescent="0.2">
      <c r="A16937" s="734">
        <v>45201</v>
      </c>
      <c r="B16937" s="41" t="s">
        <v>9986</v>
      </c>
      <c r="C16937" s="63" t="s">
        <v>5741</v>
      </c>
      <c r="D16937" s="791" t="s">
        <v>370</v>
      </c>
      <c r="E16937" s="58">
        <v>700</v>
      </c>
      <c r="F16937" s="58"/>
      <c r="G16937" s="126">
        <f t="shared" si="270"/>
        <v>-700</v>
      </c>
      <c r="H16937" s="705" t="s">
        <v>11244</v>
      </c>
    </row>
    <row r="16938" spans="1:8" ht="15" x14ac:dyDescent="0.2">
      <c r="A16938" s="734">
        <v>45202</v>
      </c>
      <c r="B16938" s="41" t="s">
        <v>9986</v>
      </c>
      <c r="C16938" s="63" t="s">
        <v>6476</v>
      </c>
      <c r="D16938" s="791" t="s">
        <v>11247</v>
      </c>
      <c r="E16938" s="58">
        <v>40000</v>
      </c>
      <c r="F16938" s="58"/>
      <c r="G16938" s="126">
        <f t="shared" si="270"/>
        <v>-40000</v>
      </c>
      <c r="H16938" s="705" t="s">
        <v>11244</v>
      </c>
    </row>
    <row r="16939" spans="1:8" ht="15" x14ac:dyDescent="0.2">
      <c r="A16939" s="734">
        <v>45202</v>
      </c>
      <c r="B16939" s="41" t="s">
        <v>10908</v>
      </c>
      <c r="C16939" s="63" t="s">
        <v>10993</v>
      </c>
      <c r="D16939" s="791" t="s">
        <v>11248</v>
      </c>
      <c r="E16939" s="58">
        <v>25200</v>
      </c>
      <c r="F16939" s="58"/>
      <c r="G16939" s="126">
        <f t="shared" si="270"/>
        <v>-25200</v>
      </c>
      <c r="H16939" s="705" t="s">
        <v>11244</v>
      </c>
    </row>
    <row r="16940" spans="1:8" ht="15" x14ac:dyDescent="0.2">
      <c r="A16940" s="734">
        <v>45202</v>
      </c>
      <c r="B16940" s="41" t="s">
        <v>10908</v>
      </c>
      <c r="C16940" s="63" t="s">
        <v>10993</v>
      </c>
      <c r="D16940" s="791" t="s">
        <v>11249</v>
      </c>
      <c r="E16940" s="58">
        <v>5000</v>
      </c>
      <c r="F16940" s="58"/>
      <c r="G16940" s="126">
        <f t="shared" si="270"/>
        <v>-5000</v>
      </c>
      <c r="H16940" s="705" t="s">
        <v>11244</v>
      </c>
    </row>
    <row r="16941" spans="1:8" ht="15" x14ac:dyDescent="0.2">
      <c r="A16941" s="734">
        <v>45202</v>
      </c>
      <c r="B16941" s="41" t="s">
        <v>10232</v>
      </c>
      <c r="C16941" s="63" t="s">
        <v>5741</v>
      </c>
      <c r="D16941" s="791" t="s">
        <v>10337</v>
      </c>
      <c r="E16941" s="58">
        <v>250</v>
      </c>
      <c r="F16941" s="58"/>
      <c r="G16941" s="126">
        <f t="shared" si="270"/>
        <v>-250</v>
      </c>
      <c r="H16941" s="705" t="s">
        <v>11244</v>
      </c>
    </row>
    <row r="16942" spans="1:8" ht="15" x14ac:dyDescent="0.2">
      <c r="A16942" s="734">
        <v>45202</v>
      </c>
      <c r="B16942" s="41" t="s">
        <v>37</v>
      </c>
      <c r="C16942" s="63" t="s">
        <v>5741</v>
      </c>
      <c r="D16942" s="791" t="s">
        <v>11250</v>
      </c>
      <c r="E16942" s="58">
        <v>250</v>
      </c>
      <c r="F16942" s="58"/>
      <c r="G16942" s="126">
        <f t="shared" si="270"/>
        <v>-250</v>
      </c>
      <c r="H16942" s="705" t="s">
        <v>11244</v>
      </c>
    </row>
    <row r="16943" spans="1:8" ht="15" x14ac:dyDescent="0.2">
      <c r="A16943" s="734">
        <v>45202</v>
      </c>
      <c r="B16943" s="41" t="s">
        <v>103</v>
      </c>
      <c r="C16943" s="63" t="s">
        <v>103</v>
      </c>
      <c r="D16943" s="791" t="s">
        <v>10211</v>
      </c>
      <c r="E16943" s="58">
        <v>4000</v>
      </c>
      <c r="F16943" s="58"/>
      <c r="G16943" s="126">
        <f t="shared" si="270"/>
        <v>-4000</v>
      </c>
      <c r="H16943" s="705" t="s">
        <v>11244</v>
      </c>
    </row>
    <row r="16944" spans="1:8" ht="15" customHeight="1" x14ac:dyDescent="0.2">
      <c r="A16944" s="734">
        <v>45202</v>
      </c>
      <c r="B16944" s="41" t="s">
        <v>9356</v>
      </c>
      <c r="C16944" s="63" t="s">
        <v>10993</v>
      </c>
      <c r="D16944" s="791" t="s">
        <v>11251</v>
      </c>
      <c r="E16944" s="58">
        <v>6500</v>
      </c>
      <c r="F16944" s="58"/>
      <c r="G16944" s="126">
        <f t="shared" si="270"/>
        <v>-6500</v>
      </c>
      <c r="H16944" s="705" t="s">
        <v>11244</v>
      </c>
    </row>
    <row r="16945" spans="1:8" ht="15" customHeight="1" x14ac:dyDescent="0.2">
      <c r="A16945" s="734">
        <v>45202</v>
      </c>
      <c r="B16945" s="41" t="s">
        <v>10908</v>
      </c>
      <c r="C16945" s="63" t="s">
        <v>5741</v>
      </c>
      <c r="D16945" s="791" t="s">
        <v>370</v>
      </c>
      <c r="E16945" s="58">
        <v>2200</v>
      </c>
      <c r="F16945" s="58"/>
      <c r="G16945" s="126">
        <f t="shared" si="270"/>
        <v>-2200</v>
      </c>
      <c r="H16945" s="705" t="s">
        <v>11244</v>
      </c>
    </row>
    <row r="16946" spans="1:8" ht="15" customHeight="1" x14ac:dyDescent="0.2">
      <c r="A16946" s="734">
        <v>45202</v>
      </c>
      <c r="B16946" s="41" t="s">
        <v>8559</v>
      </c>
      <c r="C16946" s="670" t="s">
        <v>1198</v>
      </c>
      <c r="D16946" s="912" t="s">
        <v>11263</v>
      </c>
      <c r="E16946" s="585">
        <v>83200</v>
      </c>
      <c r="F16946" s="58"/>
      <c r="G16946" s="126">
        <f t="shared" si="270"/>
        <v>-83200</v>
      </c>
      <c r="H16946" s="705" t="s">
        <v>11244</v>
      </c>
    </row>
    <row r="16947" spans="1:8" ht="15" customHeight="1" x14ac:dyDescent="0.2">
      <c r="A16947" s="734">
        <v>45202</v>
      </c>
      <c r="B16947" s="41" t="s">
        <v>8868</v>
      </c>
      <c r="C16947" s="670" t="s">
        <v>1198</v>
      </c>
      <c r="D16947" s="912" t="s">
        <v>11263</v>
      </c>
      <c r="E16947" s="585">
        <v>227720</v>
      </c>
      <c r="F16947" s="58"/>
      <c r="G16947" s="126">
        <f t="shared" si="270"/>
        <v>-227720</v>
      </c>
      <c r="H16947" s="705" t="s">
        <v>11244</v>
      </c>
    </row>
    <row r="16948" spans="1:8" ht="15" customHeight="1" x14ac:dyDescent="0.2">
      <c r="A16948" s="734">
        <v>45202</v>
      </c>
      <c r="B16948" s="41" t="s">
        <v>9507</v>
      </c>
      <c r="C16948" s="670" t="s">
        <v>1198</v>
      </c>
      <c r="D16948" s="912" t="s">
        <v>11263</v>
      </c>
      <c r="E16948" s="585">
        <v>9820</v>
      </c>
      <c r="F16948" s="58"/>
      <c r="G16948" s="126">
        <f t="shared" si="270"/>
        <v>-9820</v>
      </c>
      <c r="H16948" s="705" t="s">
        <v>11244</v>
      </c>
    </row>
    <row r="16949" spans="1:8" ht="15" x14ac:dyDescent="0.2">
      <c r="A16949" s="734">
        <v>45202</v>
      </c>
      <c r="B16949" s="41" t="s">
        <v>10296</v>
      </c>
      <c r="C16949" s="670" t="s">
        <v>1198</v>
      </c>
      <c r="D16949" s="912" t="s">
        <v>11263</v>
      </c>
      <c r="E16949" s="585">
        <v>179260</v>
      </c>
      <c r="F16949" s="58"/>
      <c r="G16949" s="126">
        <f t="shared" si="270"/>
        <v>-179260</v>
      </c>
      <c r="H16949" s="705" t="s">
        <v>11244</v>
      </c>
    </row>
    <row r="16950" spans="1:8" ht="15" x14ac:dyDescent="0.2">
      <c r="A16950" s="734">
        <v>45202</v>
      </c>
      <c r="B16950" s="41" t="s">
        <v>9356</v>
      </c>
      <c r="C16950" s="63" t="s">
        <v>7467</v>
      </c>
      <c r="D16950" s="791" t="s">
        <v>11171</v>
      </c>
      <c r="E16950" s="58">
        <v>200000</v>
      </c>
      <c r="F16950" s="58"/>
      <c r="G16950" s="126">
        <f t="shared" si="270"/>
        <v>-200000</v>
      </c>
      <c r="H16950" s="705" t="s">
        <v>11244</v>
      </c>
    </row>
    <row r="16951" spans="1:8" ht="15" x14ac:dyDescent="0.2">
      <c r="A16951" s="734">
        <v>45202</v>
      </c>
      <c r="B16951" s="41" t="s">
        <v>103</v>
      </c>
      <c r="C16951" s="63" t="s">
        <v>7478</v>
      </c>
      <c r="D16951" s="791" t="s">
        <v>11171</v>
      </c>
      <c r="E16951" s="58">
        <v>15000</v>
      </c>
      <c r="F16951" s="58"/>
      <c r="G16951" s="126">
        <f t="shared" si="270"/>
        <v>-15000</v>
      </c>
      <c r="H16951" s="705" t="s">
        <v>11244</v>
      </c>
    </row>
    <row r="16952" spans="1:8" ht="15" x14ac:dyDescent="0.2">
      <c r="A16952" s="734">
        <v>45202</v>
      </c>
      <c r="B16952" s="41" t="s">
        <v>10908</v>
      </c>
      <c r="C16952" s="63" t="s">
        <v>10993</v>
      </c>
      <c r="D16952" s="791" t="s">
        <v>11265</v>
      </c>
      <c r="E16952" s="58">
        <v>36675</v>
      </c>
      <c r="F16952" s="58"/>
      <c r="G16952" s="126">
        <f t="shared" si="270"/>
        <v>-36675</v>
      </c>
      <c r="H16952" s="705" t="s">
        <v>11244</v>
      </c>
    </row>
    <row r="16953" spans="1:8" ht="15" x14ac:dyDescent="0.2">
      <c r="A16953" s="734">
        <v>45202</v>
      </c>
      <c r="B16953" s="41" t="s">
        <v>11089</v>
      </c>
      <c r="C16953" s="63" t="s">
        <v>10993</v>
      </c>
      <c r="D16953" s="791" t="s">
        <v>11266</v>
      </c>
      <c r="E16953" s="58">
        <v>3500</v>
      </c>
      <c r="F16953" s="58"/>
      <c r="G16953" s="126">
        <f t="shared" si="270"/>
        <v>-3500</v>
      </c>
      <c r="H16953" s="705" t="s">
        <v>11244</v>
      </c>
    </row>
    <row r="16954" spans="1:8" ht="15" x14ac:dyDescent="0.2">
      <c r="A16954" s="734">
        <v>45202</v>
      </c>
      <c r="B16954" s="41" t="s">
        <v>10908</v>
      </c>
      <c r="C16954" s="63" t="s">
        <v>286</v>
      </c>
      <c r="D16954" s="791" t="s">
        <v>8663</v>
      </c>
      <c r="E16954" s="58">
        <v>500</v>
      </c>
      <c r="F16954" s="58"/>
      <c r="G16954" s="126">
        <f t="shared" si="270"/>
        <v>-500</v>
      </c>
      <c r="H16954" s="705" t="s">
        <v>11244</v>
      </c>
    </row>
    <row r="16955" spans="1:8" ht="15" x14ac:dyDescent="0.2">
      <c r="A16955" s="734">
        <v>45202</v>
      </c>
      <c r="B16955" s="41" t="s">
        <v>10908</v>
      </c>
      <c r="C16955" s="63" t="s">
        <v>5741</v>
      </c>
      <c r="D16955" s="791" t="s">
        <v>370</v>
      </c>
      <c r="E16955" s="58">
        <v>1000</v>
      </c>
      <c r="F16955" s="58"/>
      <c r="G16955" s="126">
        <f t="shared" si="270"/>
        <v>-1000</v>
      </c>
      <c r="H16955" s="705" t="s">
        <v>11244</v>
      </c>
    </row>
    <row r="16956" spans="1:8" ht="15" x14ac:dyDescent="0.2">
      <c r="A16956" s="734">
        <v>45202</v>
      </c>
      <c r="B16956" s="41" t="s">
        <v>9356</v>
      </c>
      <c r="C16956" s="63" t="s">
        <v>5741</v>
      </c>
      <c r="D16956" s="791" t="s">
        <v>370</v>
      </c>
      <c r="E16956" s="58">
        <v>2000</v>
      </c>
      <c r="F16956" s="58"/>
      <c r="G16956" s="126">
        <f t="shared" si="270"/>
        <v>-2000</v>
      </c>
      <c r="H16956" s="705" t="s">
        <v>11244</v>
      </c>
    </row>
    <row r="16957" spans="1:8" ht="15" x14ac:dyDescent="0.2">
      <c r="A16957" s="734">
        <v>45202</v>
      </c>
      <c r="B16957" s="41" t="s">
        <v>10908</v>
      </c>
      <c r="C16957" s="63" t="s">
        <v>5741</v>
      </c>
      <c r="D16957" s="791" t="s">
        <v>370</v>
      </c>
      <c r="E16957" s="58">
        <v>1500</v>
      </c>
      <c r="F16957" s="58"/>
      <c r="G16957" s="126">
        <f t="shared" si="270"/>
        <v>-1500</v>
      </c>
      <c r="H16957" s="705" t="s">
        <v>11244</v>
      </c>
    </row>
    <row r="16958" spans="1:8" ht="15" x14ac:dyDescent="0.2">
      <c r="A16958" s="734">
        <v>45202</v>
      </c>
      <c r="B16958" s="41" t="s">
        <v>10908</v>
      </c>
      <c r="C16958" s="63" t="s">
        <v>10993</v>
      </c>
      <c r="D16958" s="791" t="s">
        <v>11267</v>
      </c>
      <c r="E16958" s="58">
        <v>16865</v>
      </c>
      <c r="F16958" s="58"/>
      <c r="G16958" s="126">
        <f t="shared" si="270"/>
        <v>-16865</v>
      </c>
      <c r="H16958" s="705" t="s">
        <v>11244</v>
      </c>
    </row>
    <row r="16959" spans="1:8" ht="15" x14ac:dyDescent="0.2">
      <c r="A16959" s="734">
        <v>45202</v>
      </c>
      <c r="B16959" s="41" t="s">
        <v>9356</v>
      </c>
      <c r="C16959" s="63" t="s">
        <v>10993</v>
      </c>
      <c r="D16959" s="791" t="s">
        <v>4966</v>
      </c>
      <c r="E16959" s="58">
        <v>2220</v>
      </c>
      <c r="F16959" s="58"/>
      <c r="G16959" s="126">
        <f t="shared" ref="G16959:G17022" si="271">F16959-E16959</f>
        <v>-2220</v>
      </c>
      <c r="H16959" s="705" t="s">
        <v>11244</v>
      </c>
    </row>
    <row r="16960" spans="1:8" ht="15" x14ac:dyDescent="0.2">
      <c r="A16960" s="734">
        <v>45203</v>
      </c>
      <c r="B16960" s="41" t="s">
        <v>10909</v>
      </c>
      <c r="C16960" s="63" t="s">
        <v>10993</v>
      </c>
      <c r="D16960" s="791" t="s">
        <v>11268</v>
      </c>
      <c r="E16960" s="58">
        <v>11220</v>
      </c>
      <c r="F16960" s="58"/>
      <c r="G16960" s="126">
        <f t="shared" si="271"/>
        <v>-11220</v>
      </c>
      <c r="H16960" s="705" t="s">
        <v>11244</v>
      </c>
    </row>
    <row r="16961" spans="1:8" ht="15" x14ac:dyDescent="0.2">
      <c r="A16961" s="734">
        <v>45203</v>
      </c>
      <c r="B16961" s="41" t="s">
        <v>10908</v>
      </c>
      <c r="C16961" s="63" t="s">
        <v>286</v>
      </c>
      <c r="D16961" s="791" t="s">
        <v>8663</v>
      </c>
      <c r="E16961" s="58">
        <v>800</v>
      </c>
      <c r="F16961" s="58"/>
      <c r="G16961" s="126">
        <f t="shared" si="271"/>
        <v>-800</v>
      </c>
      <c r="H16961" s="705" t="s">
        <v>11244</v>
      </c>
    </row>
    <row r="16962" spans="1:8" ht="15" x14ac:dyDescent="0.2">
      <c r="A16962" s="734">
        <v>45203</v>
      </c>
      <c r="B16962" s="41" t="s">
        <v>103</v>
      </c>
      <c r="C16962" s="63" t="s">
        <v>103</v>
      </c>
      <c r="D16962" s="791" t="s">
        <v>10211</v>
      </c>
      <c r="E16962" s="58">
        <v>3500</v>
      </c>
      <c r="F16962" s="58"/>
      <c r="G16962" s="126">
        <f t="shared" si="271"/>
        <v>-3500</v>
      </c>
      <c r="H16962" s="705" t="s">
        <v>11244</v>
      </c>
    </row>
    <row r="16963" spans="1:8" ht="15" x14ac:dyDescent="0.2">
      <c r="A16963" s="734">
        <v>45203</v>
      </c>
      <c r="B16963" s="41" t="s">
        <v>10908</v>
      </c>
      <c r="C16963" s="63" t="s">
        <v>5741</v>
      </c>
      <c r="D16963" s="791" t="s">
        <v>370</v>
      </c>
      <c r="E16963" s="58">
        <v>1700</v>
      </c>
      <c r="F16963" s="58"/>
      <c r="G16963" s="126">
        <f t="shared" si="271"/>
        <v>-1700</v>
      </c>
      <c r="H16963" s="705" t="s">
        <v>11244</v>
      </c>
    </row>
    <row r="16964" spans="1:8" ht="15" x14ac:dyDescent="0.2">
      <c r="A16964" s="734">
        <v>45203</v>
      </c>
      <c r="B16964" s="41" t="s">
        <v>2933</v>
      </c>
      <c r="C16964" s="63" t="s">
        <v>392</v>
      </c>
      <c r="D16964" s="791" t="s">
        <v>6386</v>
      </c>
      <c r="E16964" s="58">
        <v>6465</v>
      </c>
      <c r="F16964" s="58"/>
      <c r="G16964" s="126">
        <f t="shared" si="271"/>
        <v>-6465</v>
      </c>
      <c r="H16964" s="705" t="s">
        <v>11244</v>
      </c>
    </row>
    <row r="16965" spans="1:8" ht="15" x14ac:dyDescent="0.2">
      <c r="A16965" s="734">
        <v>45203</v>
      </c>
      <c r="B16965" s="41" t="s">
        <v>10232</v>
      </c>
      <c r="C16965" s="63" t="s">
        <v>5741</v>
      </c>
      <c r="D16965" s="791" t="s">
        <v>370</v>
      </c>
      <c r="E16965" s="58">
        <v>3300</v>
      </c>
      <c r="F16965" s="58"/>
      <c r="G16965" s="126">
        <f t="shared" si="271"/>
        <v>-3300</v>
      </c>
      <c r="H16965" s="705" t="s">
        <v>11244</v>
      </c>
    </row>
    <row r="16966" spans="1:8" ht="15" x14ac:dyDescent="0.2">
      <c r="A16966" s="734">
        <v>45203</v>
      </c>
      <c r="B16966" s="41" t="s">
        <v>10908</v>
      </c>
      <c r="C16966" s="63" t="s">
        <v>10993</v>
      </c>
      <c r="D16966" s="791" t="s">
        <v>11269</v>
      </c>
      <c r="E16966" s="58">
        <v>400</v>
      </c>
      <c r="F16966" s="58"/>
      <c r="G16966" s="126">
        <f t="shared" si="271"/>
        <v>-400</v>
      </c>
      <c r="H16966" s="705" t="s">
        <v>11244</v>
      </c>
    </row>
    <row r="16967" spans="1:8" ht="15" x14ac:dyDescent="0.2">
      <c r="A16967" s="734">
        <v>45203</v>
      </c>
      <c r="B16967" s="41" t="s">
        <v>10576</v>
      </c>
      <c r="C16967" s="63" t="s">
        <v>5741</v>
      </c>
      <c r="D16967" s="791" t="s">
        <v>370</v>
      </c>
      <c r="E16967" s="58">
        <v>1000</v>
      </c>
      <c r="F16967" s="58"/>
      <c r="G16967" s="126">
        <f t="shared" si="271"/>
        <v>-1000</v>
      </c>
      <c r="H16967" s="705" t="s">
        <v>11244</v>
      </c>
    </row>
    <row r="16968" spans="1:8" ht="15" x14ac:dyDescent="0.2">
      <c r="A16968" s="734">
        <v>45203</v>
      </c>
      <c r="B16968" s="41" t="s">
        <v>10576</v>
      </c>
      <c r="C16968" s="63" t="s">
        <v>256</v>
      </c>
      <c r="D16968" s="791" t="s">
        <v>11018</v>
      </c>
      <c r="E16968" s="58">
        <v>500000</v>
      </c>
      <c r="F16968" s="58"/>
      <c r="G16968" s="126">
        <f t="shared" si="271"/>
        <v>-500000</v>
      </c>
      <c r="H16968" s="705" t="s">
        <v>11244</v>
      </c>
    </row>
    <row r="16969" spans="1:8" ht="15" x14ac:dyDescent="0.2">
      <c r="A16969" s="734">
        <v>45205</v>
      </c>
      <c r="B16969" s="41" t="s">
        <v>10471</v>
      </c>
      <c r="C16969" s="63" t="s">
        <v>5741</v>
      </c>
      <c r="D16969" s="791" t="s">
        <v>370</v>
      </c>
      <c r="E16969" s="58">
        <v>2300</v>
      </c>
      <c r="F16969" s="58"/>
      <c r="G16969" s="126">
        <f t="shared" si="271"/>
        <v>-2300</v>
      </c>
      <c r="H16969" s="705" t="s">
        <v>11244</v>
      </c>
    </row>
    <row r="16970" spans="1:8" ht="15" x14ac:dyDescent="0.2">
      <c r="A16970" s="734">
        <v>45205</v>
      </c>
      <c r="B16970" s="41" t="s">
        <v>11093</v>
      </c>
      <c r="C16970" s="63" t="s">
        <v>10993</v>
      </c>
      <c r="D16970" s="791" t="s">
        <v>11277</v>
      </c>
      <c r="E16970" s="58">
        <v>800</v>
      </c>
      <c r="F16970" s="58"/>
      <c r="G16970" s="126">
        <f t="shared" si="271"/>
        <v>-800</v>
      </c>
      <c r="H16970" s="705" t="s">
        <v>11244</v>
      </c>
    </row>
    <row r="16971" spans="1:8" ht="15" x14ac:dyDescent="0.2">
      <c r="A16971" s="734">
        <v>45205</v>
      </c>
      <c r="B16971" s="41" t="s">
        <v>103</v>
      </c>
      <c r="C16971" s="63" t="s">
        <v>103</v>
      </c>
      <c r="D16971" s="791" t="s">
        <v>10211</v>
      </c>
      <c r="E16971" s="58">
        <v>3500</v>
      </c>
      <c r="F16971" s="58"/>
      <c r="G16971" s="126">
        <f t="shared" si="271"/>
        <v>-3500</v>
      </c>
      <c r="H16971" s="705" t="s">
        <v>11244</v>
      </c>
    </row>
    <row r="16972" spans="1:8" ht="15" x14ac:dyDescent="0.2">
      <c r="A16972" s="734">
        <v>45205</v>
      </c>
      <c r="B16972" s="41" t="s">
        <v>9356</v>
      </c>
      <c r="C16972" s="63" t="s">
        <v>10974</v>
      </c>
      <c r="D16972" s="791" t="s">
        <v>11133</v>
      </c>
      <c r="E16972" s="58">
        <v>15000</v>
      </c>
      <c r="F16972" s="58"/>
      <c r="G16972" s="126">
        <f t="shared" si="271"/>
        <v>-15000</v>
      </c>
      <c r="H16972" s="705" t="s">
        <v>11244</v>
      </c>
    </row>
    <row r="16973" spans="1:8" ht="15" x14ac:dyDescent="0.2">
      <c r="A16973" s="734">
        <v>45205</v>
      </c>
      <c r="B16973" s="41" t="s">
        <v>10908</v>
      </c>
      <c r="C16973" s="551" t="s">
        <v>10993</v>
      </c>
      <c r="D16973" s="904" t="s">
        <v>11368</v>
      </c>
      <c r="E16973" s="583">
        <v>8000</v>
      </c>
      <c r="F16973" s="58"/>
      <c r="G16973" s="126">
        <f t="shared" si="271"/>
        <v>-8000</v>
      </c>
      <c r="H16973" s="705" t="s">
        <v>11244</v>
      </c>
    </row>
    <row r="16974" spans="1:8" ht="15" x14ac:dyDescent="0.2">
      <c r="A16974" s="734">
        <v>45205</v>
      </c>
      <c r="B16974" s="41" t="s">
        <v>9356</v>
      </c>
      <c r="C16974" s="551" t="s">
        <v>10993</v>
      </c>
      <c r="D16974" s="904" t="s">
        <v>11368</v>
      </c>
      <c r="E16974" s="583">
        <v>8000</v>
      </c>
      <c r="F16974" s="58"/>
      <c r="G16974" s="126">
        <f t="shared" si="271"/>
        <v>-8000</v>
      </c>
      <c r="H16974" s="705" t="s">
        <v>11244</v>
      </c>
    </row>
    <row r="16975" spans="1:8" ht="15" x14ac:dyDescent="0.2">
      <c r="A16975" s="734">
        <v>45205</v>
      </c>
      <c r="B16975" s="41" t="s">
        <v>10232</v>
      </c>
      <c r="C16975" s="551" t="s">
        <v>10993</v>
      </c>
      <c r="D16975" s="904" t="s">
        <v>11368</v>
      </c>
      <c r="E16975" s="583">
        <v>8000</v>
      </c>
      <c r="F16975" s="58"/>
      <c r="G16975" s="126">
        <f t="shared" si="271"/>
        <v>-8000</v>
      </c>
      <c r="H16975" s="705" t="s">
        <v>11244</v>
      </c>
    </row>
    <row r="16976" spans="1:8" ht="15" x14ac:dyDescent="0.2">
      <c r="A16976" s="734">
        <v>45205</v>
      </c>
      <c r="B16976" s="41" t="s">
        <v>11093</v>
      </c>
      <c r="C16976" s="63" t="s">
        <v>10993</v>
      </c>
      <c r="D16976" s="791" t="s">
        <v>11278</v>
      </c>
      <c r="E16976" s="58">
        <v>6370</v>
      </c>
      <c r="F16976" s="58"/>
      <c r="G16976" s="126">
        <f t="shared" si="271"/>
        <v>-6370</v>
      </c>
      <c r="H16976" s="705" t="s">
        <v>11244</v>
      </c>
    </row>
    <row r="16977" spans="1:8" ht="15" x14ac:dyDescent="0.2">
      <c r="A16977" s="734">
        <v>45205</v>
      </c>
      <c r="B16977" s="41" t="s">
        <v>10576</v>
      </c>
      <c r="C16977" s="63" t="s">
        <v>10993</v>
      </c>
      <c r="D16977" s="791" t="s">
        <v>11278</v>
      </c>
      <c r="E16977" s="58">
        <v>36500</v>
      </c>
      <c r="F16977" s="58"/>
      <c r="G16977" s="126">
        <f t="shared" si="271"/>
        <v>-36500</v>
      </c>
      <c r="H16977" s="705" t="s">
        <v>11244</v>
      </c>
    </row>
    <row r="16978" spans="1:8" ht="15" x14ac:dyDescent="0.2">
      <c r="A16978" s="734">
        <v>45205</v>
      </c>
      <c r="B16978" s="41" t="s">
        <v>10471</v>
      </c>
      <c r="C16978" s="63" t="s">
        <v>10993</v>
      </c>
      <c r="D16978" s="791" t="s">
        <v>11279</v>
      </c>
      <c r="E16978" s="58">
        <v>2800</v>
      </c>
      <c r="F16978" s="58"/>
      <c r="G16978" s="126">
        <f t="shared" si="271"/>
        <v>-2800</v>
      </c>
      <c r="H16978" s="705" t="s">
        <v>11244</v>
      </c>
    </row>
    <row r="16979" spans="1:8" ht="15" x14ac:dyDescent="0.2">
      <c r="A16979" s="734">
        <v>45206</v>
      </c>
      <c r="B16979" s="41" t="s">
        <v>10471</v>
      </c>
      <c r="C16979" s="63" t="s">
        <v>5741</v>
      </c>
      <c r="D16979" s="791" t="s">
        <v>370</v>
      </c>
      <c r="E16979" s="58">
        <v>1400</v>
      </c>
      <c r="F16979" s="58"/>
      <c r="G16979" s="126">
        <f t="shared" si="271"/>
        <v>-1400</v>
      </c>
      <c r="H16979" s="705" t="s">
        <v>11244</v>
      </c>
    </row>
    <row r="16980" spans="1:8" ht="15" x14ac:dyDescent="0.2">
      <c r="A16980" s="734">
        <v>45206</v>
      </c>
      <c r="B16980" s="41" t="s">
        <v>10908</v>
      </c>
      <c r="C16980" s="63" t="s">
        <v>10993</v>
      </c>
      <c r="D16980" s="791" t="s">
        <v>11285</v>
      </c>
      <c r="E16980" s="58">
        <v>66400</v>
      </c>
      <c r="F16980" s="58"/>
      <c r="G16980" s="126">
        <f t="shared" si="271"/>
        <v>-66400</v>
      </c>
      <c r="H16980" s="705" t="s">
        <v>11244</v>
      </c>
    </row>
    <row r="16981" spans="1:8" ht="15" x14ac:dyDescent="0.2">
      <c r="A16981" s="734">
        <v>45206</v>
      </c>
      <c r="B16981" s="41" t="s">
        <v>103</v>
      </c>
      <c r="C16981" s="63" t="s">
        <v>1495</v>
      </c>
      <c r="D16981" s="791" t="s">
        <v>734</v>
      </c>
      <c r="E16981" s="58">
        <v>2100</v>
      </c>
      <c r="F16981" s="58"/>
      <c r="G16981" s="126">
        <f t="shared" si="271"/>
        <v>-2100</v>
      </c>
      <c r="H16981" s="705" t="s">
        <v>11244</v>
      </c>
    </row>
    <row r="16982" spans="1:8" ht="15" x14ac:dyDescent="0.2">
      <c r="A16982" s="734">
        <v>45206</v>
      </c>
      <c r="B16982" s="41" t="s">
        <v>9986</v>
      </c>
      <c r="C16982" s="63" t="s">
        <v>10993</v>
      </c>
      <c r="D16982" s="791" t="s">
        <v>11286</v>
      </c>
      <c r="E16982" s="58">
        <v>15180</v>
      </c>
      <c r="F16982" s="58"/>
      <c r="G16982" s="126">
        <f t="shared" si="271"/>
        <v>-15180</v>
      </c>
      <c r="H16982" s="705" t="s">
        <v>11244</v>
      </c>
    </row>
    <row r="16983" spans="1:8" ht="15" x14ac:dyDescent="0.2">
      <c r="A16983" s="734">
        <v>45206</v>
      </c>
      <c r="B16983" s="41" t="s">
        <v>9986</v>
      </c>
      <c r="C16983" s="63" t="s">
        <v>286</v>
      </c>
      <c r="D16983" s="791" t="s">
        <v>11287</v>
      </c>
      <c r="E16983" s="58">
        <v>300</v>
      </c>
      <c r="F16983" s="58"/>
      <c r="G16983" s="126">
        <f t="shared" si="271"/>
        <v>-300</v>
      </c>
      <c r="H16983" s="705" t="s">
        <v>11244</v>
      </c>
    </row>
    <row r="16984" spans="1:8" ht="15" x14ac:dyDescent="0.2">
      <c r="A16984" s="734">
        <v>45206</v>
      </c>
      <c r="B16984" s="41" t="s">
        <v>10909</v>
      </c>
      <c r="C16984" s="63" t="s">
        <v>11288</v>
      </c>
      <c r="D16984" s="791" t="s">
        <v>11289</v>
      </c>
      <c r="E16984" s="58">
        <v>30000</v>
      </c>
      <c r="F16984" s="58"/>
      <c r="G16984" s="126">
        <f t="shared" si="271"/>
        <v>-30000</v>
      </c>
      <c r="H16984" s="705" t="s">
        <v>11244</v>
      </c>
    </row>
    <row r="16985" spans="1:8" ht="15" x14ac:dyDescent="0.2">
      <c r="A16985" s="734">
        <v>45206</v>
      </c>
      <c r="B16985" s="41" t="s">
        <v>37</v>
      </c>
      <c r="C16985" s="63" t="s">
        <v>11290</v>
      </c>
      <c r="D16985" s="791" t="s">
        <v>10101</v>
      </c>
      <c r="E16985" s="58">
        <v>3000</v>
      </c>
      <c r="F16985" s="58"/>
      <c r="G16985" s="126">
        <f t="shared" si="271"/>
        <v>-3000</v>
      </c>
      <c r="H16985" s="705" t="s">
        <v>11244</v>
      </c>
    </row>
    <row r="16986" spans="1:8" ht="15" x14ac:dyDescent="0.2">
      <c r="A16986" s="734">
        <v>45206</v>
      </c>
      <c r="B16986" s="41" t="s">
        <v>10576</v>
      </c>
      <c r="C16986" s="63" t="s">
        <v>11291</v>
      </c>
      <c r="D16986" s="791" t="s">
        <v>2711</v>
      </c>
      <c r="E16986" s="58">
        <v>200000</v>
      </c>
      <c r="F16986" s="58"/>
      <c r="G16986" s="126">
        <f t="shared" si="271"/>
        <v>-200000</v>
      </c>
      <c r="H16986" s="705" t="s">
        <v>11244</v>
      </c>
    </row>
    <row r="16987" spans="1:8" ht="15" x14ac:dyDescent="0.2">
      <c r="A16987" s="734">
        <v>45206</v>
      </c>
      <c r="B16987" s="41" t="s">
        <v>10909</v>
      </c>
      <c r="C16987" s="63" t="s">
        <v>5741</v>
      </c>
      <c r="D16987" s="791" t="s">
        <v>370</v>
      </c>
      <c r="E16987" s="58">
        <v>800</v>
      </c>
      <c r="F16987" s="58"/>
      <c r="G16987" s="126">
        <f t="shared" si="271"/>
        <v>-800</v>
      </c>
      <c r="H16987" s="705" t="s">
        <v>11244</v>
      </c>
    </row>
    <row r="16988" spans="1:8" ht="15" x14ac:dyDescent="0.2">
      <c r="A16988" s="734">
        <v>45206</v>
      </c>
      <c r="B16988" s="41" t="s">
        <v>103</v>
      </c>
      <c r="C16988" s="63" t="s">
        <v>2672</v>
      </c>
      <c r="D16988" s="791" t="s">
        <v>8117</v>
      </c>
      <c r="E16988" s="58">
        <v>1400</v>
      </c>
      <c r="F16988" s="58"/>
      <c r="G16988" s="126">
        <f t="shared" si="271"/>
        <v>-1400</v>
      </c>
      <c r="H16988" s="705" t="s">
        <v>11244</v>
      </c>
    </row>
    <row r="16989" spans="1:8" ht="15" x14ac:dyDescent="0.2">
      <c r="A16989" s="734">
        <v>45206</v>
      </c>
      <c r="B16989" s="41" t="s">
        <v>10909</v>
      </c>
      <c r="C16989" s="63" t="s">
        <v>5741</v>
      </c>
      <c r="D16989" s="791" t="s">
        <v>370</v>
      </c>
      <c r="E16989" s="58">
        <v>3390</v>
      </c>
      <c r="F16989" s="58"/>
      <c r="G16989" s="126">
        <f t="shared" si="271"/>
        <v>-3390</v>
      </c>
      <c r="H16989" s="705" t="s">
        <v>11244</v>
      </c>
    </row>
    <row r="16990" spans="1:8" ht="15" x14ac:dyDescent="0.2">
      <c r="A16990" s="734">
        <v>45206</v>
      </c>
      <c r="B16990" s="41" t="s">
        <v>9986</v>
      </c>
      <c r="C16990" s="63" t="s">
        <v>10993</v>
      </c>
      <c r="D16990" s="791" t="s">
        <v>11292</v>
      </c>
      <c r="E16990" s="58">
        <v>58000</v>
      </c>
      <c r="F16990" s="58"/>
      <c r="G16990" s="126">
        <f t="shared" si="271"/>
        <v>-58000</v>
      </c>
      <c r="H16990" s="705" t="s">
        <v>11244</v>
      </c>
    </row>
    <row r="16991" spans="1:8" ht="15" x14ac:dyDescent="0.2">
      <c r="A16991" s="734">
        <v>45206</v>
      </c>
      <c r="B16991" s="41" t="s">
        <v>10232</v>
      </c>
      <c r="C16991" s="63" t="s">
        <v>11298</v>
      </c>
      <c r="D16991" s="791" t="s">
        <v>11299</v>
      </c>
      <c r="E16991" s="58">
        <v>72000</v>
      </c>
      <c r="F16991" s="58"/>
      <c r="G16991" s="126">
        <f t="shared" si="271"/>
        <v>-72000</v>
      </c>
      <c r="H16991" s="705" t="s">
        <v>11244</v>
      </c>
    </row>
    <row r="16992" spans="1:8" ht="15" x14ac:dyDescent="0.2">
      <c r="A16992" s="734">
        <v>45206</v>
      </c>
      <c r="B16992" s="41" t="s">
        <v>103</v>
      </c>
      <c r="C16992" s="63" t="s">
        <v>11025</v>
      </c>
      <c r="D16992" s="791" t="s">
        <v>11294</v>
      </c>
      <c r="E16992" s="58">
        <v>5000</v>
      </c>
      <c r="F16992" s="58"/>
      <c r="G16992" s="126">
        <f t="shared" si="271"/>
        <v>-5000</v>
      </c>
      <c r="H16992" s="705" t="s">
        <v>11244</v>
      </c>
    </row>
    <row r="16993" spans="1:8" ht="15" x14ac:dyDescent="0.2">
      <c r="A16993" s="734">
        <v>45208</v>
      </c>
      <c r="B16993" s="41" t="s">
        <v>10232</v>
      </c>
      <c r="C16993" s="63" t="s">
        <v>10993</v>
      </c>
      <c r="D16993" s="791" t="s">
        <v>11300</v>
      </c>
      <c r="E16993" s="58">
        <v>3000</v>
      </c>
      <c r="F16993" s="58"/>
      <c r="G16993" s="126">
        <f t="shared" si="271"/>
        <v>-3000</v>
      </c>
      <c r="H16993" s="705" t="s">
        <v>11244</v>
      </c>
    </row>
    <row r="16994" spans="1:8" ht="15" x14ac:dyDescent="0.2">
      <c r="A16994" s="734">
        <v>45208</v>
      </c>
      <c r="B16994" s="41" t="s">
        <v>103</v>
      </c>
      <c r="C16994" s="63" t="s">
        <v>103</v>
      </c>
      <c r="D16994" s="791" t="s">
        <v>10211</v>
      </c>
      <c r="E16994" s="58">
        <v>3500</v>
      </c>
      <c r="F16994" s="58"/>
      <c r="G16994" s="126">
        <f t="shared" si="271"/>
        <v>-3500</v>
      </c>
      <c r="H16994" s="705" t="s">
        <v>11244</v>
      </c>
    </row>
    <row r="16995" spans="1:8" ht="15" x14ac:dyDescent="0.2">
      <c r="A16995" s="734">
        <v>45208</v>
      </c>
      <c r="B16995" s="41" t="s">
        <v>10232</v>
      </c>
      <c r="C16995" s="63" t="s">
        <v>286</v>
      </c>
      <c r="D16995" s="791" t="s">
        <v>10887</v>
      </c>
      <c r="E16995" s="58">
        <v>1500</v>
      </c>
      <c r="F16995" s="58"/>
      <c r="G16995" s="126">
        <f t="shared" si="271"/>
        <v>-1500</v>
      </c>
      <c r="H16995" s="705" t="s">
        <v>11244</v>
      </c>
    </row>
    <row r="16996" spans="1:8" ht="15" x14ac:dyDescent="0.2">
      <c r="A16996" s="734">
        <v>45208</v>
      </c>
      <c r="B16996" s="41" t="s">
        <v>10908</v>
      </c>
      <c r="C16996" s="63" t="s">
        <v>10993</v>
      </c>
      <c r="D16996" s="791" t="s">
        <v>11301</v>
      </c>
      <c r="E16996" s="58">
        <v>11770</v>
      </c>
      <c r="F16996" s="58"/>
      <c r="G16996" s="126">
        <f t="shared" si="271"/>
        <v>-11770</v>
      </c>
      <c r="H16996" s="705" t="s">
        <v>11244</v>
      </c>
    </row>
    <row r="16997" spans="1:8" ht="15" x14ac:dyDescent="0.2">
      <c r="A16997" s="734">
        <v>45208</v>
      </c>
      <c r="B16997" s="41" t="s">
        <v>10576</v>
      </c>
      <c r="C16997" s="63" t="s">
        <v>3446</v>
      </c>
      <c r="D16997" s="791" t="s">
        <v>11302</v>
      </c>
      <c r="E16997" s="58">
        <v>50000</v>
      </c>
      <c r="F16997" s="58"/>
      <c r="G16997" s="126">
        <f t="shared" si="271"/>
        <v>-50000</v>
      </c>
      <c r="H16997" s="705" t="s">
        <v>11244</v>
      </c>
    </row>
    <row r="16998" spans="1:8" ht="15" x14ac:dyDescent="0.2">
      <c r="A16998" s="734">
        <v>45208</v>
      </c>
      <c r="B16998" s="41" t="s">
        <v>9986</v>
      </c>
      <c r="C16998" s="63" t="s">
        <v>5741</v>
      </c>
      <c r="D16998" s="791" t="s">
        <v>370</v>
      </c>
      <c r="E16998" s="58">
        <v>1500</v>
      </c>
      <c r="F16998" s="58"/>
      <c r="G16998" s="126">
        <f t="shared" si="271"/>
        <v>-1500</v>
      </c>
      <c r="H16998" s="705" t="s">
        <v>11244</v>
      </c>
    </row>
    <row r="16999" spans="1:8" ht="15" x14ac:dyDescent="0.2">
      <c r="A16999" s="734">
        <v>45208</v>
      </c>
      <c r="B16999" s="41" t="s">
        <v>9769</v>
      </c>
      <c r="C16999" s="63" t="s">
        <v>10993</v>
      </c>
      <c r="D16999" s="791" t="s">
        <v>11304</v>
      </c>
      <c r="E16999" s="58">
        <v>600</v>
      </c>
      <c r="F16999" s="58"/>
      <c r="G16999" s="126">
        <f t="shared" si="271"/>
        <v>-600</v>
      </c>
      <c r="H16999" s="705" t="s">
        <v>11244</v>
      </c>
    </row>
    <row r="17000" spans="1:8" ht="15" x14ac:dyDescent="0.2">
      <c r="A17000" s="734">
        <v>45208</v>
      </c>
      <c r="B17000" s="41" t="s">
        <v>11007</v>
      </c>
      <c r="C17000" s="63" t="s">
        <v>9474</v>
      </c>
      <c r="D17000" s="791" t="s">
        <v>11305</v>
      </c>
      <c r="E17000" s="58">
        <v>40000</v>
      </c>
      <c r="F17000" s="58"/>
      <c r="G17000" s="126">
        <f t="shared" si="271"/>
        <v>-40000</v>
      </c>
      <c r="H17000" s="705" t="s">
        <v>11244</v>
      </c>
    </row>
    <row r="17001" spans="1:8" ht="15" x14ac:dyDescent="0.2">
      <c r="A17001" s="734">
        <v>45208</v>
      </c>
      <c r="B17001" s="41" t="s">
        <v>9356</v>
      </c>
      <c r="C17001" s="63" t="s">
        <v>10993</v>
      </c>
      <c r="D17001" s="791" t="s">
        <v>9917</v>
      </c>
      <c r="E17001" s="58">
        <v>15000</v>
      </c>
      <c r="F17001" s="58"/>
      <c r="G17001" s="126">
        <f t="shared" si="271"/>
        <v>-15000</v>
      </c>
      <c r="H17001" s="705" t="s">
        <v>11244</v>
      </c>
    </row>
    <row r="17002" spans="1:8" ht="15" x14ac:dyDescent="0.2">
      <c r="A17002" s="734">
        <v>45209</v>
      </c>
      <c r="B17002" s="41" t="s">
        <v>11307</v>
      </c>
      <c r="C17002" s="63" t="s">
        <v>10063</v>
      </c>
      <c r="D17002" s="791" t="s">
        <v>11308</v>
      </c>
      <c r="E17002" s="58">
        <v>30000</v>
      </c>
      <c r="F17002" s="58"/>
      <c r="G17002" s="126">
        <f t="shared" si="271"/>
        <v>-30000</v>
      </c>
      <c r="H17002" s="705" t="s">
        <v>11244</v>
      </c>
    </row>
    <row r="17003" spans="1:8" ht="15" x14ac:dyDescent="0.2">
      <c r="A17003" s="734">
        <v>45209</v>
      </c>
      <c r="B17003" s="41" t="s">
        <v>10908</v>
      </c>
      <c r="C17003" s="63" t="s">
        <v>10993</v>
      </c>
      <c r="D17003" s="791" t="s">
        <v>9638</v>
      </c>
      <c r="E17003" s="58">
        <v>250</v>
      </c>
      <c r="F17003" s="58"/>
      <c r="G17003" s="126">
        <f t="shared" si="271"/>
        <v>-250</v>
      </c>
      <c r="H17003" s="705" t="s">
        <v>11244</v>
      </c>
    </row>
    <row r="17004" spans="1:8" ht="15" x14ac:dyDescent="0.2">
      <c r="A17004" s="734">
        <v>45209</v>
      </c>
      <c r="B17004" s="41" t="s">
        <v>10908</v>
      </c>
      <c r="C17004" s="63" t="s">
        <v>5741</v>
      </c>
      <c r="D17004" s="791" t="s">
        <v>10337</v>
      </c>
      <c r="E17004" s="58">
        <v>250</v>
      </c>
      <c r="F17004" s="58"/>
      <c r="G17004" s="126">
        <f t="shared" si="271"/>
        <v>-250</v>
      </c>
      <c r="H17004" s="705" t="s">
        <v>11244</v>
      </c>
    </row>
    <row r="17005" spans="1:8" ht="15" x14ac:dyDescent="0.2">
      <c r="A17005" s="734">
        <v>45209</v>
      </c>
      <c r="B17005" s="41" t="s">
        <v>11307</v>
      </c>
      <c r="C17005" s="63" t="s">
        <v>10993</v>
      </c>
      <c r="D17005" s="791" t="s">
        <v>11309</v>
      </c>
      <c r="E17005" s="58">
        <v>16300</v>
      </c>
      <c r="F17005" s="58"/>
      <c r="G17005" s="126">
        <f t="shared" si="271"/>
        <v>-16300</v>
      </c>
      <c r="H17005" s="705" t="s">
        <v>11244</v>
      </c>
    </row>
    <row r="17006" spans="1:8" s="682" customFormat="1" ht="36" customHeight="1" x14ac:dyDescent="0.25">
      <c r="A17006" s="734">
        <v>45209</v>
      </c>
      <c r="B17006" s="63" t="s">
        <v>11089</v>
      </c>
      <c r="C17006" s="63" t="s">
        <v>10993</v>
      </c>
      <c r="D17006" s="183" t="s">
        <v>11311</v>
      </c>
      <c r="E17006" s="126">
        <v>39000</v>
      </c>
      <c r="F17006" s="126"/>
      <c r="G17006" s="126">
        <f t="shared" si="271"/>
        <v>-39000</v>
      </c>
      <c r="H17006" s="705" t="s">
        <v>11244</v>
      </c>
    </row>
    <row r="17007" spans="1:8" ht="15" x14ac:dyDescent="0.2">
      <c r="A17007" s="734">
        <v>45209</v>
      </c>
      <c r="B17007" s="41" t="s">
        <v>10908</v>
      </c>
      <c r="C17007" s="63" t="s">
        <v>5741</v>
      </c>
      <c r="D17007" s="791" t="s">
        <v>370</v>
      </c>
      <c r="E17007" s="58">
        <v>2600</v>
      </c>
      <c r="F17007" s="58"/>
      <c r="G17007" s="126">
        <f t="shared" si="271"/>
        <v>-2600</v>
      </c>
      <c r="H17007" s="705" t="s">
        <v>11244</v>
      </c>
    </row>
    <row r="17008" spans="1:8" ht="15" x14ac:dyDescent="0.2">
      <c r="A17008" s="734">
        <v>45209</v>
      </c>
      <c r="B17008" s="41" t="s">
        <v>10379</v>
      </c>
      <c r="C17008" s="670" t="s">
        <v>790</v>
      </c>
      <c r="D17008" s="912" t="s">
        <v>11312</v>
      </c>
      <c r="E17008" s="585">
        <v>2300</v>
      </c>
      <c r="F17008" s="58"/>
      <c r="G17008" s="126">
        <f t="shared" si="271"/>
        <v>-2300</v>
      </c>
      <c r="H17008" s="705" t="s">
        <v>11244</v>
      </c>
    </row>
    <row r="17009" spans="1:8" ht="15" x14ac:dyDescent="0.2">
      <c r="A17009" s="734">
        <v>45209</v>
      </c>
      <c r="B17009" s="41" t="s">
        <v>9769</v>
      </c>
      <c r="C17009" s="670" t="s">
        <v>790</v>
      </c>
      <c r="D17009" s="912" t="s">
        <v>11312</v>
      </c>
      <c r="E17009" s="585">
        <v>2300</v>
      </c>
      <c r="F17009" s="58"/>
      <c r="G17009" s="126">
        <f t="shared" si="271"/>
        <v>-2300</v>
      </c>
      <c r="H17009" s="705" t="s">
        <v>11244</v>
      </c>
    </row>
    <row r="17010" spans="1:8" ht="15" x14ac:dyDescent="0.2">
      <c r="A17010" s="734">
        <v>45209</v>
      </c>
      <c r="B17010" s="41" t="s">
        <v>10908</v>
      </c>
      <c r="C17010" s="670" t="s">
        <v>790</v>
      </c>
      <c r="D17010" s="912" t="s">
        <v>11312</v>
      </c>
      <c r="E17010" s="585">
        <v>2300</v>
      </c>
      <c r="F17010" s="58"/>
      <c r="G17010" s="126">
        <f t="shared" si="271"/>
        <v>-2300</v>
      </c>
      <c r="H17010" s="705" t="s">
        <v>11244</v>
      </c>
    </row>
    <row r="17011" spans="1:8" ht="15" x14ac:dyDescent="0.2">
      <c r="A17011" s="734">
        <v>45209</v>
      </c>
      <c r="B17011" s="41" t="s">
        <v>9986</v>
      </c>
      <c r="C17011" s="670" t="s">
        <v>790</v>
      </c>
      <c r="D17011" s="912" t="s">
        <v>11312</v>
      </c>
      <c r="E17011" s="585">
        <v>2300</v>
      </c>
      <c r="F17011" s="58"/>
      <c r="G17011" s="126">
        <f t="shared" si="271"/>
        <v>-2300</v>
      </c>
      <c r="H17011" s="705" t="s">
        <v>11244</v>
      </c>
    </row>
    <row r="17012" spans="1:8" ht="15" x14ac:dyDescent="0.2">
      <c r="A17012" s="734">
        <v>45209</v>
      </c>
      <c r="B17012" s="41" t="s">
        <v>10576</v>
      </c>
      <c r="C17012" s="670" t="s">
        <v>790</v>
      </c>
      <c r="D17012" s="912" t="s">
        <v>11312</v>
      </c>
      <c r="E17012" s="585">
        <v>2300</v>
      </c>
      <c r="F17012" s="58"/>
      <c r="G17012" s="126">
        <f t="shared" si="271"/>
        <v>-2300</v>
      </c>
      <c r="H17012" s="705" t="s">
        <v>11244</v>
      </c>
    </row>
    <row r="17013" spans="1:8" ht="15" x14ac:dyDescent="0.2">
      <c r="A17013" s="734">
        <v>45209</v>
      </c>
      <c r="B17013" s="41" t="s">
        <v>11093</v>
      </c>
      <c r="C17013" s="670" t="s">
        <v>790</v>
      </c>
      <c r="D17013" s="912" t="s">
        <v>11312</v>
      </c>
      <c r="E17013" s="585">
        <v>2300</v>
      </c>
      <c r="F17013" s="58"/>
      <c r="G17013" s="126">
        <f t="shared" si="271"/>
        <v>-2300</v>
      </c>
      <c r="H17013" s="705" t="s">
        <v>11244</v>
      </c>
    </row>
    <row r="17014" spans="1:8" ht="15" x14ac:dyDescent="0.2">
      <c r="A17014" s="734">
        <v>45209</v>
      </c>
      <c r="B17014" s="41" t="s">
        <v>11271</v>
      </c>
      <c r="C17014" s="670" t="s">
        <v>790</v>
      </c>
      <c r="D17014" s="912" t="s">
        <v>11312</v>
      </c>
      <c r="E17014" s="585">
        <v>2300</v>
      </c>
      <c r="F17014" s="58"/>
      <c r="G17014" s="126">
        <f t="shared" si="271"/>
        <v>-2300</v>
      </c>
      <c r="H17014" s="705" t="s">
        <v>11244</v>
      </c>
    </row>
    <row r="17015" spans="1:8" ht="15" x14ac:dyDescent="0.2">
      <c r="A17015" s="734">
        <v>45209</v>
      </c>
      <c r="B17015" s="41" t="s">
        <v>11089</v>
      </c>
      <c r="C17015" s="670" t="s">
        <v>790</v>
      </c>
      <c r="D17015" s="912" t="s">
        <v>11312</v>
      </c>
      <c r="E17015" s="585">
        <v>2300</v>
      </c>
      <c r="F17015" s="58"/>
      <c r="G17015" s="126">
        <f t="shared" si="271"/>
        <v>-2300</v>
      </c>
      <c r="H17015" s="705" t="s">
        <v>11244</v>
      </c>
    </row>
    <row r="17016" spans="1:8" ht="15" x14ac:dyDescent="0.2">
      <c r="A17016" s="734">
        <v>45209</v>
      </c>
      <c r="B17016" s="41" t="s">
        <v>11271</v>
      </c>
      <c r="C17016" s="63" t="s">
        <v>10858</v>
      </c>
      <c r="D17016" s="791" t="s">
        <v>11313</v>
      </c>
      <c r="E17016" s="58">
        <v>460000</v>
      </c>
      <c r="F17016" s="58"/>
      <c r="G17016" s="126">
        <f t="shared" si="271"/>
        <v>-460000</v>
      </c>
      <c r="H17016" s="705" t="s">
        <v>11244</v>
      </c>
    </row>
    <row r="17017" spans="1:8" ht="15" x14ac:dyDescent="0.2">
      <c r="A17017" s="734">
        <v>45209</v>
      </c>
      <c r="B17017" s="41" t="s">
        <v>10576</v>
      </c>
      <c r="C17017" s="63" t="s">
        <v>286</v>
      </c>
      <c r="D17017" s="791" t="s">
        <v>9895</v>
      </c>
      <c r="E17017" s="58">
        <v>1100</v>
      </c>
      <c r="F17017" s="58"/>
      <c r="G17017" s="126">
        <f t="shared" si="271"/>
        <v>-1100</v>
      </c>
      <c r="H17017" s="705" t="s">
        <v>11244</v>
      </c>
    </row>
    <row r="17018" spans="1:8" ht="15" x14ac:dyDescent="0.2">
      <c r="A17018" s="734">
        <v>45209</v>
      </c>
      <c r="B17018" s="41" t="s">
        <v>10232</v>
      </c>
      <c r="C17018" s="63" t="s">
        <v>10445</v>
      </c>
      <c r="D17018" s="791" t="s">
        <v>11316</v>
      </c>
      <c r="E17018" s="58">
        <v>1000000</v>
      </c>
      <c r="F17018" s="58"/>
      <c r="G17018" s="126">
        <f t="shared" si="271"/>
        <v>-1000000</v>
      </c>
      <c r="H17018" s="705" t="s">
        <v>11244</v>
      </c>
    </row>
    <row r="17019" spans="1:8" ht="15" x14ac:dyDescent="0.2">
      <c r="A17019" s="734">
        <v>45209</v>
      </c>
      <c r="B17019" s="41" t="s">
        <v>11307</v>
      </c>
      <c r="C17019" s="63" t="s">
        <v>10993</v>
      </c>
      <c r="D17019" s="791" t="s">
        <v>10205</v>
      </c>
      <c r="E17019" s="58">
        <v>11715</v>
      </c>
      <c r="F17019" s="58"/>
      <c r="G17019" s="126">
        <f t="shared" si="271"/>
        <v>-11715</v>
      </c>
      <c r="H17019" s="705" t="s">
        <v>11244</v>
      </c>
    </row>
    <row r="17020" spans="1:8" ht="15" x14ac:dyDescent="0.2">
      <c r="A17020" s="734">
        <v>45209</v>
      </c>
      <c r="B17020" s="41" t="s">
        <v>2933</v>
      </c>
      <c r="C17020" s="63" t="s">
        <v>10993</v>
      </c>
      <c r="D17020" s="791" t="s">
        <v>6486</v>
      </c>
      <c r="E17020" s="58">
        <v>10915</v>
      </c>
      <c r="F17020" s="58"/>
      <c r="G17020" s="126">
        <f t="shared" si="271"/>
        <v>-10915</v>
      </c>
      <c r="H17020" s="705" t="s">
        <v>11244</v>
      </c>
    </row>
    <row r="17021" spans="1:8" ht="15" x14ac:dyDescent="0.2">
      <c r="A17021" s="734">
        <v>45210</v>
      </c>
      <c r="B17021" s="41" t="s">
        <v>37</v>
      </c>
      <c r="C17021" s="670" t="s">
        <v>10993</v>
      </c>
      <c r="D17021" s="912" t="s">
        <v>11317</v>
      </c>
      <c r="E17021" s="585">
        <v>5000</v>
      </c>
      <c r="F17021" s="58"/>
      <c r="G17021" s="126">
        <f t="shared" si="271"/>
        <v>-5000</v>
      </c>
      <c r="H17021" s="705" t="s">
        <v>11244</v>
      </c>
    </row>
    <row r="17022" spans="1:8" ht="15" x14ac:dyDescent="0.2">
      <c r="A17022" s="734">
        <v>45210</v>
      </c>
      <c r="B17022" s="41" t="s">
        <v>11007</v>
      </c>
      <c r="C17022" s="670" t="s">
        <v>10993</v>
      </c>
      <c r="D17022" s="912" t="s">
        <v>11317</v>
      </c>
      <c r="E17022" s="585">
        <v>7000</v>
      </c>
      <c r="F17022" s="58"/>
      <c r="G17022" s="126">
        <f t="shared" si="271"/>
        <v>-7000</v>
      </c>
      <c r="H17022" s="705" t="s">
        <v>11244</v>
      </c>
    </row>
    <row r="17023" spans="1:8" ht="15" x14ac:dyDescent="0.2">
      <c r="A17023" s="734">
        <v>45210</v>
      </c>
      <c r="B17023" s="41" t="s">
        <v>10144</v>
      </c>
      <c r="C17023" s="670" t="s">
        <v>10993</v>
      </c>
      <c r="D17023" s="912" t="s">
        <v>11317</v>
      </c>
      <c r="E17023" s="585">
        <v>7000</v>
      </c>
      <c r="F17023" s="58"/>
      <c r="G17023" s="126">
        <f t="shared" ref="G17023:G17086" si="272">F17023-E17023</f>
        <v>-7000</v>
      </c>
      <c r="H17023" s="705" t="s">
        <v>11244</v>
      </c>
    </row>
    <row r="17024" spans="1:8" ht="15" x14ac:dyDescent="0.2">
      <c r="A17024" s="734">
        <v>45210</v>
      </c>
      <c r="B17024" s="41" t="s">
        <v>10379</v>
      </c>
      <c r="C17024" s="670" t="s">
        <v>10993</v>
      </c>
      <c r="D17024" s="912" t="s">
        <v>11317</v>
      </c>
      <c r="E17024" s="585">
        <v>7000</v>
      </c>
      <c r="F17024" s="58"/>
      <c r="G17024" s="126">
        <f t="shared" si="272"/>
        <v>-7000</v>
      </c>
      <c r="H17024" s="705" t="s">
        <v>11244</v>
      </c>
    </row>
    <row r="17025" spans="1:8" ht="15" x14ac:dyDescent="0.2">
      <c r="A17025" s="734">
        <v>45210</v>
      </c>
      <c r="B17025" s="41" t="s">
        <v>9832</v>
      </c>
      <c r="C17025" s="670" t="s">
        <v>10993</v>
      </c>
      <c r="D17025" s="912" t="s">
        <v>11317</v>
      </c>
      <c r="E17025" s="585">
        <v>7000</v>
      </c>
      <c r="F17025" s="58"/>
      <c r="G17025" s="126">
        <f t="shared" si="272"/>
        <v>-7000</v>
      </c>
      <c r="H17025" s="705" t="s">
        <v>11244</v>
      </c>
    </row>
    <row r="17026" spans="1:8" ht="15" x14ac:dyDescent="0.2">
      <c r="A17026" s="734">
        <v>45210</v>
      </c>
      <c r="B17026" s="41" t="s">
        <v>9986</v>
      </c>
      <c r="C17026" s="670" t="s">
        <v>10993</v>
      </c>
      <c r="D17026" s="912" t="s">
        <v>11317</v>
      </c>
      <c r="E17026" s="585">
        <v>7000</v>
      </c>
      <c r="F17026" s="58"/>
      <c r="G17026" s="126">
        <f t="shared" si="272"/>
        <v>-7000</v>
      </c>
      <c r="H17026" s="705" t="s">
        <v>11244</v>
      </c>
    </row>
    <row r="17027" spans="1:8" ht="15" x14ac:dyDescent="0.2">
      <c r="A17027" s="734">
        <v>45210</v>
      </c>
      <c r="B17027" s="41" t="s">
        <v>8876</v>
      </c>
      <c r="C17027" s="670" t="s">
        <v>10993</v>
      </c>
      <c r="D17027" s="912" t="s">
        <v>11317</v>
      </c>
      <c r="E17027" s="585">
        <v>5000</v>
      </c>
      <c r="F17027" s="58"/>
      <c r="G17027" s="126">
        <f t="shared" si="272"/>
        <v>-5000</v>
      </c>
      <c r="H17027" s="705" t="s">
        <v>11244</v>
      </c>
    </row>
    <row r="17028" spans="1:8" ht="15" x14ac:dyDescent="0.2">
      <c r="A17028" s="734">
        <v>45210</v>
      </c>
      <c r="B17028" s="41" t="s">
        <v>9409</v>
      </c>
      <c r="C17028" s="670" t="s">
        <v>10993</v>
      </c>
      <c r="D17028" s="912" t="s">
        <v>11317</v>
      </c>
      <c r="E17028" s="585">
        <v>16000</v>
      </c>
      <c r="F17028" s="58"/>
      <c r="G17028" s="126">
        <f t="shared" si="272"/>
        <v>-16000</v>
      </c>
      <c r="H17028" s="705" t="s">
        <v>11244</v>
      </c>
    </row>
    <row r="17029" spans="1:8" ht="15" x14ac:dyDescent="0.2">
      <c r="A17029" s="734">
        <v>45210</v>
      </c>
      <c r="B17029" s="41" t="s">
        <v>10908</v>
      </c>
      <c r="C17029" s="63" t="s">
        <v>7223</v>
      </c>
      <c r="D17029" s="791" t="s">
        <v>11316</v>
      </c>
      <c r="E17029" s="58">
        <v>300000</v>
      </c>
      <c r="F17029" s="58"/>
      <c r="G17029" s="126">
        <f t="shared" si="272"/>
        <v>-300000</v>
      </c>
      <c r="H17029" s="705" t="s">
        <v>11244</v>
      </c>
    </row>
    <row r="17030" spans="1:8" ht="15" x14ac:dyDescent="0.2">
      <c r="A17030" s="734">
        <v>45210</v>
      </c>
      <c r="B17030" s="41" t="s">
        <v>10379</v>
      </c>
      <c r="C17030" s="63" t="s">
        <v>10993</v>
      </c>
      <c r="D17030" s="791" t="s">
        <v>11318</v>
      </c>
      <c r="E17030" s="58">
        <v>29000</v>
      </c>
      <c r="F17030" s="58"/>
      <c r="G17030" s="126">
        <f t="shared" si="272"/>
        <v>-29000</v>
      </c>
      <c r="H17030" s="705" t="s">
        <v>11244</v>
      </c>
    </row>
    <row r="17031" spans="1:8" ht="15" x14ac:dyDescent="0.2">
      <c r="A17031" s="734">
        <v>45210</v>
      </c>
      <c r="B17031" s="41" t="s">
        <v>10908</v>
      </c>
      <c r="C17031" s="63" t="s">
        <v>10993</v>
      </c>
      <c r="D17031" s="791" t="s">
        <v>11319</v>
      </c>
      <c r="E17031" s="58">
        <v>4860</v>
      </c>
      <c r="F17031" s="58"/>
      <c r="G17031" s="126">
        <f t="shared" si="272"/>
        <v>-4860</v>
      </c>
      <c r="H17031" s="705" t="s">
        <v>11244</v>
      </c>
    </row>
    <row r="17032" spans="1:8" ht="15" x14ac:dyDescent="0.2">
      <c r="A17032" s="734">
        <v>45210</v>
      </c>
      <c r="B17032" s="41" t="s">
        <v>10908</v>
      </c>
      <c r="C17032" s="63" t="s">
        <v>10993</v>
      </c>
      <c r="D17032" s="791" t="s">
        <v>2272</v>
      </c>
      <c r="E17032" s="58">
        <v>27241</v>
      </c>
      <c r="F17032" s="58"/>
      <c r="G17032" s="126">
        <f t="shared" si="272"/>
        <v>-27241</v>
      </c>
      <c r="H17032" s="705" t="s">
        <v>11244</v>
      </c>
    </row>
    <row r="17033" spans="1:8" ht="15" x14ac:dyDescent="0.2">
      <c r="A17033" s="734">
        <v>45210</v>
      </c>
      <c r="B17033" s="41" t="s">
        <v>10908</v>
      </c>
      <c r="C17033" s="63" t="s">
        <v>5741</v>
      </c>
      <c r="D17033" s="791" t="s">
        <v>370</v>
      </c>
      <c r="E17033" s="58">
        <v>1000</v>
      </c>
      <c r="F17033" s="58"/>
      <c r="G17033" s="126">
        <f t="shared" si="272"/>
        <v>-1000</v>
      </c>
      <c r="H17033" s="705" t="s">
        <v>11244</v>
      </c>
    </row>
    <row r="17034" spans="1:8" ht="15" x14ac:dyDescent="0.2">
      <c r="A17034" s="734">
        <v>45210</v>
      </c>
      <c r="B17034" s="41" t="s">
        <v>10232</v>
      </c>
      <c r="C17034" s="63" t="s">
        <v>5741</v>
      </c>
      <c r="D17034" s="791" t="s">
        <v>370</v>
      </c>
      <c r="E17034" s="58">
        <v>900</v>
      </c>
      <c r="F17034" s="58"/>
      <c r="G17034" s="126">
        <f t="shared" si="272"/>
        <v>-900</v>
      </c>
      <c r="H17034" s="705" t="s">
        <v>11244</v>
      </c>
    </row>
    <row r="17035" spans="1:8" ht="15" x14ac:dyDescent="0.2">
      <c r="A17035" s="734">
        <v>45210</v>
      </c>
      <c r="B17035" s="41" t="s">
        <v>103</v>
      </c>
      <c r="C17035" s="63" t="s">
        <v>103</v>
      </c>
      <c r="D17035" s="791" t="s">
        <v>10211</v>
      </c>
      <c r="E17035" s="58">
        <v>3500</v>
      </c>
      <c r="F17035" s="58"/>
      <c r="G17035" s="126">
        <f t="shared" si="272"/>
        <v>-3500</v>
      </c>
      <c r="H17035" s="705" t="s">
        <v>11244</v>
      </c>
    </row>
    <row r="17036" spans="1:8" ht="15" x14ac:dyDescent="0.2">
      <c r="A17036" s="734">
        <v>45210</v>
      </c>
      <c r="B17036" s="41" t="s">
        <v>10471</v>
      </c>
      <c r="C17036" s="63" t="s">
        <v>10993</v>
      </c>
      <c r="D17036" s="791" t="s">
        <v>11320</v>
      </c>
      <c r="E17036" s="58">
        <v>2000</v>
      </c>
      <c r="F17036" s="58"/>
      <c r="G17036" s="126">
        <f t="shared" si="272"/>
        <v>-2000</v>
      </c>
      <c r="H17036" s="705" t="s">
        <v>11244</v>
      </c>
    </row>
    <row r="17037" spans="1:8" ht="15" x14ac:dyDescent="0.2">
      <c r="A17037" s="734">
        <v>45210</v>
      </c>
      <c r="B17037" s="41" t="s">
        <v>9986</v>
      </c>
      <c r="C17037" s="63" t="s">
        <v>10993</v>
      </c>
      <c r="D17037" s="791" t="s">
        <v>11331</v>
      </c>
      <c r="E17037" s="58">
        <v>14600</v>
      </c>
      <c r="F17037" s="58"/>
      <c r="G17037" s="126">
        <f t="shared" si="272"/>
        <v>-14600</v>
      </c>
      <c r="H17037" s="705" t="s">
        <v>11244</v>
      </c>
    </row>
    <row r="17038" spans="1:8" ht="15" x14ac:dyDescent="0.2">
      <c r="A17038" s="734">
        <v>45210</v>
      </c>
      <c r="B17038" s="41" t="s">
        <v>10232</v>
      </c>
      <c r="C17038" s="63" t="s">
        <v>5741</v>
      </c>
      <c r="D17038" s="791" t="s">
        <v>370</v>
      </c>
      <c r="E17038" s="58">
        <v>3000</v>
      </c>
      <c r="F17038" s="58"/>
      <c r="G17038" s="126">
        <f t="shared" si="272"/>
        <v>-3000</v>
      </c>
      <c r="H17038" s="705" t="s">
        <v>11244</v>
      </c>
    </row>
    <row r="17039" spans="1:8" ht="15" x14ac:dyDescent="0.2">
      <c r="A17039" s="734">
        <v>45210</v>
      </c>
      <c r="B17039" s="41" t="s">
        <v>11307</v>
      </c>
      <c r="C17039" s="63" t="s">
        <v>10993</v>
      </c>
      <c r="D17039" s="791" t="s">
        <v>11309</v>
      </c>
      <c r="E17039" s="58">
        <v>36250</v>
      </c>
      <c r="F17039" s="58"/>
      <c r="G17039" s="126">
        <f t="shared" si="272"/>
        <v>-36250</v>
      </c>
      <c r="H17039" s="705" t="s">
        <v>11244</v>
      </c>
    </row>
    <row r="17040" spans="1:8" ht="15" x14ac:dyDescent="0.2">
      <c r="A17040" s="734">
        <v>45210</v>
      </c>
      <c r="B17040" s="41" t="s">
        <v>9356</v>
      </c>
      <c r="C17040" s="63" t="s">
        <v>5741</v>
      </c>
      <c r="D17040" s="791" t="s">
        <v>370</v>
      </c>
      <c r="E17040" s="58">
        <v>795</v>
      </c>
      <c r="F17040" s="58"/>
      <c r="G17040" s="126">
        <f t="shared" si="272"/>
        <v>-795</v>
      </c>
      <c r="H17040" s="705" t="s">
        <v>11244</v>
      </c>
    </row>
    <row r="17041" spans="1:8" ht="15" x14ac:dyDescent="0.2">
      <c r="A17041" s="734">
        <v>45210</v>
      </c>
      <c r="B17041" s="41" t="s">
        <v>10908</v>
      </c>
      <c r="C17041" s="670" t="s">
        <v>10993</v>
      </c>
      <c r="D17041" s="912" t="s">
        <v>11333</v>
      </c>
      <c r="E17041" s="585">
        <v>184800</v>
      </c>
      <c r="F17041" s="58"/>
      <c r="G17041" s="126">
        <f t="shared" si="272"/>
        <v>-184800</v>
      </c>
      <c r="H17041" s="705" t="s">
        <v>11244</v>
      </c>
    </row>
    <row r="17042" spans="1:8" ht="15" x14ac:dyDescent="0.2">
      <c r="A17042" s="734">
        <v>45210</v>
      </c>
      <c r="B17042" s="41" t="s">
        <v>10576</v>
      </c>
      <c r="C17042" s="670" t="s">
        <v>10993</v>
      </c>
      <c r="D17042" s="912" t="s">
        <v>11334</v>
      </c>
      <c r="E17042" s="585">
        <v>37200</v>
      </c>
      <c r="F17042" s="58"/>
      <c r="G17042" s="126">
        <f t="shared" si="272"/>
        <v>-37200</v>
      </c>
      <c r="H17042" s="705" t="s">
        <v>11244</v>
      </c>
    </row>
    <row r="17043" spans="1:8" ht="15" x14ac:dyDescent="0.2">
      <c r="A17043" s="734">
        <v>45210</v>
      </c>
      <c r="B17043" s="41" t="s">
        <v>9356</v>
      </c>
      <c r="C17043" s="63" t="s">
        <v>9460</v>
      </c>
      <c r="D17043" s="791" t="s">
        <v>11332</v>
      </c>
      <c r="E17043" s="58">
        <v>300000</v>
      </c>
      <c r="F17043" s="58"/>
      <c r="G17043" s="126">
        <f t="shared" si="272"/>
        <v>-300000</v>
      </c>
      <c r="H17043" s="705" t="s">
        <v>11244</v>
      </c>
    </row>
    <row r="17044" spans="1:8" ht="15" x14ac:dyDescent="0.2">
      <c r="A17044" s="734">
        <v>45210</v>
      </c>
      <c r="B17044" s="41" t="s">
        <v>10471</v>
      </c>
      <c r="C17044" s="670" t="s">
        <v>10173</v>
      </c>
      <c r="D17044" s="912" t="s">
        <v>11335</v>
      </c>
      <c r="E17044" s="585">
        <v>140800</v>
      </c>
      <c r="F17044" s="58"/>
      <c r="G17044" s="126">
        <f t="shared" si="272"/>
        <v>-140800</v>
      </c>
      <c r="H17044" s="705" t="s">
        <v>11244</v>
      </c>
    </row>
    <row r="17045" spans="1:8" ht="15" customHeight="1" x14ac:dyDescent="0.2">
      <c r="A17045" s="734">
        <v>45210</v>
      </c>
      <c r="B17045" s="41" t="s">
        <v>9986</v>
      </c>
      <c r="C17045" s="670" t="s">
        <v>10173</v>
      </c>
      <c r="D17045" s="912" t="s">
        <v>11335</v>
      </c>
      <c r="E17045" s="585">
        <v>64000</v>
      </c>
      <c r="F17045" s="58"/>
      <c r="G17045" s="126">
        <f t="shared" si="272"/>
        <v>-64000</v>
      </c>
      <c r="H17045" s="705" t="s">
        <v>11244</v>
      </c>
    </row>
    <row r="17046" spans="1:8" ht="15" x14ac:dyDescent="0.2">
      <c r="A17046" s="734">
        <v>45211</v>
      </c>
      <c r="B17046" s="41" t="s">
        <v>11307</v>
      </c>
      <c r="C17046" s="566" t="s">
        <v>1355</v>
      </c>
      <c r="D17046" s="1055" t="s">
        <v>11336</v>
      </c>
      <c r="E17046" s="630">
        <v>27500</v>
      </c>
      <c r="F17046" s="58"/>
      <c r="G17046" s="126">
        <f t="shared" si="272"/>
        <v>-27500</v>
      </c>
      <c r="H17046" s="705" t="s">
        <v>11244</v>
      </c>
    </row>
    <row r="17047" spans="1:8" ht="15" x14ac:dyDescent="0.2">
      <c r="A17047" s="734">
        <v>45211</v>
      </c>
      <c r="B17047" s="41" t="s">
        <v>11007</v>
      </c>
      <c r="C17047" s="566" t="s">
        <v>1355</v>
      </c>
      <c r="D17047" s="1055" t="s">
        <v>11336</v>
      </c>
      <c r="E17047" s="630">
        <f>7250+7000</f>
        <v>14250</v>
      </c>
      <c r="F17047" s="58"/>
      <c r="G17047" s="126">
        <f t="shared" si="272"/>
        <v>-14250</v>
      </c>
      <c r="H17047" s="705" t="s">
        <v>11244</v>
      </c>
    </row>
    <row r="17048" spans="1:8" ht="15" x14ac:dyDescent="0.2">
      <c r="A17048" s="734">
        <v>45211</v>
      </c>
      <c r="B17048" s="41" t="s">
        <v>10471</v>
      </c>
      <c r="C17048" s="566" t="s">
        <v>1355</v>
      </c>
      <c r="D17048" s="1055" t="s">
        <v>11336</v>
      </c>
      <c r="E17048" s="630">
        <v>6650</v>
      </c>
      <c r="F17048" s="58"/>
      <c r="G17048" s="126">
        <f t="shared" si="272"/>
        <v>-6650</v>
      </c>
      <c r="H17048" s="705" t="s">
        <v>11244</v>
      </c>
    </row>
    <row r="17049" spans="1:8" ht="15" x14ac:dyDescent="0.2">
      <c r="A17049" s="734">
        <v>45211</v>
      </c>
      <c r="B17049" s="41" t="s">
        <v>10471</v>
      </c>
      <c r="C17049" s="566" t="s">
        <v>1355</v>
      </c>
      <c r="D17049" s="1055" t="s">
        <v>11336</v>
      </c>
      <c r="E17049" s="630">
        <f>140000-E17048-E17047-E17046</f>
        <v>91600</v>
      </c>
      <c r="F17049" s="58"/>
      <c r="G17049" s="126">
        <f t="shared" si="272"/>
        <v>-91600</v>
      </c>
      <c r="H17049" s="705" t="s">
        <v>11244</v>
      </c>
    </row>
    <row r="17050" spans="1:8" ht="15" x14ac:dyDescent="0.2">
      <c r="A17050" s="734">
        <v>45211</v>
      </c>
      <c r="B17050" s="41" t="s">
        <v>11307</v>
      </c>
      <c r="C17050" s="63" t="s">
        <v>10993</v>
      </c>
      <c r="D17050" s="791" t="s">
        <v>11337</v>
      </c>
      <c r="E17050" s="58">
        <v>4700</v>
      </c>
      <c r="F17050" s="58"/>
      <c r="G17050" s="126">
        <f t="shared" si="272"/>
        <v>-4700</v>
      </c>
      <c r="H17050" s="705" t="s">
        <v>11244</v>
      </c>
    </row>
    <row r="17051" spans="1:8" ht="15" x14ac:dyDescent="0.2">
      <c r="A17051" s="734">
        <v>45212</v>
      </c>
      <c r="B17051" s="41" t="s">
        <v>10232</v>
      </c>
      <c r="C17051" s="63" t="s">
        <v>5741</v>
      </c>
      <c r="D17051" s="791" t="s">
        <v>370</v>
      </c>
      <c r="E17051" s="58">
        <v>850</v>
      </c>
      <c r="F17051" s="58"/>
      <c r="G17051" s="126">
        <f t="shared" si="272"/>
        <v>-850</v>
      </c>
      <c r="H17051" s="705" t="s">
        <v>11244</v>
      </c>
    </row>
    <row r="17052" spans="1:8" ht="15" x14ac:dyDescent="0.2">
      <c r="A17052" s="734">
        <v>45212</v>
      </c>
      <c r="B17052" s="41" t="s">
        <v>10908</v>
      </c>
      <c r="C17052" s="63" t="s">
        <v>10993</v>
      </c>
      <c r="D17052" s="791" t="s">
        <v>11338</v>
      </c>
      <c r="E17052" s="58">
        <v>62671</v>
      </c>
      <c r="F17052" s="58"/>
      <c r="G17052" s="126">
        <f t="shared" si="272"/>
        <v>-62671</v>
      </c>
      <c r="H17052" s="705" t="s">
        <v>11244</v>
      </c>
    </row>
    <row r="17053" spans="1:8" ht="15" x14ac:dyDescent="0.2">
      <c r="A17053" s="734">
        <v>45212</v>
      </c>
      <c r="B17053" s="41" t="s">
        <v>10576</v>
      </c>
      <c r="C17053" s="63" t="s">
        <v>10993</v>
      </c>
      <c r="D17053" s="791" t="s">
        <v>11339</v>
      </c>
      <c r="E17053" s="58">
        <v>39600</v>
      </c>
      <c r="F17053" s="58"/>
      <c r="G17053" s="126">
        <f t="shared" si="272"/>
        <v>-39600</v>
      </c>
      <c r="H17053" s="705" t="s">
        <v>11244</v>
      </c>
    </row>
    <row r="17054" spans="1:8" ht="15" x14ac:dyDescent="0.2">
      <c r="A17054" s="734">
        <v>45212</v>
      </c>
      <c r="B17054" s="41" t="s">
        <v>11340</v>
      </c>
      <c r="C17054" s="63" t="s">
        <v>10993</v>
      </c>
      <c r="D17054" s="791" t="s">
        <v>11341</v>
      </c>
      <c r="E17054" s="58">
        <v>940</v>
      </c>
      <c r="F17054" s="58"/>
      <c r="G17054" s="126">
        <f t="shared" si="272"/>
        <v>-940</v>
      </c>
      <c r="H17054" s="705" t="s">
        <v>11244</v>
      </c>
    </row>
    <row r="17055" spans="1:8" ht="15" x14ac:dyDescent="0.2">
      <c r="A17055" s="734">
        <v>45212</v>
      </c>
      <c r="B17055" s="41" t="s">
        <v>9356</v>
      </c>
      <c r="C17055" s="63" t="s">
        <v>10993</v>
      </c>
      <c r="D17055" s="791" t="s">
        <v>7376</v>
      </c>
      <c r="E17055" s="58">
        <v>7855</v>
      </c>
      <c r="F17055" s="58"/>
      <c r="G17055" s="126">
        <f t="shared" si="272"/>
        <v>-7855</v>
      </c>
      <c r="H17055" s="705" t="s">
        <v>11244</v>
      </c>
    </row>
    <row r="17056" spans="1:8" ht="15" x14ac:dyDescent="0.2">
      <c r="A17056" s="734">
        <v>45212</v>
      </c>
      <c r="B17056" s="41" t="s">
        <v>11340</v>
      </c>
      <c r="C17056" s="63" t="s">
        <v>10993</v>
      </c>
      <c r="D17056" s="791" t="s">
        <v>3096</v>
      </c>
      <c r="E17056" s="58">
        <v>8780</v>
      </c>
      <c r="F17056" s="58"/>
      <c r="G17056" s="126">
        <f t="shared" si="272"/>
        <v>-8780</v>
      </c>
      <c r="H17056" s="705" t="s">
        <v>11244</v>
      </c>
    </row>
    <row r="17057" spans="1:8" ht="15" x14ac:dyDescent="0.2">
      <c r="A17057" s="734">
        <v>45212</v>
      </c>
      <c r="B17057" s="41" t="s">
        <v>11340</v>
      </c>
      <c r="C17057" s="63" t="s">
        <v>11342</v>
      </c>
      <c r="D17057" s="791" t="s">
        <v>5139</v>
      </c>
      <c r="E17057" s="58">
        <v>400</v>
      </c>
      <c r="F17057" s="58"/>
      <c r="G17057" s="126">
        <f t="shared" si="272"/>
        <v>-400</v>
      </c>
      <c r="H17057" s="705" t="s">
        <v>11244</v>
      </c>
    </row>
    <row r="17058" spans="1:8" ht="15" x14ac:dyDescent="0.2">
      <c r="A17058" s="734">
        <v>45212</v>
      </c>
      <c r="B17058" s="41" t="s">
        <v>103</v>
      </c>
      <c r="C17058" s="63" t="s">
        <v>103</v>
      </c>
      <c r="D17058" s="791" t="s">
        <v>10211</v>
      </c>
      <c r="E17058" s="58">
        <v>3500</v>
      </c>
      <c r="F17058" s="58"/>
      <c r="G17058" s="126">
        <f t="shared" si="272"/>
        <v>-3500</v>
      </c>
      <c r="H17058" s="705" t="s">
        <v>11244</v>
      </c>
    </row>
    <row r="17059" spans="1:8" ht="15" x14ac:dyDescent="0.2">
      <c r="A17059" s="734">
        <v>45212</v>
      </c>
      <c r="B17059" s="41" t="s">
        <v>11007</v>
      </c>
      <c r="C17059" s="63" t="s">
        <v>392</v>
      </c>
      <c r="D17059" s="791" t="s">
        <v>11343</v>
      </c>
      <c r="E17059" s="58">
        <v>1000</v>
      </c>
      <c r="F17059" s="58"/>
      <c r="G17059" s="126">
        <f t="shared" si="272"/>
        <v>-1000</v>
      </c>
      <c r="H17059" s="705" t="s">
        <v>11244</v>
      </c>
    </row>
    <row r="17060" spans="1:8" ht="15" x14ac:dyDescent="0.2">
      <c r="A17060" s="734">
        <v>45212</v>
      </c>
      <c r="B17060" s="41" t="s">
        <v>10232</v>
      </c>
      <c r="C17060" s="63" t="s">
        <v>5741</v>
      </c>
      <c r="D17060" s="791" t="s">
        <v>370</v>
      </c>
      <c r="E17060" s="58">
        <v>900</v>
      </c>
      <c r="F17060" s="58"/>
      <c r="G17060" s="126">
        <f t="shared" si="272"/>
        <v>-900</v>
      </c>
      <c r="H17060" s="705" t="s">
        <v>11244</v>
      </c>
    </row>
    <row r="17061" spans="1:8" ht="15" x14ac:dyDescent="0.2">
      <c r="A17061" s="734">
        <v>45212</v>
      </c>
      <c r="B17061" s="41" t="s">
        <v>10232</v>
      </c>
      <c r="C17061" s="670" t="s">
        <v>10889</v>
      </c>
      <c r="D17061" s="912" t="s">
        <v>11344</v>
      </c>
      <c r="E17061" s="585">
        <v>36000</v>
      </c>
      <c r="F17061" s="58"/>
      <c r="G17061" s="126">
        <f t="shared" si="272"/>
        <v>-36000</v>
      </c>
      <c r="H17061" s="705" t="s">
        <v>11244</v>
      </c>
    </row>
    <row r="17062" spans="1:8" ht="15" x14ac:dyDescent="0.2">
      <c r="A17062" s="734">
        <v>45212</v>
      </c>
      <c r="B17062" s="41" t="s">
        <v>9356</v>
      </c>
      <c r="C17062" s="670" t="s">
        <v>10889</v>
      </c>
      <c r="D17062" s="912" t="s">
        <v>11344</v>
      </c>
      <c r="E17062" s="585">
        <v>52000</v>
      </c>
      <c r="F17062" s="58"/>
      <c r="G17062" s="126">
        <f t="shared" si="272"/>
        <v>-52000</v>
      </c>
      <c r="H17062" s="705" t="s">
        <v>11244</v>
      </c>
    </row>
    <row r="17063" spans="1:8" ht="15" x14ac:dyDescent="0.2">
      <c r="A17063" s="734">
        <v>45212</v>
      </c>
      <c r="B17063" s="41" t="s">
        <v>10908</v>
      </c>
      <c r="C17063" s="670" t="s">
        <v>10889</v>
      </c>
      <c r="D17063" s="912" t="s">
        <v>11344</v>
      </c>
      <c r="E17063" s="585">
        <v>383000</v>
      </c>
      <c r="F17063" s="58"/>
      <c r="G17063" s="126">
        <f t="shared" si="272"/>
        <v>-383000</v>
      </c>
      <c r="H17063" s="705" t="s">
        <v>11244</v>
      </c>
    </row>
    <row r="17064" spans="1:8" ht="15" x14ac:dyDescent="0.2">
      <c r="A17064" s="734">
        <v>45213</v>
      </c>
      <c r="B17064" s="41" t="s">
        <v>10908</v>
      </c>
      <c r="C17064" s="63" t="s">
        <v>5741</v>
      </c>
      <c r="D17064" s="791" t="s">
        <v>10337</v>
      </c>
      <c r="E17064" s="58">
        <v>280</v>
      </c>
      <c r="F17064" s="58"/>
      <c r="G17064" s="126">
        <f t="shared" si="272"/>
        <v>-280</v>
      </c>
      <c r="H17064" s="705" t="s">
        <v>11244</v>
      </c>
    </row>
    <row r="17065" spans="1:8" ht="15" x14ac:dyDescent="0.2">
      <c r="A17065" s="734">
        <v>45213</v>
      </c>
      <c r="B17065" s="41" t="s">
        <v>25</v>
      </c>
      <c r="C17065" s="63" t="s">
        <v>4065</v>
      </c>
      <c r="D17065" s="791" t="s">
        <v>11359</v>
      </c>
      <c r="E17065" s="58">
        <v>2350</v>
      </c>
      <c r="F17065" s="58"/>
      <c r="G17065" s="126">
        <f t="shared" si="272"/>
        <v>-2350</v>
      </c>
      <c r="H17065" s="705" t="s">
        <v>11244</v>
      </c>
    </row>
    <row r="17066" spans="1:8" ht="15" x14ac:dyDescent="0.2">
      <c r="A17066" s="734">
        <v>45213</v>
      </c>
      <c r="B17066" s="41" t="s">
        <v>9986</v>
      </c>
      <c r="C17066" s="63" t="s">
        <v>5741</v>
      </c>
      <c r="D17066" s="791" t="s">
        <v>370</v>
      </c>
      <c r="E17066" s="58">
        <v>2200</v>
      </c>
      <c r="F17066" s="58"/>
      <c r="G17066" s="126">
        <f t="shared" si="272"/>
        <v>-2200</v>
      </c>
      <c r="H17066" s="705" t="s">
        <v>11244</v>
      </c>
    </row>
    <row r="17067" spans="1:8" ht="15" x14ac:dyDescent="0.2">
      <c r="A17067" s="734">
        <v>45213</v>
      </c>
      <c r="B17067" s="41" t="s">
        <v>9356</v>
      </c>
      <c r="C17067" s="63" t="s">
        <v>14</v>
      </c>
      <c r="D17067" s="791" t="s">
        <v>11360</v>
      </c>
      <c r="E17067" s="58">
        <v>3000</v>
      </c>
      <c r="F17067" s="58"/>
      <c r="G17067" s="126">
        <f t="shared" si="272"/>
        <v>-3000</v>
      </c>
      <c r="H17067" s="705" t="s">
        <v>11244</v>
      </c>
    </row>
    <row r="17068" spans="1:8" ht="15" x14ac:dyDescent="0.2">
      <c r="A17068" s="734">
        <v>45213</v>
      </c>
      <c r="B17068" s="41" t="s">
        <v>11135</v>
      </c>
      <c r="C17068" s="63" t="s">
        <v>10768</v>
      </c>
      <c r="D17068" s="791" t="s">
        <v>11361</v>
      </c>
      <c r="E17068" s="58">
        <v>700000</v>
      </c>
      <c r="F17068" s="58"/>
      <c r="G17068" s="126">
        <f t="shared" si="272"/>
        <v>-700000</v>
      </c>
      <c r="H17068" s="705" t="s">
        <v>11244</v>
      </c>
    </row>
    <row r="17069" spans="1:8" ht="15" x14ac:dyDescent="0.2">
      <c r="A17069" s="734">
        <v>45213</v>
      </c>
      <c r="B17069" s="41" t="s">
        <v>11007</v>
      </c>
      <c r="C17069" s="63" t="s">
        <v>11218</v>
      </c>
      <c r="D17069" s="791" t="s">
        <v>11362</v>
      </c>
      <c r="E17069" s="58">
        <v>65000</v>
      </c>
      <c r="F17069" s="58"/>
      <c r="G17069" s="126">
        <f t="shared" si="272"/>
        <v>-65000</v>
      </c>
      <c r="H17069" s="705" t="s">
        <v>11244</v>
      </c>
    </row>
    <row r="17070" spans="1:8" ht="15" x14ac:dyDescent="0.2">
      <c r="A17070" s="734">
        <v>45213</v>
      </c>
      <c r="B17070" s="41" t="s">
        <v>10232</v>
      </c>
      <c r="C17070" s="63" t="s">
        <v>10993</v>
      </c>
      <c r="D17070" s="791" t="s">
        <v>11363</v>
      </c>
      <c r="E17070" s="58">
        <v>30900</v>
      </c>
      <c r="F17070" s="58"/>
      <c r="G17070" s="126">
        <f t="shared" si="272"/>
        <v>-30900</v>
      </c>
      <c r="H17070" s="705" t="s">
        <v>11244</v>
      </c>
    </row>
    <row r="17071" spans="1:8" ht="15" x14ac:dyDescent="0.2">
      <c r="A17071" s="734">
        <v>45213</v>
      </c>
      <c r="B17071" s="41" t="s">
        <v>9986</v>
      </c>
      <c r="C17071" s="63" t="s">
        <v>10236</v>
      </c>
      <c r="D17071" s="791" t="s">
        <v>11364</v>
      </c>
      <c r="E17071" s="58">
        <v>110300</v>
      </c>
      <c r="F17071" s="58"/>
      <c r="G17071" s="126">
        <f t="shared" si="272"/>
        <v>-110300</v>
      </c>
      <c r="H17071" s="705" t="s">
        <v>11244</v>
      </c>
    </row>
    <row r="17072" spans="1:8" ht="15" x14ac:dyDescent="0.2">
      <c r="A17072" s="734">
        <v>45214</v>
      </c>
      <c r="B17072" s="41" t="s">
        <v>25</v>
      </c>
      <c r="C17072" s="63" t="s">
        <v>8150</v>
      </c>
      <c r="D17072" s="791" t="s">
        <v>6343</v>
      </c>
      <c r="E17072" s="58">
        <v>8700</v>
      </c>
      <c r="F17072" s="58"/>
      <c r="G17072" s="126">
        <f t="shared" si="272"/>
        <v>-8700</v>
      </c>
      <c r="H17072" s="705" t="s">
        <v>11244</v>
      </c>
    </row>
    <row r="17073" spans="1:8" ht="15" x14ac:dyDescent="0.2">
      <c r="A17073" s="734">
        <v>45214</v>
      </c>
      <c r="B17073" s="41" t="s">
        <v>103</v>
      </c>
      <c r="C17073" s="63" t="s">
        <v>8150</v>
      </c>
      <c r="D17073" s="791" t="s">
        <v>6343</v>
      </c>
      <c r="E17073" s="58">
        <v>2100</v>
      </c>
      <c r="F17073" s="58"/>
      <c r="G17073" s="126">
        <f t="shared" si="272"/>
        <v>-2100</v>
      </c>
      <c r="H17073" s="705" t="s">
        <v>11244</v>
      </c>
    </row>
    <row r="17074" spans="1:8" ht="15" x14ac:dyDescent="0.2">
      <c r="A17074" s="734">
        <v>45214</v>
      </c>
      <c r="B17074" s="41" t="s">
        <v>9986</v>
      </c>
      <c r="C17074" s="63" t="s">
        <v>10993</v>
      </c>
      <c r="D17074" s="791" t="s">
        <v>11366</v>
      </c>
      <c r="E17074" s="58">
        <v>161000</v>
      </c>
      <c r="F17074" s="58"/>
      <c r="G17074" s="126">
        <f t="shared" si="272"/>
        <v>-161000</v>
      </c>
      <c r="H17074" s="705" t="s">
        <v>11244</v>
      </c>
    </row>
    <row r="17075" spans="1:8" ht="15" x14ac:dyDescent="0.2">
      <c r="A17075" s="734">
        <v>45214</v>
      </c>
      <c r="B17075" s="41" t="s">
        <v>103</v>
      </c>
      <c r="C17075" s="63" t="s">
        <v>5741</v>
      </c>
      <c r="D17075" s="791" t="s">
        <v>11367</v>
      </c>
      <c r="E17075" s="58">
        <v>250</v>
      </c>
      <c r="F17075" s="58"/>
      <c r="G17075" s="126">
        <f t="shared" si="272"/>
        <v>-250</v>
      </c>
      <c r="H17075" s="705" t="s">
        <v>11244</v>
      </c>
    </row>
    <row r="17076" spans="1:8" ht="15" x14ac:dyDescent="0.2">
      <c r="A17076" s="734">
        <v>45214</v>
      </c>
      <c r="B17076" s="41" t="s">
        <v>103</v>
      </c>
      <c r="C17076" s="63" t="s">
        <v>103</v>
      </c>
      <c r="D17076" s="791" t="s">
        <v>10211</v>
      </c>
      <c r="E17076" s="58">
        <v>3000</v>
      </c>
      <c r="F17076" s="58"/>
      <c r="G17076" s="126">
        <f t="shared" si="272"/>
        <v>-3000</v>
      </c>
      <c r="H17076" s="705" t="s">
        <v>11244</v>
      </c>
    </row>
    <row r="17077" spans="1:8" ht="15" x14ac:dyDescent="0.2">
      <c r="A17077" s="734">
        <v>45214</v>
      </c>
      <c r="B17077" s="41" t="s">
        <v>10471</v>
      </c>
      <c r="C17077" s="63" t="s">
        <v>10993</v>
      </c>
      <c r="D17077" s="791" t="s">
        <v>11375</v>
      </c>
      <c r="E17077" s="58">
        <v>1600</v>
      </c>
      <c r="F17077" s="58"/>
      <c r="G17077" s="126">
        <f t="shared" si="272"/>
        <v>-1600</v>
      </c>
      <c r="H17077" s="705" t="s">
        <v>11244</v>
      </c>
    </row>
    <row r="17078" spans="1:8" ht="15" x14ac:dyDescent="0.2">
      <c r="A17078" s="734">
        <v>45214</v>
      </c>
      <c r="B17078" s="41" t="s">
        <v>9986</v>
      </c>
      <c r="C17078" s="63" t="s">
        <v>6476</v>
      </c>
      <c r="D17078" s="791" t="s">
        <v>11308</v>
      </c>
      <c r="E17078" s="58">
        <v>10000</v>
      </c>
      <c r="F17078" s="58"/>
      <c r="G17078" s="126">
        <f t="shared" si="272"/>
        <v>-10000</v>
      </c>
      <c r="H17078" s="705" t="s">
        <v>11244</v>
      </c>
    </row>
    <row r="17079" spans="1:8" ht="15" x14ac:dyDescent="0.2">
      <c r="A17079" s="734">
        <v>45214</v>
      </c>
      <c r="B17079" s="41" t="s">
        <v>10232</v>
      </c>
      <c r="C17079" s="63" t="s">
        <v>5741</v>
      </c>
      <c r="D17079" s="791" t="s">
        <v>370</v>
      </c>
      <c r="E17079" s="58">
        <v>5000</v>
      </c>
      <c r="F17079" s="58"/>
      <c r="G17079" s="126">
        <f t="shared" si="272"/>
        <v>-5000</v>
      </c>
      <c r="H17079" s="705" t="s">
        <v>11244</v>
      </c>
    </row>
    <row r="17080" spans="1:8" ht="15" x14ac:dyDescent="0.2">
      <c r="A17080" s="734">
        <v>45214</v>
      </c>
      <c r="B17080" s="41" t="s">
        <v>9986</v>
      </c>
      <c r="C17080" s="63" t="s">
        <v>6476</v>
      </c>
      <c r="D17080" s="791" t="s">
        <v>11376</v>
      </c>
      <c r="E17080" s="58">
        <v>15000</v>
      </c>
      <c r="F17080" s="58"/>
      <c r="G17080" s="126">
        <f t="shared" si="272"/>
        <v>-15000</v>
      </c>
      <c r="H17080" s="705" t="s">
        <v>11244</v>
      </c>
    </row>
    <row r="17081" spans="1:8" ht="15" x14ac:dyDescent="0.2">
      <c r="A17081" s="734">
        <v>45214</v>
      </c>
      <c r="B17081" s="41" t="s">
        <v>9986</v>
      </c>
      <c r="C17081" s="63" t="s">
        <v>6476</v>
      </c>
      <c r="D17081" s="791" t="s">
        <v>11377</v>
      </c>
      <c r="E17081" s="58">
        <v>10000</v>
      </c>
      <c r="F17081" s="58"/>
      <c r="G17081" s="126">
        <f t="shared" si="272"/>
        <v>-10000</v>
      </c>
      <c r="H17081" s="705" t="s">
        <v>11244</v>
      </c>
    </row>
    <row r="17082" spans="1:8" ht="15" x14ac:dyDescent="0.2">
      <c r="A17082" s="734">
        <v>45215</v>
      </c>
      <c r="B17082" s="41" t="s">
        <v>10576</v>
      </c>
      <c r="C17082" s="63" t="s">
        <v>8091</v>
      </c>
      <c r="D17082" s="791" t="s">
        <v>11378</v>
      </c>
      <c r="E17082" s="58">
        <v>1000000</v>
      </c>
      <c r="F17082" s="58"/>
      <c r="G17082" s="126">
        <f t="shared" si="272"/>
        <v>-1000000</v>
      </c>
      <c r="H17082" s="705" t="s">
        <v>11244</v>
      </c>
    </row>
    <row r="17083" spans="1:8" ht="15" x14ac:dyDescent="0.2">
      <c r="A17083" s="734">
        <v>45216</v>
      </c>
      <c r="B17083" s="41" t="s">
        <v>10908</v>
      </c>
      <c r="C17083" s="63" t="s">
        <v>11099</v>
      </c>
      <c r="D17083" s="791" t="s">
        <v>11379</v>
      </c>
      <c r="E17083" s="58">
        <v>30000</v>
      </c>
      <c r="F17083" s="58"/>
      <c r="G17083" s="126">
        <f t="shared" si="272"/>
        <v>-30000</v>
      </c>
      <c r="H17083" s="705" t="s">
        <v>11244</v>
      </c>
    </row>
    <row r="17084" spans="1:8" ht="15" x14ac:dyDescent="0.2">
      <c r="A17084" s="734">
        <v>45216</v>
      </c>
      <c r="B17084" s="41" t="s">
        <v>10232</v>
      </c>
      <c r="C17084" s="63" t="s">
        <v>10993</v>
      </c>
      <c r="D17084" s="791" t="s">
        <v>11380</v>
      </c>
      <c r="E17084" s="58">
        <v>42200</v>
      </c>
      <c r="F17084" s="58"/>
      <c r="G17084" s="126">
        <f t="shared" si="272"/>
        <v>-42200</v>
      </c>
      <c r="H17084" s="705" t="s">
        <v>11244</v>
      </c>
    </row>
    <row r="17085" spans="1:8" ht="15" x14ac:dyDescent="0.2">
      <c r="A17085" s="734">
        <v>45216</v>
      </c>
      <c r="B17085" s="41" t="s">
        <v>10232</v>
      </c>
      <c r="C17085" s="63" t="s">
        <v>10993</v>
      </c>
      <c r="D17085" s="791" t="s">
        <v>11381</v>
      </c>
      <c r="E17085" s="58">
        <v>2400</v>
      </c>
      <c r="F17085" s="58"/>
      <c r="G17085" s="126">
        <f t="shared" si="272"/>
        <v>-2400</v>
      </c>
      <c r="H17085" s="705" t="s">
        <v>11244</v>
      </c>
    </row>
    <row r="17086" spans="1:8" ht="15" x14ac:dyDescent="0.2">
      <c r="A17086" s="734">
        <v>45216</v>
      </c>
      <c r="B17086" s="41" t="s">
        <v>10232</v>
      </c>
      <c r="C17086" s="63" t="s">
        <v>5741</v>
      </c>
      <c r="D17086" s="791" t="s">
        <v>370</v>
      </c>
      <c r="E17086" s="58">
        <v>500</v>
      </c>
      <c r="F17086" s="58"/>
      <c r="G17086" s="126">
        <f t="shared" si="272"/>
        <v>-500</v>
      </c>
      <c r="H17086" s="705" t="s">
        <v>11244</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11244</v>
      </c>
    </row>
    <row r="17088" spans="1:8" ht="15" x14ac:dyDescent="0.2">
      <c r="A17088" s="734">
        <v>45216</v>
      </c>
      <c r="B17088" s="41" t="s">
        <v>10908</v>
      </c>
      <c r="C17088" s="63" t="s">
        <v>5741</v>
      </c>
      <c r="D17088" s="791" t="s">
        <v>370</v>
      </c>
      <c r="E17088" s="58">
        <v>1000</v>
      </c>
      <c r="F17088" s="58"/>
      <c r="G17088" s="126">
        <f t="shared" si="273"/>
        <v>-1000</v>
      </c>
      <c r="H17088" s="705" t="s">
        <v>11244</v>
      </c>
    </row>
    <row r="17089" spans="1:8" ht="15" x14ac:dyDescent="0.2">
      <c r="A17089" s="734">
        <v>45216</v>
      </c>
      <c r="B17089" s="41" t="s">
        <v>10576</v>
      </c>
      <c r="C17089" s="63" t="s">
        <v>5741</v>
      </c>
      <c r="D17089" s="791" t="s">
        <v>370</v>
      </c>
      <c r="E17089" s="58">
        <v>1000</v>
      </c>
      <c r="F17089" s="58"/>
      <c r="G17089" s="126">
        <f t="shared" si="273"/>
        <v>-1000</v>
      </c>
      <c r="H17089" s="705" t="s">
        <v>11244</v>
      </c>
    </row>
    <row r="17090" spans="1:8" ht="15" x14ac:dyDescent="0.2">
      <c r="A17090" s="734">
        <v>45216</v>
      </c>
      <c r="B17090" s="41" t="s">
        <v>10908</v>
      </c>
      <c r="C17090" s="63" t="s">
        <v>5741</v>
      </c>
      <c r="D17090" s="791" t="s">
        <v>370</v>
      </c>
      <c r="E17090" s="58">
        <v>300</v>
      </c>
      <c r="F17090" s="58"/>
      <c r="G17090" s="126">
        <f t="shared" si="273"/>
        <v>-300</v>
      </c>
      <c r="H17090" s="705" t="s">
        <v>11244</v>
      </c>
    </row>
    <row r="17091" spans="1:8" ht="15" x14ac:dyDescent="0.2">
      <c r="A17091" s="734">
        <v>45216</v>
      </c>
      <c r="B17091" s="41" t="s">
        <v>10232</v>
      </c>
      <c r="C17091" s="63" t="s">
        <v>10993</v>
      </c>
      <c r="D17091" s="791" t="s">
        <v>11382</v>
      </c>
      <c r="E17091" s="58">
        <v>1550</v>
      </c>
      <c r="F17091" s="58"/>
      <c r="G17091" s="126">
        <f t="shared" si="273"/>
        <v>-1550</v>
      </c>
      <c r="H17091" s="705" t="s">
        <v>11244</v>
      </c>
    </row>
    <row r="17092" spans="1:8" ht="15" x14ac:dyDescent="0.2">
      <c r="A17092" s="734">
        <v>45216</v>
      </c>
      <c r="B17092" s="41" t="s">
        <v>3946</v>
      </c>
      <c r="C17092" s="63" t="s">
        <v>286</v>
      </c>
      <c r="D17092" s="791" t="s">
        <v>11383</v>
      </c>
      <c r="E17092" s="58">
        <v>2000</v>
      </c>
      <c r="F17092" s="58"/>
      <c r="G17092" s="126">
        <f t="shared" si="273"/>
        <v>-2000</v>
      </c>
      <c r="H17092" s="705" t="s">
        <v>11244</v>
      </c>
    </row>
    <row r="17093" spans="1:8" ht="15" x14ac:dyDescent="0.2">
      <c r="A17093" s="734">
        <v>45216</v>
      </c>
      <c r="B17093" s="41" t="s">
        <v>3946</v>
      </c>
      <c r="C17093" s="63" t="s">
        <v>10993</v>
      </c>
      <c r="D17093" s="791" t="s">
        <v>11384</v>
      </c>
      <c r="E17093" s="58">
        <v>500</v>
      </c>
      <c r="F17093" s="58"/>
      <c r="G17093" s="126">
        <f t="shared" si="273"/>
        <v>-500</v>
      </c>
      <c r="H17093" s="705" t="s">
        <v>11244</v>
      </c>
    </row>
    <row r="17094" spans="1:8" ht="15" x14ac:dyDescent="0.2">
      <c r="A17094" s="734">
        <v>45216</v>
      </c>
      <c r="B17094" s="41" t="s">
        <v>3946</v>
      </c>
      <c r="C17094" s="63" t="s">
        <v>10993</v>
      </c>
      <c r="D17094" s="791" t="s">
        <v>11385</v>
      </c>
      <c r="E17094" s="58">
        <v>2000</v>
      </c>
      <c r="F17094" s="58"/>
      <c r="G17094" s="126">
        <f t="shared" si="273"/>
        <v>-2000</v>
      </c>
      <c r="H17094" s="705" t="s">
        <v>11244</v>
      </c>
    </row>
    <row r="17095" spans="1:8" ht="15" x14ac:dyDescent="0.2">
      <c r="A17095" s="734">
        <v>45216</v>
      </c>
      <c r="B17095" s="41" t="s">
        <v>9986</v>
      </c>
      <c r="C17095" s="63" t="s">
        <v>5741</v>
      </c>
      <c r="D17095" s="791" t="s">
        <v>370</v>
      </c>
      <c r="E17095" s="58">
        <v>400</v>
      </c>
      <c r="F17095" s="58"/>
      <c r="G17095" s="126">
        <f t="shared" si="273"/>
        <v>-400</v>
      </c>
      <c r="H17095" s="705" t="s">
        <v>11244</v>
      </c>
    </row>
    <row r="17096" spans="1:8" ht="15" x14ac:dyDescent="0.2">
      <c r="A17096" s="734">
        <v>45216</v>
      </c>
      <c r="B17096" s="41" t="s">
        <v>11446</v>
      </c>
      <c r="C17096" s="63" t="s">
        <v>11386</v>
      </c>
      <c r="D17096" s="791" t="s">
        <v>11387</v>
      </c>
      <c r="E17096" s="58">
        <v>150000</v>
      </c>
      <c r="F17096" s="58"/>
      <c r="G17096" s="126">
        <f t="shared" si="273"/>
        <v>-150000</v>
      </c>
      <c r="H17096" s="705" t="s">
        <v>11244</v>
      </c>
    </row>
    <row r="17097" spans="1:8" ht="15" x14ac:dyDescent="0.2">
      <c r="A17097" s="734">
        <v>45216</v>
      </c>
      <c r="B17097" s="41" t="s">
        <v>10151</v>
      </c>
      <c r="C17097" s="551" t="s">
        <v>8394</v>
      </c>
      <c r="D17097" s="904" t="s">
        <v>11399</v>
      </c>
      <c r="E17097" s="583">
        <v>75140</v>
      </c>
      <c r="F17097" s="58"/>
      <c r="G17097" s="126">
        <f t="shared" si="273"/>
        <v>-75140</v>
      </c>
      <c r="H17097" s="705" t="s">
        <v>11244</v>
      </c>
    </row>
    <row r="17098" spans="1:8" ht="15" x14ac:dyDescent="0.2">
      <c r="A17098" s="734">
        <v>45216</v>
      </c>
      <c r="B17098" s="41" t="s">
        <v>9356</v>
      </c>
      <c r="C17098" s="551" t="s">
        <v>8394</v>
      </c>
      <c r="D17098" s="904" t="s">
        <v>11399</v>
      </c>
      <c r="E17098" s="583">
        <v>3763</v>
      </c>
      <c r="F17098" s="58"/>
      <c r="G17098" s="126">
        <f t="shared" si="273"/>
        <v>-3763</v>
      </c>
      <c r="H17098" s="705" t="s">
        <v>11244</v>
      </c>
    </row>
    <row r="17099" spans="1:8" ht="15" x14ac:dyDescent="0.2">
      <c r="A17099" s="734">
        <v>45216</v>
      </c>
      <c r="B17099" s="41" t="s">
        <v>10379</v>
      </c>
      <c r="C17099" s="551" t="s">
        <v>8394</v>
      </c>
      <c r="D17099" s="904" t="s">
        <v>11399</v>
      </c>
      <c r="E17099" s="583">
        <v>17368</v>
      </c>
      <c r="F17099" s="58"/>
      <c r="G17099" s="126">
        <f t="shared" si="273"/>
        <v>-17368</v>
      </c>
      <c r="H17099" s="705" t="s">
        <v>11244</v>
      </c>
    </row>
    <row r="17100" spans="1:8" ht="15" x14ac:dyDescent="0.2">
      <c r="A17100" s="734">
        <v>45216</v>
      </c>
      <c r="B17100" s="41" t="s">
        <v>11075</v>
      </c>
      <c r="C17100" s="551" t="s">
        <v>8394</v>
      </c>
      <c r="D17100" s="904" t="s">
        <v>11399</v>
      </c>
      <c r="E17100" s="583">
        <v>194858</v>
      </c>
      <c r="F17100" s="58"/>
      <c r="G17100" s="126">
        <f t="shared" si="273"/>
        <v>-194858</v>
      </c>
      <c r="H17100" s="705" t="s">
        <v>11244</v>
      </c>
    </row>
    <row r="17101" spans="1:8" ht="15" x14ac:dyDescent="0.2">
      <c r="A17101" s="734">
        <v>45216</v>
      </c>
      <c r="B17101" s="41" t="s">
        <v>10232</v>
      </c>
      <c r="C17101" s="551" t="s">
        <v>8394</v>
      </c>
      <c r="D17101" s="904" t="s">
        <v>11399</v>
      </c>
      <c r="E17101" s="583">
        <v>650000</v>
      </c>
      <c r="F17101" s="58"/>
      <c r="G17101" s="126">
        <f t="shared" si="273"/>
        <v>-650000</v>
      </c>
      <c r="H17101" s="705" t="s">
        <v>11244</v>
      </c>
    </row>
    <row r="17102" spans="1:8" ht="15" x14ac:dyDescent="0.2">
      <c r="A17102" s="734">
        <v>45216</v>
      </c>
      <c r="B17102" s="41" t="s">
        <v>10909</v>
      </c>
      <c r="C17102" s="551" t="s">
        <v>8394</v>
      </c>
      <c r="D17102" s="904" t="s">
        <v>11399</v>
      </c>
      <c r="E17102" s="583">
        <v>308871</v>
      </c>
      <c r="F17102" s="58"/>
      <c r="G17102" s="126">
        <f t="shared" si="273"/>
        <v>-308871</v>
      </c>
      <c r="H17102" s="705" t="s">
        <v>11244</v>
      </c>
    </row>
    <row r="17103" spans="1:8" ht="15" x14ac:dyDescent="0.2">
      <c r="A17103" s="734">
        <v>45216</v>
      </c>
      <c r="B17103" s="41" t="s">
        <v>10576</v>
      </c>
      <c r="C17103" s="551" t="s">
        <v>8394</v>
      </c>
      <c r="D17103" s="904" t="s">
        <v>11399</v>
      </c>
      <c r="E17103" s="583">
        <v>250000</v>
      </c>
      <c r="F17103" s="58"/>
      <c r="G17103" s="126">
        <f t="shared" si="273"/>
        <v>-250000</v>
      </c>
      <c r="H17103" s="705" t="s">
        <v>11244</v>
      </c>
    </row>
    <row r="17104" spans="1:8" ht="15" x14ac:dyDescent="0.2">
      <c r="A17104" s="734">
        <v>45217</v>
      </c>
      <c r="B17104" s="41" t="s">
        <v>9409</v>
      </c>
      <c r="C17104" s="63" t="s">
        <v>11398</v>
      </c>
      <c r="D17104" s="791" t="s">
        <v>11388</v>
      </c>
      <c r="E17104" s="58">
        <v>250000</v>
      </c>
      <c r="F17104" s="58"/>
      <c r="G17104" s="126">
        <f t="shared" si="273"/>
        <v>-250000</v>
      </c>
      <c r="H17104" s="705" t="s">
        <v>11244</v>
      </c>
    </row>
    <row r="17105" spans="1:8" ht="15" x14ac:dyDescent="0.2">
      <c r="A17105" s="734">
        <v>45217</v>
      </c>
      <c r="B17105" s="41" t="s">
        <v>2933</v>
      </c>
      <c r="C17105" s="63" t="s">
        <v>1983</v>
      </c>
      <c r="D17105" s="791" t="s">
        <v>11389</v>
      </c>
      <c r="E17105" s="58">
        <v>150000</v>
      </c>
      <c r="F17105" s="58"/>
      <c r="G17105" s="126">
        <f t="shared" si="273"/>
        <v>-150000</v>
      </c>
      <c r="H17105" s="705" t="s">
        <v>11244</v>
      </c>
    </row>
    <row r="17106" spans="1:8" ht="15" x14ac:dyDescent="0.2">
      <c r="A17106" s="734">
        <v>45217</v>
      </c>
      <c r="B17106" s="41" t="s">
        <v>9986</v>
      </c>
      <c r="C17106" s="63" t="s">
        <v>10993</v>
      </c>
      <c r="D17106" s="791" t="s">
        <v>11390</v>
      </c>
      <c r="E17106" s="58">
        <v>80000</v>
      </c>
      <c r="F17106" s="58"/>
      <c r="G17106" s="126">
        <f t="shared" si="273"/>
        <v>-80000</v>
      </c>
      <c r="H17106" s="705" t="s">
        <v>11244</v>
      </c>
    </row>
    <row r="17107" spans="1:8" ht="15" x14ac:dyDescent="0.2">
      <c r="A17107" s="734">
        <v>45217</v>
      </c>
      <c r="B17107" s="41" t="s">
        <v>103</v>
      </c>
      <c r="C17107" s="63" t="s">
        <v>103</v>
      </c>
      <c r="D17107" s="791" t="s">
        <v>10211</v>
      </c>
      <c r="E17107" s="58">
        <v>3000</v>
      </c>
      <c r="F17107" s="58"/>
      <c r="G17107" s="126">
        <f t="shared" si="273"/>
        <v>-3000</v>
      </c>
      <c r="H17107" s="705" t="s">
        <v>11244</v>
      </c>
    </row>
    <row r="17108" spans="1:8" ht="15" x14ac:dyDescent="0.2">
      <c r="A17108" s="734">
        <v>45217</v>
      </c>
      <c r="B17108" s="41" t="s">
        <v>10232</v>
      </c>
      <c r="C17108" s="63" t="s">
        <v>286</v>
      </c>
      <c r="D17108" s="791" t="s">
        <v>8485</v>
      </c>
      <c r="E17108" s="58">
        <v>1400</v>
      </c>
      <c r="F17108" s="58"/>
      <c r="G17108" s="126">
        <f t="shared" si="273"/>
        <v>-1400</v>
      </c>
      <c r="H17108" s="705" t="s">
        <v>11244</v>
      </c>
    </row>
    <row r="17109" spans="1:8" ht="15" x14ac:dyDescent="0.2">
      <c r="A17109" s="734">
        <v>45217</v>
      </c>
      <c r="B17109" s="41" t="s">
        <v>10576</v>
      </c>
      <c r="C17109" s="63" t="s">
        <v>5741</v>
      </c>
      <c r="D17109" s="791" t="s">
        <v>11391</v>
      </c>
      <c r="E17109" s="58">
        <v>300</v>
      </c>
      <c r="F17109" s="58"/>
      <c r="G17109" s="126">
        <f t="shared" si="273"/>
        <v>-300</v>
      </c>
      <c r="H17109" s="705" t="s">
        <v>11244</v>
      </c>
    </row>
    <row r="17110" spans="1:8" ht="15" x14ac:dyDescent="0.2">
      <c r="A17110" s="734">
        <v>45217</v>
      </c>
      <c r="B17110" s="41" t="s">
        <v>9356</v>
      </c>
      <c r="C17110" s="63" t="s">
        <v>9460</v>
      </c>
      <c r="D17110" s="791" t="s">
        <v>11392</v>
      </c>
      <c r="E17110" s="58">
        <v>100000</v>
      </c>
      <c r="F17110" s="58"/>
      <c r="G17110" s="126">
        <f t="shared" si="273"/>
        <v>-100000</v>
      </c>
      <c r="H17110" s="705" t="s">
        <v>11244</v>
      </c>
    </row>
    <row r="17111" spans="1:8" ht="15" x14ac:dyDescent="0.2">
      <c r="A17111" s="734">
        <v>45217</v>
      </c>
      <c r="B17111" s="41" t="s">
        <v>10471</v>
      </c>
      <c r="C17111" s="63" t="s">
        <v>10993</v>
      </c>
      <c r="D17111" s="791" t="s">
        <v>11393</v>
      </c>
      <c r="E17111" s="58">
        <v>4500</v>
      </c>
      <c r="F17111" s="58"/>
      <c r="G17111" s="126">
        <f t="shared" si="273"/>
        <v>-4500</v>
      </c>
      <c r="H17111" s="705" t="s">
        <v>11244</v>
      </c>
    </row>
    <row r="17112" spans="1:8" ht="15" x14ac:dyDescent="0.2">
      <c r="A17112" s="734">
        <v>45217</v>
      </c>
      <c r="B17112" s="41" t="s">
        <v>9986</v>
      </c>
      <c r="C17112" s="63" t="s">
        <v>5741</v>
      </c>
      <c r="D17112" s="791" t="s">
        <v>370</v>
      </c>
      <c r="E17112" s="58">
        <v>1500</v>
      </c>
      <c r="F17112" s="58"/>
      <c r="G17112" s="126">
        <f t="shared" si="273"/>
        <v>-1500</v>
      </c>
      <c r="H17112" s="705" t="s">
        <v>11244</v>
      </c>
    </row>
    <row r="17113" spans="1:8" ht="15" x14ac:dyDescent="0.2">
      <c r="A17113" s="734">
        <v>45217</v>
      </c>
      <c r="B17113" s="41" t="s">
        <v>10232</v>
      </c>
      <c r="C17113" s="63" t="s">
        <v>6784</v>
      </c>
      <c r="D17113" s="791" t="s">
        <v>7153</v>
      </c>
      <c r="E17113" s="58">
        <v>250000</v>
      </c>
      <c r="F17113" s="58"/>
      <c r="G17113" s="126">
        <f t="shared" si="273"/>
        <v>-250000</v>
      </c>
      <c r="H17113" s="705" t="s">
        <v>11244</v>
      </c>
    </row>
    <row r="17114" spans="1:8" ht="15" x14ac:dyDescent="0.2">
      <c r="A17114" s="734">
        <v>45217</v>
      </c>
      <c r="B17114" s="41" t="s">
        <v>10232</v>
      </c>
      <c r="C17114" s="63" t="s">
        <v>5741</v>
      </c>
      <c r="D17114" s="791" t="s">
        <v>370</v>
      </c>
      <c r="E17114" s="58">
        <v>300</v>
      </c>
      <c r="F17114" s="58"/>
      <c r="G17114" s="126">
        <f t="shared" si="273"/>
        <v>-300</v>
      </c>
      <c r="H17114" s="705" t="s">
        <v>11244</v>
      </c>
    </row>
    <row r="17115" spans="1:8" ht="15" x14ac:dyDescent="0.2">
      <c r="A17115" s="734">
        <v>45217</v>
      </c>
      <c r="B17115" s="41" t="s">
        <v>11271</v>
      </c>
      <c r="C17115" s="63" t="s">
        <v>7997</v>
      </c>
      <c r="D17115" s="791" t="s">
        <v>11394</v>
      </c>
      <c r="E17115" s="58">
        <v>69120</v>
      </c>
      <c r="F17115" s="58"/>
      <c r="G17115" s="126">
        <f t="shared" si="273"/>
        <v>-69120</v>
      </c>
      <c r="H17115" s="705" t="s">
        <v>11244</v>
      </c>
    </row>
    <row r="17116" spans="1:8" ht="15" x14ac:dyDescent="0.2">
      <c r="A17116" s="734">
        <v>45217</v>
      </c>
      <c r="B17116" s="41" t="s">
        <v>11089</v>
      </c>
      <c r="C17116" s="63" t="s">
        <v>11418</v>
      </c>
      <c r="D17116" s="791" t="s">
        <v>11419</v>
      </c>
      <c r="E17116" s="58">
        <v>4200</v>
      </c>
      <c r="F17116" s="58"/>
      <c r="G17116" s="126">
        <f t="shared" si="273"/>
        <v>-4200</v>
      </c>
      <c r="H17116" s="705" t="s">
        <v>11244</v>
      </c>
    </row>
    <row r="17117" spans="1:8" ht="15" x14ac:dyDescent="0.2">
      <c r="A17117" s="734">
        <v>45217</v>
      </c>
      <c r="B17117" s="41" t="s">
        <v>11026</v>
      </c>
      <c r="C17117" s="63" t="s">
        <v>11418</v>
      </c>
      <c r="D17117" s="791" t="s">
        <v>11420</v>
      </c>
      <c r="E17117" s="58">
        <v>1000</v>
      </c>
      <c r="F17117" s="58"/>
      <c r="G17117" s="126">
        <f t="shared" si="273"/>
        <v>-1000</v>
      </c>
      <c r="H17117" s="705" t="s">
        <v>11244</v>
      </c>
    </row>
    <row r="17118" spans="1:8" ht="15" x14ac:dyDescent="0.2">
      <c r="A17118" s="734">
        <v>45217</v>
      </c>
      <c r="B17118" s="41" t="s">
        <v>10908</v>
      </c>
      <c r="C17118" s="63" t="s">
        <v>11418</v>
      </c>
      <c r="D17118" s="791" t="s">
        <v>11421</v>
      </c>
      <c r="E17118" s="58">
        <v>2900</v>
      </c>
      <c r="F17118" s="58"/>
      <c r="G17118" s="126">
        <f t="shared" si="273"/>
        <v>-2900</v>
      </c>
      <c r="H17118" s="705" t="s">
        <v>11244</v>
      </c>
    </row>
    <row r="17119" spans="1:8" ht="15" x14ac:dyDescent="0.2">
      <c r="A17119" s="734">
        <v>45217</v>
      </c>
      <c r="B17119" s="41" t="s">
        <v>10232</v>
      </c>
      <c r="C17119" s="63" t="s">
        <v>11418</v>
      </c>
      <c r="D17119" s="791" t="s">
        <v>11422</v>
      </c>
      <c r="E17119" s="58">
        <v>7500</v>
      </c>
      <c r="F17119" s="58"/>
      <c r="G17119" s="126">
        <f t="shared" si="273"/>
        <v>-7500</v>
      </c>
      <c r="H17119" s="705" t="s">
        <v>11244</v>
      </c>
    </row>
    <row r="17120" spans="1:8" ht="15" x14ac:dyDescent="0.2">
      <c r="A17120" s="734">
        <v>45217</v>
      </c>
      <c r="B17120" s="41" t="s">
        <v>10232</v>
      </c>
      <c r="C17120" s="63" t="s">
        <v>11418</v>
      </c>
      <c r="D17120" s="791" t="s">
        <v>11423</v>
      </c>
      <c r="E17120" s="58">
        <v>39300</v>
      </c>
      <c r="F17120" s="58"/>
      <c r="G17120" s="126">
        <f t="shared" si="273"/>
        <v>-39300</v>
      </c>
      <c r="H17120" s="705" t="s">
        <v>11244</v>
      </c>
    </row>
    <row r="17121" spans="1:8" ht="15" customHeight="1" x14ac:dyDescent="0.2">
      <c r="A17121" s="734">
        <v>45217</v>
      </c>
      <c r="B17121" s="41" t="s">
        <v>10232</v>
      </c>
      <c r="C17121" s="63" t="s">
        <v>5741</v>
      </c>
      <c r="D17121" s="791" t="s">
        <v>370</v>
      </c>
      <c r="E17121" s="58">
        <v>1000</v>
      </c>
      <c r="F17121" s="58"/>
      <c r="G17121" s="126">
        <f t="shared" si="273"/>
        <v>-1000</v>
      </c>
      <c r="H17121" s="705" t="s">
        <v>11244</v>
      </c>
    </row>
    <row r="17122" spans="1:8" ht="15" customHeight="1" x14ac:dyDescent="0.2">
      <c r="A17122" s="734">
        <v>45217</v>
      </c>
      <c r="B17122" s="41" t="s">
        <v>9409</v>
      </c>
      <c r="C17122" s="63" t="s">
        <v>5741</v>
      </c>
      <c r="D17122" s="791" t="s">
        <v>11424</v>
      </c>
      <c r="E17122" s="58">
        <v>250</v>
      </c>
      <c r="F17122" s="58"/>
      <c r="G17122" s="126">
        <f t="shared" si="273"/>
        <v>-250</v>
      </c>
      <c r="H17122" s="705" t="s">
        <v>11244</v>
      </c>
    </row>
    <row r="17123" spans="1:8" ht="15" customHeight="1" x14ac:dyDescent="0.2">
      <c r="A17123" s="734">
        <v>45217</v>
      </c>
      <c r="B17123" s="41" t="s">
        <v>10908</v>
      </c>
      <c r="C17123" s="63" t="s">
        <v>5741</v>
      </c>
      <c r="D17123" s="791" t="s">
        <v>370</v>
      </c>
      <c r="E17123" s="58">
        <v>3300</v>
      </c>
      <c r="F17123" s="58"/>
      <c r="G17123" s="126">
        <f t="shared" si="273"/>
        <v>-3300</v>
      </c>
      <c r="H17123" s="705" t="s">
        <v>11244</v>
      </c>
    </row>
    <row r="17124" spans="1:8" ht="15" customHeight="1" x14ac:dyDescent="0.2">
      <c r="A17124" s="734">
        <v>45217</v>
      </c>
      <c r="B17124" s="41" t="s">
        <v>9356</v>
      </c>
      <c r="C17124" s="551" t="s">
        <v>11418</v>
      </c>
      <c r="D17124" s="904" t="s">
        <v>11440</v>
      </c>
      <c r="E17124" s="583">
        <v>9200</v>
      </c>
      <c r="F17124" s="58"/>
      <c r="G17124" s="126">
        <f t="shared" si="273"/>
        <v>-9200</v>
      </c>
      <c r="H17124" s="705" t="s">
        <v>11244</v>
      </c>
    </row>
    <row r="17125" spans="1:8" ht="15" x14ac:dyDescent="0.2">
      <c r="A17125" s="734">
        <v>45217</v>
      </c>
      <c r="B17125" s="41" t="s">
        <v>10908</v>
      </c>
      <c r="C17125" s="551" t="s">
        <v>11418</v>
      </c>
      <c r="D17125" s="904" t="s">
        <v>11440</v>
      </c>
      <c r="E17125" s="583">
        <v>9200</v>
      </c>
      <c r="F17125" s="58"/>
      <c r="G17125" s="126">
        <f t="shared" si="273"/>
        <v>-9200</v>
      </c>
      <c r="H17125" s="705" t="s">
        <v>11244</v>
      </c>
    </row>
    <row r="17126" spans="1:8" ht="15" x14ac:dyDescent="0.2">
      <c r="A17126" s="734">
        <v>45217</v>
      </c>
      <c r="B17126" s="41" t="s">
        <v>10232</v>
      </c>
      <c r="C17126" s="551" t="s">
        <v>11418</v>
      </c>
      <c r="D17126" s="904" t="s">
        <v>11440</v>
      </c>
      <c r="E17126" s="583">
        <v>9200</v>
      </c>
      <c r="F17126" s="58"/>
      <c r="G17126" s="126">
        <f t="shared" si="273"/>
        <v>-9200</v>
      </c>
      <c r="H17126" s="705" t="s">
        <v>11244</v>
      </c>
    </row>
    <row r="17127" spans="1:8" ht="15" x14ac:dyDescent="0.2">
      <c r="A17127" s="734">
        <v>45217</v>
      </c>
      <c r="B17127" s="41" t="s">
        <v>9356</v>
      </c>
      <c r="C17127" s="63" t="s">
        <v>11425</v>
      </c>
      <c r="D17127" s="791" t="s">
        <v>11426</v>
      </c>
      <c r="E17127" s="58">
        <v>13000</v>
      </c>
      <c r="F17127" s="58"/>
      <c r="G17127" s="126">
        <f t="shared" si="273"/>
        <v>-13000</v>
      </c>
      <c r="H17127" s="705" t="s">
        <v>11244</v>
      </c>
    </row>
    <row r="17128" spans="1:8" ht="15" x14ac:dyDescent="0.2">
      <c r="A17128" s="734">
        <v>45217</v>
      </c>
      <c r="B17128" s="41" t="s">
        <v>11007</v>
      </c>
      <c r="C17128" s="63" t="s">
        <v>5741</v>
      </c>
      <c r="D17128" s="791" t="s">
        <v>370</v>
      </c>
      <c r="E17128" s="58">
        <v>600</v>
      </c>
      <c r="F17128" s="58"/>
      <c r="G17128" s="126">
        <f t="shared" si="273"/>
        <v>-600</v>
      </c>
      <c r="H17128" s="705" t="s">
        <v>11244</v>
      </c>
    </row>
    <row r="17129" spans="1:8" ht="15" x14ac:dyDescent="0.2">
      <c r="A17129" s="734">
        <v>45217</v>
      </c>
      <c r="B17129" s="41" t="s">
        <v>103</v>
      </c>
      <c r="C17129" s="63" t="s">
        <v>103</v>
      </c>
      <c r="D17129" s="791" t="s">
        <v>10211</v>
      </c>
      <c r="E17129" s="58">
        <v>3000</v>
      </c>
      <c r="F17129" s="58"/>
      <c r="G17129" s="126">
        <f t="shared" si="273"/>
        <v>-3000</v>
      </c>
      <c r="H17129" s="705" t="s">
        <v>11244</v>
      </c>
    </row>
    <row r="17130" spans="1:8" ht="15" x14ac:dyDescent="0.2">
      <c r="A17130" s="734">
        <v>45217</v>
      </c>
      <c r="B17130" s="41" t="s">
        <v>10232</v>
      </c>
      <c r="C17130" s="63" t="s">
        <v>5741</v>
      </c>
      <c r="D17130" s="791" t="s">
        <v>370</v>
      </c>
      <c r="E17130" s="58">
        <v>2500</v>
      </c>
      <c r="F17130" s="58"/>
      <c r="G17130" s="126">
        <f t="shared" si="273"/>
        <v>-2500</v>
      </c>
      <c r="H17130" s="705" t="s">
        <v>11244</v>
      </c>
    </row>
    <row r="17131" spans="1:8" ht="15" x14ac:dyDescent="0.2">
      <c r="A17131" s="734">
        <v>45217</v>
      </c>
      <c r="B17131" s="41" t="s">
        <v>11026</v>
      </c>
      <c r="C17131" s="63" t="s">
        <v>11418</v>
      </c>
      <c r="D17131" s="791" t="s">
        <v>4309</v>
      </c>
      <c r="E17131" s="58">
        <v>2500</v>
      </c>
      <c r="F17131" s="58"/>
      <c r="G17131" s="126">
        <f t="shared" si="273"/>
        <v>-2500</v>
      </c>
      <c r="H17131" s="705" t="s">
        <v>11244</v>
      </c>
    </row>
    <row r="17132" spans="1:8" ht="15" x14ac:dyDescent="0.2">
      <c r="A17132" s="734">
        <v>45217</v>
      </c>
      <c r="B17132" s="41" t="s">
        <v>10908</v>
      </c>
      <c r="C17132" s="63" t="s">
        <v>11288</v>
      </c>
      <c r="D17132" s="791" t="s">
        <v>10721</v>
      </c>
      <c r="E17132" s="58">
        <v>25000</v>
      </c>
      <c r="F17132" s="58"/>
      <c r="G17132" s="126">
        <f t="shared" si="273"/>
        <v>-25000</v>
      </c>
      <c r="H17132" s="705" t="s">
        <v>11244</v>
      </c>
    </row>
    <row r="17133" spans="1:8" ht="15" customHeight="1" x14ac:dyDescent="0.2">
      <c r="A17133" s="734">
        <v>45217</v>
      </c>
      <c r="B17133" s="41" t="s">
        <v>10908</v>
      </c>
      <c r="C17133" s="63" t="s">
        <v>11025</v>
      </c>
      <c r="D17133" s="791" t="s">
        <v>11442</v>
      </c>
      <c r="E17133" s="58">
        <v>60000</v>
      </c>
      <c r="F17133" s="58"/>
      <c r="G17133" s="126">
        <f t="shared" si="273"/>
        <v>-60000</v>
      </c>
      <c r="H17133" s="705" t="s">
        <v>11244</v>
      </c>
    </row>
    <row r="17134" spans="1:8" ht="15" x14ac:dyDescent="0.2">
      <c r="A17134" s="734">
        <v>45219</v>
      </c>
      <c r="B17134" s="41" t="s">
        <v>9986</v>
      </c>
      <c r="C17134" s="63" t="s">
        <v>10236</v>
      </c>
      <c r="D17134" s="791" t="s">
        <v>11364</v>
      </c>
      <c r="E17134" s="58">
        <v>75900</v>
      </c>
      <c r="F17134" s="58"/>
      <c r="G17134" s="126">
        <f t="shared" si="273"/>
        <v>-75900</v>
      </c>
      <c r="H17134" s="705" t="s">
        <v>11244</v>
      </c>
    </row>
    <row r="17135" spans="1:8" ht="15" customHeight="1" x14ac:dyDescent="0.2">
      <c r="A17135" s="734">
        <v>45219</v>
      </c>
      <c r="B17135" s="41" t="s">
        <v>9986</v>
      </c>
      <c r="C17135" s="63" t="s">
        <v>10173</v>
      </c>
      <c r="D17135" s="791" t="s">
        <v>11441</v>
      </c>
      <c r="E17135" s="58">
        <v>400000</v>
      </c>
      <c r="F17135" s="58"/>
      <c r="G17135" s="126">
        <f t="shared" si="273"/>
        <v>-400000</v>
      </c>
      <c r="H17135" s="705" t="s">
        <v>11244</v>
      </c>
    </row>
    <row r="17136" spans="1:8" ht="15" x14ac:dyDescent="0.2">
      <c r="A17136" s="734">
        <v>45219</v>
      </c>
      <c r="B17136" s="41" t="s">
        <v>10908</v>
      </c>
      <c r="C17136" s="63" t="s">
        <v>10993</v>
      </c>
      <c r="D17136" s="791" t="s">
        <v>11423</v>
      </c>
      <c r="E17136" s="58">
        <v>45590</v>
      </c>
      <c r="F17136" s="58"/>
      <c r="G17136" s="126">
        <f t="shared" si="273"/>
        <v>-45590</v>
      </c>
      <c r="H17136" s="705" t="s">
        <v>11244</v>
      </c>
    </row>
    <row r="17137" spans="1:8" ht="15" x14ac:dyDescent="0.2">
      <c r="A17137" s="734">
        <v>45219</v>
      </c>
      <c r="B17137" s="41" t="s">
        <v>10232</v>
      </c>
      <c r="C17137" s="63" t="s">
        <v>10993</v>
      </c>
      <c r="D17137" s="791" t="s">
        <v>11423</v>
      </c>
      <c r="E17137" s="58">
        <v>30000</v>
      </c>
      <c r="F17137" s="58"/>
      <c r="G17137" s="126">
        <f t="shared" si="273"/>
        <v>-30000</v>
      </c>
      <c r="H17137" s="705" t="s">
        <v>11244</v>
      </c>
    </row>
    <row r="17138" spans="1:8" ht="15" x14ac:dyDescent="0.2">
      <c r="A17138" s="734">
        <v>45219</v>
      </c>
      <c r="B17138" s="41" t="s">
        <v>9986</v>
      </c>
      <c r="C17138" s="63" t="s">
        <v>10993</v>
      </c>
      <c r="D17138" s="791" t="s">
        <v>11427</v>
      </c>
      <c r="E17138" s="58">
        <v>1670</v>
      </c>
      <c r="F17138" s="58"/>
      <c r="G17138" s="126">
        <f t="shared" si="273"/>
        <v>-1670</v>
      </c>
      <c r="H17138" s="705" t="s">
        <v>11244</v>
      </c>
    </row>
    <row r="17139" spans="1:8" ht="15" x14ac:dyDescent="0.2">
      <c r="A17139" s="734">
        <v>45219</v>
      </c>
      <c r="B17139" s="41" t="s">
        <v>10471</v>
      </c>
      <c r="C17139" s="63" t="s">
        <v>5741</v>
      </c>
      <c r="D17139" s="791" t="s">
        <v>370</v>
      </c>
      <c r="E17139" s="58">
        <v>1500</v>
      </c>
      <c r="F17139" s="58"/>
      <c r="G17139" s="126">
        <f t="shared" si="273"/>
        <v>-1500</v>
      </c>
      <c r="H17139" s="705" t="s">
        <v>11244</v>
      </c>
    </row>
    <row r="17140" spans="1:8" ht="15" x14ac:dyDescent="0.2">
      <c r="A17140" s="734">
        <v>45219</v>
      </c>
      <c r="B17140" s="41" t="s">
        <v>9769</v>
      </c>
      <c r="C17140" s="63" t="s">
        <v>11428</v>
      </c>
      <c r="D17140" s="791" t="s">
        <v>370</v>
      </c>
      <c r="E17140" s="58">
        <v>200000</v>
      </c>
      <c r="F17140" s="58"/>
      <c r="G17140" s="126">
        <f t="shared" si="273"/>
        <v>-200000</v>
      </c>
      <c r="H17140" s="705" t="s">
        <v>11244</v>
      </c>
    </row>
    <row r="17141" spans="1:8" ht="15" x14ac:dyDescent="0.2">
      <c r="A17141" s="734">
        <v>45219</v>
      </c>
      <c r="B17141" s="41" t="s">
        <v>9986</v>
      </c>
      <c r="C17141" s="63" t="s">
        <v>6476</v>
      </c>
      <c r="D17141" s="791" t="s">
        <v>11429</v>
      </c>
      <c r="E17141" s="58">
        <v>100000</v>
      </c>
      <c r="F17141" s="58"/>
      <c r="G17141" s="126">
        <f t="shared" si="273"/>
        <v>-100000</v>
      </c>
      <c r="H17141" s="705" t="s">
        <v>11244</v>
      </c>
    </row>
    <row r="17142" spans="1:8" ht="15" x14ac:dyDescent="0.2">
      <c r="A17142" s="734">
        <v>45219</v>
      </c>
      <c r="B17142" s="41" t="s">
        <v>9986</v>
      </c>
      <c r="C17142" s="63" t="s">
        <v>6476</v>
      </c>
      <c r="D17142" s="791" t="s">
        <v>11430</v>
      </c>
      <c r="E17142" s="58">
        <v>50000</v>
      </c>
      <c r="F17142" s="58"/>
      <c r="G17142" s="126">
        <f t="shared" si="273"/>
        <v>-50000</v>
      </c>
      <c r="H17142" s="705" t="s">
        <v>11244</v>
      </c>
    </row>
    <row r="17143" spans="1:8" ht="15" x14ac:dyDescent="0.2">
      <c r="A17143" s="734">
        <v>45219</v>
      </c>
      <c r="B17143" s="41" t="s">
        <v>103</v>
      </c>
      <c r="C17143" s="63" t="s">
        <v>103</v>
      </c>
      <c r="D17143" s="791" t="s">
        <v>10211</v>
      </c>
      <c r="E17143" s="58">
        <v>2000</v>
      </c>
      <c r="F17143" s="58"/>
      <c r="G17143" s="126">
        <f t="shared" si="273"/>
        <v>-2000</v>
      </c>
      <c r="H17143" s="705" t="s">
        <v>11244</v>
      </c>
    </row>
    <row r="17144" spans="1:8" ht="15" x14ac:dyDescent="0.2">
      <c r="A17144" s="734">
        <v>45219</v>
      </c>
      <c r="B17144" s="41" t="s">
        <v>9986</v>
      </c>
      <c r="C17144" s="63" t="s">
        <v>11418</v>
      </c>
      <c r="D17144" s="791" t="s">
        <v>11431</v>
      </c>
      <c r="E17144" s="58">
        <v>77000</v>
      </c>
      <c r="F17144" s="58"/>
      <c r="G17144" s="126">
        <f t="shared" si="273"/>
        <v>-77000</v>
      </c>
      <c r="H17144" s="705" t="s">
        <v>11244</v>
      </c>
    </row>
    <row r="17145" spans="1:8" ht="15" x14ac:dyDescent="0.2">
      <c r="A17145" s="734">
        <v>45219</v>
      </c>
      <c r="B17145" s="41" t="s">
        <v>9986</v>
      </c>
      <c r="C17145" s="63" t="s">
        <v>5741</v>
      </c>
      <c r="D17145" s="791" t="s">
        <v>370</v>
      </c>
      <c r="E17145" s="58">
        <v>1600</v>
      </c>
      <c r="F17145" s="58"/>
      <c r="G17145" s="126">
        <f t="shared" si="273"/>
        <v>-1600</v>
      </c>
      <c r="H17145" s="705" t="s">
        <v>11244</v>
      </c>
    </row>
    <row r="17146" spans="1:8" ht="15" x14ac:dyDescent="0.2">
      <c r="A17146" s="734">
        <v>45219</v>
      </c>
      <c r="B17146" s="41" t="s">
        <v>103</v>
      </c>
      <c r="C17146" s="63" t="s">
        <v>7929</v>
      </c>
      <c r="D17146" s="791" t="s">
        <v>11432</v>
      </c>
      <c r="E17146" s="58">
        <v>19000</v>
      </c>
      <c r="F17146" s="58"/>
      <c r="G17146" s="126">
        <f t="shared" si="273"/>
        <v>-19000</v>
      </c>
      <c r="H17146" s="705" t="s">
        <v>11244</v>
      </c>
    </row>
    <row r="17147" spans="1:8" ht="15" x14ac:dyDescent="0.2">
      <c r="A17147" s="734">
        <v>45219</v>
      </c>
      <c r="B17147" s="41" t="s">
        <v>103</v>
      </c>
      <c r="C17147" s="63" t="s">
        <v>7929</v>
      </c>
      <c r="D17147" s="791" t="s">
        <v>11433</v>
      </c>
      <c r="E17147" s="58">
        <v>1800</v>
      </c>
      <c r="F17147" s="58"/>
      <c r="G17147" s="126">
        <f t="shared" si="273"/>
        <v>-1800</v>
      </c>
      <c r="H17147" s="705" t="s">
        <v>11244</v>
      </c>
    </row>
    <row r="17148" spans="1:8" ht="15" x14ac:dyDescent="0.2">
      <c r="A17148" s="734">
        <v>45219</v>
      </c>
      <c r="B17148" s="41" t="s">
        <v>103</v>
      </c>
      <c r="C17148" s="63" t="s">
        <v>7929</v>
      </c>
      <c r="D17148" s="791" t="s">
        <v>11434</v>
      </c>
      <c r="E17148" s="58">
        <v>9500</v>
      </c>
      <c r="F17148" s="58"/>
      <c r="G17148" s="126">
        <f t="shared" si="273"/>
        <v>-9500</v>
      </c>
      <c r="H17148" s="705" t="s">
        <v>11244</v>
      </c>
    </row>
    <row r="17149" spans="1:8" ht="15" x14ac:dyDescent="0.2">
      <c r="A17149" s="734">
        <v>45220</v>
      </c>
      <c r="B17149" s="41" t="s">
        <v>10471</v>
      </c>
      <c r="C17149" s="63" t="s">
        <v>11418</v>
      </c>
      <c r="D17149" s="791" t="s">
        <v>11449</v>
      </c>
      <c r="E17149" s="58">
        <v>9300</v>
      </c>
      <c r="F17149" s="58"/>
      <c r="G17149" s="126">
        <f t="shared" si="273"/>
        <v>-9300</v>
      </c>
      <c r="H17149" s="705" t="s">
        <v>11244</v>
      </c>
    </row>
    <row r="17150" spans="1:8" ht="15" x14ac:dyDescent="0.2">
      <c r="A17150" s="734">
        <v>45220</v>
      </c>
      <c r="B17150" s="41" t="s">
        <v>10908</v>
      </c>
      <c r="C17150" s="63" t="s">
        <v>6706</v>
      </c>
      <c r="D17150" s="791" t="s">
        <v>11435</v>
      </c>
      <c r="E17150" s="58">
        <v>324000</v>
      </c>
      <c r="F17150" s="58"/>
      <c r="G17150" s="126">
        <f t="shared" si="273"/>
        <v>-324000</v>
      </c>
      <c r="H17150" s="705" t="s">
        <v>11244</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11244</v>
      </c>
    </row>
    <row r="17152" spans="1:8" ht="15" x14ac:dyDescent="0.2">
      <c r="A17152" s="734">
        <v>45220</v>
      </c>
      <c r="B17152" s="41" t="s">
        <v>103</v>
      </c>
      <c r="C17152" s="63" t="s">
        <v>5741</v>
      </c>
      <c r="D17152" s="791" t="s">
        <v>10337</v>
      </c>
      <c r="E17152" s="58">
        <v>200</v>
      </c>
      <c r="F17152" s="58"/>
      <c r="G17152" s="126">
        <f t="shared" si="274"/>
        <v>-200</v>
      </c>
      <c r="H17152" s="705" t="s">
        <v>11244</v>
      </c>
    </row>
    <row r="17153" spans="1:8" ht="15" x14ac:dyDescent="0.2">
      <c r="A17153" s="734">
        <v>45220</v>
      </c>
      <c r="B17153" s="41" t="s">
        <v>10232</v>
      </c>
      <c r="C17153" s="63" t="s">
        <v>10993</v>
      </c>
      <c r="D17153" s="791" t="s">
        <v>11437</v>
      </c>
      <c r="E17153" s="58">
        <v>500</v>
      </c>
      <c r="F17153" s="58"/>
      <c r="G17153" s="126">
        <f t="shared" si="274"/>
        <v>-500</v>
      </c>
      <c r="H17153" s="705" t="s">
        <v>11244</v>
      </c>
    </row>
    <row r="17154" spans="1:8" ht="15" x14ac:dyDescent="0.2">
      <c r="A17154" s="734">
        <v>45220</v>
      </c>
      <c r="B17154" s="41" t="s">
        <v>103</v>
      </c>
      <c r="C17154" s="63" t="s">
        <v>103</v>
      </c>
      <c r="D17154" s="791" t="s">
        <v>10211</v>
      </c>
      <c r="E17154" s="58">
        <v>2500</v>
      </c>
      <c r="F17154" s="58"/>
      <c r="G17154" s="126">
        <f t="shared" si="274"/>
        <v>-2500</v>
      </c>
      <c r="H17154" s="705" t="s">
        <v>11244</v>
      </c>
    </row>
    <row r="17155" spans="1:8" ht="15" x14ac:dyDescent="0.2">
      <c r="A17155" s="734">
        <v>45220</v>
      </c>
      <c r="B17155" s="41" t="s">
        <v>10232</v>
      </c>
      <c r="C17155" s="63" t="s">
        <v>5741</v>
      </c>
      <c r="D17155" s="791" t="s">
        <v>370</v>
      </c>
      <c r="E17155" s="58">
        <v>1500</v>
      </c>
      <c r="F17155" s="58"/>
      <c r="G17155" s="126">
        <f t="shared" si="274"/>
        <v>-1500</v>
      </c>
      <c r="H17155" s="705" t="s">
        <v>11244</v>
      </c>
    </row>
    <row r="17156" spans="1:8" ht="15" x14ac:dyDescent="0.2">
      <c r="A17156" s="734">
        <v>45220</v>
      </c>
      <c r="B17156" s="41" t="s">
        <v>10908</v>
      </c>
      <c r="C17156" s="63" t="s">
        <v>5741</v>
      </c>
      <c r="D17156" s="791" t="s">
        <v>370</v>
      </c>
      <c r="E17156" s="58">
        <v>3000</v>
      </c>
      <c r="F17156" s="58"/>
      <c r="G17156" s="126">
        <f t="shared" si="274"/>
        <v>-3000</v>
      </c>
      <c r="H17156" s="705" t="s">
        <v>11244</v>
      </c>
    </row>
    <row r="17157" spans="1:8" ht="15" x14ac:dyDescent="0.2">
      <c r="A17157" s="734">
        <v>45220</v>
      </c>
      <c r="B17157" s="41" t="s">
        <v>10908</v>
      </c>
      <c r="C17157" s="63" t="s">
        <v>5741</v>
      </c>
      <c r="D17157" s="791" t="s">
        <v>370</v>
      </c>
      <c r="E17157" s="58">
        <v>250</v>
      </c>
      <c r="F17157" s="58"/>
      <c r="G17157" s="126">
        <f t="shared" si="274"/>
        <v>-250</v>
      </c>
      <c r="H17157" s="705" t="s">
        <v>11244</v>
      </c>
    </row>
    <row r="17158" spans="1:8" ht="15" x14ac:dyDescent="0.2">
      <c r="A17158" s="734">
        <v>45221</v>
      </c>
      <c r="B17158" s="41" t="s">
        <v>25</v>
      </c>
      <c r="C17158" s="63" t="s">
        <v>14</v>
      </c>
      <c r="D17158" s="791" t="s">
        <v>11475</v>
      </c>
      <c r="E17158" s="58">
        <v>254000</v>
      </c>
      <c r="F17158" s="58"/>
      <c r="G17158" s="126">
        <f t="shared" si="274"/>
        <v>-254000</v>
      </c>
      <c r="H17158" s="705" t="s">
        <v>11244</v>
      </c>
    </row>
    <row r="17159" spans="1:8" ht="15" x14ac:dyDescent="0.2">
      <c r="A17159" s="734">
        <v>45222</v>
      </c>
      <c r="B17159" s="41" t="s">
        <v>10232</v>
      </c>
      <c r="C17159" s="63" t="s">
        <v>10993</v>
      </c>
      <c r="D17159" s="791" t="s">
        <v>11438</v>
      </c>
      <c r="E17159" s="58">
        <v>95000</v>
      </c>
      <c r="F17159" s="58"/>
      <c r="G17159" s="126">
        <f t="shared" si="274"/>
        <v>-95000</v>
      </c>
      <c r="H17159" s="705" t="s">
        <v>11244</v>
      </c>
    </row>
    <row r="17160" spans="1:8" ht="15" x14ac:dyDescent="0.2">
      <c r="A17160" s="734">
        <v>45222</v>
      </c>
      <c r="B17160" s="41" t="s">
        <v>10576</v>
      </c>
      <c r="C17160" s="63" t="s">
        <v>11418</v>
      </c>
      <c r="D17160" s="791" t="s">
        <v>7376</v>
      </c>
      <c r="E17160" s="58">
        <v>3070</v>
      </c>
      <c r="F17160" s="58"/>
      <c r="G17160" s="126">
        <f t="shared" si="274"/>
        <v>-3070</v>
      </c>
      <c r="H17160" s="705" t="s">
        <v>11244</v>
      </c>
    </row>
    <row r="17161" spans="1:8" ht="15" x14ac:dyDescent="0.2">
      <c r="A17161" s="734">
        <v>45223</v>
      </c>
      <c r="B17161" s="41" t="s">
        <v>10908</v>
      </c>
      <c r="C17161" s="63" t="s">
        <v>10993</v>
      </c>
      <c r="D17161" s="791" t="s">
        <v>11450</v>
      </c>
      <c r="E17161" s="58">
        <v>2950</v>
      </c>
      <c r="F17161" s="58"/>
      <c r="G17161" s="126">
        <f t="shared" si="274"/>
        <v>-2950</v>
      </c>
      <c r="H17161" s="705" t="s">
        <v>11244</v>
      </c>
    </row>
    <row r="17162" spans="1:8" ht="15" x14ac:dyDescent="0.2">
      <c r="A17162" s="734">
        <v>45223</v>
      </c>
      <c r="B17162" s="41" t="s">
        <v>103</v>
      </c>
      <c r="C17162" s="63" t="s">
        <v>14</v>
      </c>
      <c r="D17162" s="791" t="s">
        <v>11451</v>
      </c>
      <c r="E17162" s="58">
        <v>1050</v>
      </c>
      <c r="F17162" s="58"/>
      <c r="G17162" s="126">
        <f t="shared" si="274"/>
        <v>-1050</v>
      </c>
      <c r="H17162" s="705" t="s">
        <v>11244</v>
      </c>
    </row>
    <row r="17163" spans="1:8" ht="15" x14ac:dyDescent="0.2">
      <c r="A17163" s="734">
        <v>45223</v>
      </c>
      <c r="B17163" s="41" t="s">
        <v>10908</v>
      </c>
      <c r="C17163" s="63" t="s">
        <v>286</v>
      </c>
      <c r="D17163" s="791" t="s">
        <v>8663</v>
      </c>
      <c r="E17163" s="58">
        <v>1300</v>
      </c>
      <c r="F17163" s="58"/>
      <c r="G17163" s="126">
        <f t="shared" si="274"/>
        <v>-1300</v>
      </c>
      <c r="H17163" s="705" t="s">
        <v>11244</v>
      </c>
    </row>
    <row r="17164" spans="1:8" ht="15" x14ac:dyDescent="0.2">
      <c r="A17164" s="734">
        <v>45223</v>
      </c>
      <c r="B17164" s="41" t="s">
        <v>9356</v>
      </c>
      <c r="C17164" s="63" t="s">
        <v>392</v>
      </c>
      <c r="D17164" s="791" t="s">
        <v>6641</v>
      </c>
      <c r="E17164" s="58">
        <v>2080</v>
      </c>
      <c r="F17164" s="58"/>
      <c r="G17164" s="126">
        <f t="shared" si="274"/>
        <v>-2080</v>
      </c>
      <c r="H17164" s="705" t="s">
        <v>11244</v>
      </c>
    </row>
    <row r="17165" spans="1:8" ht="15" x14ac:dyDescent="0.2">
      <c r="A17165" s="734">
        <v>45223</v>
      </c>
      <c r="B17165" s="41" t="s">
        <v>10232</v>
      </c>
      <c r="C17165" s="551" t="s">
        <v>5741</v>
      </c>
      <c r="D17165" s="904" t="s">
        <v>370</v>
      </c>
      <c r="E17165" s="583">
        <v>2767</v>
      </c>
      <c r="F17165" s="58"/>
      <c r="G17165" s="126">
        <f t="shared" si="274"/>
        <v>-2767</v>
      </c>
      <c r="H17165" s="705" t="s">
        <v>11244</v>
      </c>
    </row>
    <row r="17166" spans="1:8" ht="15" x14ac:dyDescent="0.2">
      <c r="A17166" s="734">
        <v>45223</v>
      </c>
      <c r="B17166" s="41" t="s">
        <v>10909</v>
      </c>
      <c r="C17166" s="551" t="s">
        <v>5741</v>
      </c>
      <c r="D17166" s="904" t="s">
        <v>370</v>
      </c>
      <c r="E17166" s="583">
        <v>2767</v>
      </c>
      <c r="F17166" s="58"/>
      <c r="G17166" s="126">
        <f t="shared" si="274"/>
        <v>-2767</v>
      </c>
      <c r="H17166" s="705" t="s">
        <v>11244</v>
      </c>
    </row>
    <row r="17167" spans="1:8" ht="15" x14ac:dyDescent="0.2">
      <c r="A17167" s="734">
        <v>45223</v>
      </c>
      <c r="B17167" s="41" t="s">
        <v>9356</v>
      </c>
      <c r="C17167" s="551" t="s">
        <v>5741</v>
      </c>
      <c r="D17167" s="904" t="s">
        <v>370</v>
      </c>
      <c r="E17167" s="583">
        <v>2767</v>
      </c>
      <c r="F17167" s="58"/>
      <c r="G17167" s="126">
        <f t="shared" si="274"/>
        <v>-2767</v>
      </c>
      <c r="H17167" s="705" t="s">
        <v>11244</v>
      </c>
    </row>
    <row r="17168" spans="1:8" ht="15" x14ac:dyDescent="0.2">
      <c r="A17168" s="734">
        <v>45223</v>
      </c>
      <c r="B17168" s="41" t="s">
        <v>11026</v>
      </c>
      <c r="C17168" s="63" t="s">
        <v>10979</v>
      </c>
      <c r="D17168" s="791" t="s">
        <v>11452</v>
      </c>
      <c r="E17168" s="58">
        <v>79650</v>
      </c>
      <c r="F17168" s="58"/>
      <c r="G17168" s="126">
        <f t="shared" si="274"/>
        <v>-79650</v>
      </c>
      <c r="H17168" s="705" t="s">
        <v>11244</v>
      </c>
    </row>
    <row r="17169" spans="1:8" ht="15" x14ac:dyDescent="0.2">
      <c r="A17169" s="734">
        <v>45223</v>
      </c>
      <c r="B17169" s="41" t="s">
        <v>9986</v>
      </c>
      <c r="C17169" s="670" t="s">
        <v>9775</v>
      </c>
      <c r="D17169" s="912" t="s">
        <v>11542</v>
      </c>
      <c r="E17169" s="585">
        <v>73600</v>
      </c>
      <c r="F17169" s="58"/>
      <c r="G17169" s="126">
        <f t="shared" si="274"/>
        <v>-73600</v>
      </c>
      <c r="H17169" s="705" t="s">
        <v>11244</v>
      </c>
    </row>
    <row r="17170" spans="1:8" ht="15" x14ac:dyDescent="0.2">
      <c r="A17170" s="734">
        <v>45223</v>
      </c>
      <c r="B17170" s="41" t="s">
        <v>9967</v>
      </c>
      <c r="C17170" s="670" t="s">
        <v>9775</v>
      </c>
      <c r="D17170" s="912" t="s">
        <v>11542</v>
      </c>
      <c r="E17170" s="585">
        <v>181880</v>
      </c>
      <c r="F17170" s="58"/>
      <c r="G17170" s="126">
        <f t="shared" si="274"/>
        <v>-181880</v>
      </c>
      <c r="H17170" s="705" t="s">
        <v>11244</v>
      </c>
    </row>
    <row r="17171" spans="1:8" ht="15" x14ac:dyDescent="0.2">
      <c r="A17171" s="734">
        <v>45223</v>
      </c>
      <c r="B17171" s="41" t="s">
        <v>9986</v>
      </c>
      <c r="C17171" s="63" t="s">
        <v>11455</v>
      </c>
      <c r="D17171" s="791" t="s">
        <v>11378</v>
      </c>
      <c r="E17171" s="58">
        <v>300000</v>
      </c>
      <c r="F17171" s="58"/>
      <c r="G17171" s="126">
        <f t="shared" si="274"/>
        <v>-300000</v>
      </c>
      <c r="H17171" s="705" t="s">
        <v>11244</v>
      </c>
    </row>
    <row r="17172" spans="1:8" ht="15" x14ac:dyDescent="0.2">
      <c r="A17172" s="734">
        <v>45223</v>
      </c>
      <c r="B17172" s="41" t="s">
        <v>103</v>
      </c>
      <c r="C17172" s="63" t="s">
        <v>103</v>
      </c>
      <c r="D17172" s="791" t="s">
        <v>10211</v>
      </c>
      <c r="E17172" s="58">
        <v>600</v>
      </c>
      <c r="F17172" s="58"/>
      <c r="G17172" s="126">
        <f t="shared" si="274"/>
        <v>-600</v>
      </c>
      <c r="H17172" s="705" t="s">
        <v>11244</v>
      </c>
    </row>
    <row r="17173" spans="1:8" ht="15" x14ac:dyDescent="0.2">
      <c r="A17173" s="734">
        <v>45223</v>
      </c>
      <c r="B17173" s="41" t="s">
        <v>10232</v>
      </c>
      <c r="C17173" s="63" t="s">
        <v>10993</v>
      </c>
      <c r="D17173" s="791" t="s">
        <v>11456</v>
      </c>
      <c r="E17173" s="58">
        <v>28000</v>
      </c>
      <c r="F17173" s="58"/>
      <c r="G17173" s="126">
        <f t="shared" si="274"/>
        <v>-28000</v>
      </c>
      <c r="H17173" s="705" t="s">
        <v>11244</v>
      </c>
    </row>
    <row r="17174" spans="1:8" ht="15" x14ac:dyDescent="0.2">
      <c r="A17174" s="734">
        <v>45224</v>
      </c>
      <c r="B17174" s="41" t="s">
        <v>10232</v>
      </c>
      <c r="C17174" s="63" t="s">
        <v>10993</v>
      </c>
      <c r="D17174" s="791" t="s">
        <v>11457</v>
      </c>
      <c r="E17174" s="58">
        <v>45000</v>
      </c>
      <c r="F17174" s="58"/>
      <c r="G17174" s="126">
        <f t="shared" si="274"/>
        <v>-45000</v>
      </c>
      <c r="H17174" s="705" t="s">
        <v>11244</v>
      </c>
    </row>
    <row r="17175" spans="1:8" ht="15" x14ac:dyDescent="0.2">
      <c r="A17175" s="734">
        <v>45224</v>
      </c>
      <c r="B17175" s="41" t="s">
        <v>10232</v>
      </c>
      <c r="C17175" s="63" t="s">
        <v>5741</v>
      </c>
      <c r="D17175" s="791" t="s">
        <v>370</v>
      </c>
      <c r="E17175" s="58">
        <v>1000</v>
      </c>
      <c r="F17175" s="58"/>
      <c r="G17175" s="126">
        <f t="shared" si="274"/>
        <v>-1000</v>
      </c>
      <c r="H17175" s="705" t="s">
        <v>11244</v>
      </c>
    </row>
    <row r="17176" spans="1:8" ht="15" x14ac:dyDescent="0.2">
      <c r="A17176" s="734">
        <v>45224</v>
      </c>
      <c r="B17176" s="41" t="s">
        <v>9409</v>
      </c>
      <c r="C17176" s="63" t="s">
        <v>372</v>
      </c>
      <c r="D17176" s="791" t="s">
        <v>2108</v>
      </c>
      <c r="E17176" s="58">
        <v>1000</v>
      </c>
      <c r="F17176" s="58"/>
      <c r="G17176" s="126">
        <f t="shared" si="274"/>
        <v>-1000</v>
      </c>
      <c r="H17176" s="705" t="s">
        <v>11244</v>
      </c>
    </row>
    <row r="17177" spans="1:8" ht="15" x14ac:dyDescent="0.2">
      <c r="A17177" s="734">
        <v>45224</v>
      </c>
      <c r="B17177" s="41" t="s">
        <v>10232</v>
      </c>
      <c r="C17177" s="63" t="s">
        <v>10993</v>
      </c>
      <c r="D17177" s="791" t="s">
        <v>11458</v>
      </c>
      <c r="E17177" s="58">
        <v>25380</v>
      </c>
      <c r="F17177" s="58"/>
      <c r="G17177" s="126">
        <f t="shared" si="274"/>
        <v>-25380</v>
      </c>
      <c r="H17177" s="705" t="s">
        <v>11244</v>
      </c>
    </row>
    <row r="17178" spans="1:8" ht="15" x14ac:dyDescent="0.2">
      <c r="A17178" s="734">
        <v>45224</v>
      </c>
      <c r="B17178" s="41" t="s">
        <v>10576</v>
      </c>
      <c r="C17178" s="63" t="s">
        <v>10993</v>
      </c>
      <c r="D17178" s="791" t="s">
        <v>11459</v>
      </c>
      <c r="E17178" s="58">
        <v>34000</v>
      </c>
      <c r="F17178" s="58"/>
      <c r="G17178" s="126">
        <f t="shared" si="274"/>
        <v>-34000</v>
      </c>
      <c r="H17178" s="705" t="s">
        <v>11244</v>
      </c>
    </row>
    <row r="17179" spans="1:8" ht="15" x14ac:dyDescent="0.2">
      <c r="A17179" s="734">
        <v>45224</v>
      </c>
      <c r="B17179" s="41" t="s">
        <v>11093</v>
      </c>
      <c r="C17179" s="63" t="s">
        <v>10993</v>
      </c>
      <c r="D17179" s="791" t="s">
        <v>11422</v>
      </c>
      <c r="E17179" s="58">
        <v>14025</v>
      </c>
      <c r="F17179" s="58"/>
      <c r="G17179" s="126">
        <f t="shared" si="274"/>
        <v>-14025</v>
      </c>
      <c r="H17179" s="705" t="s">
        <v>11244</v>
      </c>
    </row>
    <row r="17180" spans="1:8" ht="15" x14ac:dyDescent="0.2">
      <c r="A17180" s="734">
        <v>45224</v>
      </c>
      <c r="B17180" s="41" t="s">
        <v>10908</v>
      </c>
      <c r="C17180" s="63" t="s">
        <v>10993</v>
      </c>
      <c r="D17180" s="791" t="s">
        <v>11458</v>
      </c>
      <c r="E17180" s="58">
        <v>4485</v>
      </c>
      <c r="F17180" s="58"/>
      <c r="G17180" s="126">
        <f t="shared" si="274"/>
        <v>-4485</v>
      </c>
      <c r="H17180" s="705" t="s">
        <v>11244</v>
      </c>
    </row>
    <row r="17181" spans="1:8" ht="15" x14ac:dyDescent="0.2">
      <c r="A17181" s="734">
        <v>45224</v>
      </c>
      <c r="B17181" s="41" t="s">
        <v>11307</v>
      </c>
      <c r="C17181" s="63" t="s">
        <v>10993</v>
      </c>
      <c r="D17181" s="791" t="s">
        <v>11460</v>
      </c>
      <c r="E17181" s="58">
        <v>19500</v>
      </c>
      <c r="F17181" s="58"/>
      <c r="G17181" s="126">
        <f t="shared" si="274"/>
        <v>-19500</v>
      </c>
      <c r="H17181" s="705" t="s">
        <v>11244</v>
      </c>
    </row>
    <row r="17182" spans="1:8" ht="15" customHeight="1" x14ac:dyDescent="0.2">
      <c r="A17182" s="734">
        <v>45224</v>
      </c>
      <c r="B17182" s="41" t="s">
        <v>11446</v>
      </c>
      <c r="C17182" s="63" t="s">
        <v>10993</v>
      </c>
      <c r="D17182" s="791" t="s">
        <v>11461</v>
      </c>
      <c r="E17182" s="58">
        <v>8400</v>
      </c>
      <c r="F17182" s="58"/>
      <c r="G17182" s="126">
        <f t="shared" si="274"/>
        <v>-8400</v>
      </c>
      <c r="H17182" s="705" t="s">
        <v>11244</v>
      </c>
    </row>
    <row r="17183" spans="1:8" ht="15" customHeight="1" x14ac:dyDescent="0.2">
      <c r="A17183" s="734">
        <v>45224</v>
      </c>
      <c r="B17183" s="41" t="s">
        <v>10908</v>
      </c>
      <c r="C17183" s="63" t="s">
        <v>10993</v>
      </c>
      <c r="D17183" s="791" t="s">
        <v>11462</v>
      </c>
      <c r="E17183" s="58">
        <v>8000</v>
      </c>
      <c r="F17183" s="58"/>
      <c r="G17183" s="126">
        <f t="shared" si="274"/>
        <v>-8000</v>
      </c>
      <c r="H17183" s="705" t="s">
        <v>11244</v>
      </c>
    </row>
    <row r="17184" spans="1:8" ht="15" customHeight="1" x14ac:dyDescent="0.2">
      <c r="A17184" s="734">
        <v>45224</v>
      </c>
      <c r="B17184" s="41" t="s">
        <v>10908</v>
      </c>
      <c r="C17184" s="63" t="s">
        <v>5741</v>
      </c>
      <c r="D17184" s="791" t="s">
        <v>370</v>
      </c>
      <c r="E17184" s="58">
        <v>5000</v>
      </c>
      <c r="F17184" s="58"/>
      <c r="G17184" s="126">
        <f t="shared" si="274"/>
        <v>-5000</v>
      </c>
      <c r="H17184" s="705" t="s">
        <v>11244</v>
      </c>
    </row>
    <row r="17185" spans="1:8" ht="15" customHeight="1" x14ac:dyDescent="0.2">
      <c r="A17185" s="734">
        <v>45224</v>
      </c>
      <c r="B17185" s="41" t="s">
        <v>10576</v>
      </c>
      <c r="C17185" s="63" t="s">
        <v>11063</v>
      </c>
      <c r="D17185" s="791" t="s">
        <v>11463</v>
      </c>
      <c r="E17185" s="58">
        <v>27300</v>
      </c>
      <c r="F17185" s="58"/>
      <c r="G17185" s="126">
        <f t="shared" si="274"/>
        <v>-27300</v>
      </c>
      <c r="H17185" s="705" t="s">
        <v>11244</v>
      </c>
    </row>
    <row r="17186" spans="1:8" ht="15" customHeight="1" x14ac:dyDescent="0.2">
      <c r="A17186" s="734">
        <v>45224</v>
      </c>
      <c r="B17186" s="41" t="s">
        <v>10908</v>
      </c>
      <c r="C17186" s="63" t="s">
        <v>11099</v>
      </c>
      <c r="D17186" s="791" t="s">
        <v>1157</v>
      </c>
      <c r="E17186" s="58">
        <v>25000</v>
      </c>
      <c r="F17186" s="58"/>
      <c r="G17186" s="126">
        <f t="shared" si="274"/>
        <v>-25000</v>
      </c>
      <c r="H17186" s="705" t="s">
        <v>11244</v>
      </c>
    </row>
    <row r="17187" spans="1:8" ht="15" x14ac:dyDescent="0.2">
      <c r="A17187" s="734">
        <v>45224</v>
      </c>
      <c r="B17187" s="41" t="s">
        <v>10576</v>
      </c>
      <c r="C17187" s="63" t="s">
        <v>5741</v>
      </c>
      <c r="D17187" s="791" t="s">
        <v>10337</v>
      </c>
      <c r="E17187" s="58">
        <v>250</v>
      </c>
      <c r="F17187" s="58"/>
      <c r="G17187" s="126">
        <f t="shared" si="274"/>
        <v>-250</v>
      </c>
      <c r="H17187" s="705" t="s">
        <v>11244</v>
      </c>
    </row>
    <row r="17188" spans="1:8" ht="15" x14ac:dyDescent="0.2">
      <c r="A17188" s="734">
        <v>45224</v>
      </c>
      <c r="B17188" s="41" t="s">
        <v>37</v>
      </c>
      <c r="C17188" s="63" t="s">
        <v>5741</v>
      </c>
      <c r="D17188" s="791" t="s">
        <v>10337</v>
      </c>
      <c r="E17188" s="58">
        <v>250</v>
      </c>
      <c r="F17188" s="58"/>
      <c r="G17188" s="126">
        <f t="shared" si="274"/>
        <v>-250</v>
      </c>
      <c r="H17188" s="705" t="s">
        <v>11244</v>
      </c>
    </row>
    <row r="17189" spans="1:8" ht="15" x14ac:dyDescent="0.2">
      <c r="A17189" s="734">
        <v>45224</v>
      </c>
      <c r="B17189" s="41" t="s">
        <v>11026</v>
      </c>
      <c r="C17189" s="63" t="s">
        <v>2796</v>
      </c>
      <c r="D17189" s="791" t="s">
        <v>8292</v>
      </c>
      <c r="E17189" s="58">
        <v>1000</v>
      </c>
      <c r="F17189" s="58"/>
      <c r="G17189" s="126">
        <f t="shared" si="274"/>
        <v>-1000</v>
      </c>
      <c r="H17189" s="705" t="s">
        <v>11244</v>
      </c>
    </row>
    <row r="17190" spans="1:8" ht="15" x14ac:dyDescent="0.2">
      <c r="A17190" s="734">
        <v>45224</v>
      </c>
      <c r="B17190" s="41" t="s">
        <v>10576</v>
      </c>
      <c r="C17190" s="63" t="s">
        <v>11465</v>
      </c>
      <c r="D17190" s="791" t="s">
        <v>11466</v>
      </c>
      <c r="E17190" s="58">
        <v>2000</v>
      </c>
      <c r="F17190" s="58"/>
      <c r="G17190" s="126">
        <f t="shared" si="274"/>
        <v>-2000</v>
      </c>
      <c r="H17190" s="705" t="s">
        <v>11244</v>
      </c>
    </row>
    <row r="17191" spans="1:8" ht="15" x14ac:dyDescent="0.2">
      <c r="A17191" s="734">
        <v>45225</v>
      </c>
      <c r="B17191" s="41" t="s">
        <v>103</v>
      </c>
      <c r="C17191" s="63" t="s">
        <v>103</v>
      </c>
      <c r="D17191" s="791" t="s">
        <v>10211</v>
      </c>
      <c r="E17191" s="58">
        <v>900</v>
      </c>
      <c r="F17191" s="58"/>
      <c r="G17191" s="126">
        <f t="shared" si="274"/>
        <v>-900</v>
      </c>
      <c r="H17191" s="705" t="s">
        <v>11244</v>
      </c>
    </row>
    <row r="17192" spans="1:8" ht="15" x14ac:dyDescent="0.2">
      <c r="A17192" s="734">
        <v>45225</v>
      </c>
      <c r="B17192" s="41" t="s">
        <v>9986</v>
      </c>
      <c r="C17192" s="670" t="s">
        <v>10993</v>
      </c>
      <c r="D17192" s="912" t="s">
        <v>4222</v>
      </c>
      <c r="E17192" s="585">
        <v>24860</v>
      </c>
      <c r="F17192" s="58"/>
      <c r="G17192" s="126">
        <f t="shared" si="274"/>
        <v>-24860</v>
      </c>
      <c r="H17192" s="705" t="s">
        <v>11244</v>
      </c>
    </row>
    <row r="17193" spans="1:8" ht="15" x14ac:dyDescent="0.2">
      <c r="A17193" s="734">
        <v>45225</v>
      </c>
      <c r="B17193" s="41" t="s">
        <v>11135</v>
      </c>
      <c r="C17193" s="670" t="s">
        <v>10993</v>
      </c>
      <c r="D17193" s="912" t="s">
        <v>4222</v>
      </c>
      <c r="E17193" s="585">
        <v>28870</v>
      </c>
      <c r="F17193" s="58"/>
      <c r="G17193" s="126">
        <f t="shared" si="274"/>
        <v>-28870</v>
      </c>
      <c r="H17193" s="705" t="s">
        <v>11244</v>
      </c>
    </row>
    <row r="17194" spans="1:8" ht="15" x14ac:dyDescent="0.2">
      <c r="A17194" s="734">
        <v>45225</v>
      </c>
      <c r="B17194" s="41" t="s">
        <v>25</v>
      </c>
      <c r="C17194" s="670" t="s">
        <v>10993</v>
      </c>
      <c r="D17194" s="912" t="s">
        <v>11467</v>
      </c>
      <c r="E17194" s="585">
        <v>42260</v>
      </c>
      <c r="F17194" s="58"/>
      <c r="G17194" s="126">
        <f t="shared" si="274"/>
        <v>-42260</v>
      </c>
      <c r="H17194" s="705" t="s">
        <v>11244</v>
      </c>
    </row>
    <row r="17195" spans="1:8" ht="15" x14ac:dyDescent="0.2">
      <c r="A17195" s="734">
        <v>45225</v>
      </c>
      <c r="B17195" s="41" t="s">
        <v>25</v>
      </c>
      <c r="C17195" s="63" t="s">
        <v>8150</v>
      </c>
      <c r="D17195" s="791" t="s">
        <v>6337</v>
      </c>
      <c r="E17195" s="58">
        <v>45373</v>
      </c>
      <c r="F17195" s="58"/>
      <c r="G17195" s="126">
        <f t="shared" si="274"/>
        <v>-45373</v>
      </c>
      <c r="H17195" s="705" t="s">
        <v>11244</v>
      </c>
    </row>
    <row r="17196" spans="1:8" ht="15" x14ac:dyDescent="0.2">
      <c r="A17196" s="734">
        <v>45225</v>
      </c>
      <c r="B17196" s="41" t="s">
        <v>103</v>
      </c>
      <c r="C17196" s="63" t="s">
        <v>8150</v>
      </c>
      <c r="D17196" s="791" t="s">
        <v>6337</v>
      </c>
      <c r="E17196" s="58">
        <v>74660</v>
      </c>
      <c r="F17196" s="58"/>
      <c r="G17196" s="126">
        <f t="shared" si="274"/>
        <v>-74660</v>
      </c>
      <c r="H17196" s="705" t="s">
        <v>11244</v>
      </c>
    </row>
    <row r="17197" spans="1:8" ht="15" x14ac:dyDescent="0.2">
      <c r="A17197" s="734">
        <v>45225</v>
      </c>
      <c r="B17197" s="41" t="s">
        <v>10232</v>
      </c>
      <c r="C17197" s="551" t="s">
        <v>670</v>
      </c>
      <c r="D17197" s="904" t="s">
        <v>11470</v>
      </c>
      <c r="E17197" s="583">
        <v>13600</v>
      </c>
      <c r="F17197" s="58"/>
      <c r="G17197" s="126">
        <f t="shared" si="274"/>
        <v>-13600</v>
      </c>
      <c r="H17197" s="705" t="s">
        <v>11244</v>
      </c>
    </row>
    <row r="17198" spans="1:8" ht="15" x14ac:dyDescent="0.2">
      <c r="A17198" s="734">
        <v>45225</v>
      </c>
      <c r="B17198" s="41" t="s">
        <v>10909</v>
      </c>
      <c r="C17198" s="551" t="s">
        <v>670</v>
      </c>
      <c r="D17198" s="904" t="s">
        <v>11470</v>
      </c>
      <c r="E17198" s="583">
        <v>13600</v>
      </c>
      <c r="F17198" s="58"/>
      <c r="G17198" s="126">
        <f t="shared" si="274"/>
        <v>-13600</v>
      </c>
      <c r="H17198" s="705" t="s">
        <v>11244</v>
      </c>
    </row>
    <row r="17199" spans="1:8" ht="15" x14ac:dyDescent="0.2">
      <c r="A17199" s="734">
        <v>45225</v>
      </c>
      <c r="B17199" s="41" t="s">
        <v>10576</v>
      </c>
      <c r="C17199" s="551" t="s">
        <v>670</v>
      </c>
      <c r="D17199" s="904" t="s">
        <v>11470</v>
      </c>
      <c r="E17199" s="583">
        <v>13600</v>
      </c>
      <c r="F17199" s="58"/>
      <c r="G17199" s="126">
        <f t="shared" si="274"/>
        <v>-13600</v>
      </c>
      <c r="H17199" s="705" t="s">
        <v>11244</v>
      </c>
    </row>
    <row r="17200" spans="1:8" ht="15" x14ac:dyDescent="0.2">
      <c r="A17200" s="734">
        <v>45225</v>
      </c>
      <c r="B17200" s="41" t="s">
        <v>10232</v>
      </c>
      <c r="C17200" s="63" t="s">
        <v>11468</v>
      </c>
      <c r="D17200" s="791" t="s">
        <v>11469</v>
      </c>
      <c r="E17200" s="58">
        <v>80000</v>
      </c>
      <c r="F17200" s="58"/>
      <c r="G17200" s="126">
        <f t="shared" si="274"/>
        <v>-80000</v>
      </c>
      <c r="H17200" s="705" t="s">
        <v>11244</v>
      </c>
    </row>
    <row r="17201" spans="1:8" ht="15" x14ac:dyDescent="0.2">
      <c r="A17201" s="734">
        <v>45225</v>
      </c>
      <c r="B17201" s="41" t="s">
        <v>11446</v>
      </c>
      <c r="C17201" s="63" t="s">
        <v>10993</v>
      </c>
      <c r="D17201" s="791" t="s">
        <v>11471</v>
      </c>
      <c r="E17201" s="58">
        <v>1200</v>
      </c>
      <c r="F17201" s="58"/>
      <c r="G17201" s="126">
        <f t="shared" si="274"/>
        <v>-1200</v>
      </c>
      <c r="H17201" s="705" t="s">
        <v>11244</v>
      </c>
    </row>
    <row r="17202" spans="1:8" ht="15" x14ac:dyDescent="0.2">
      <c r="A17202" s="734">
        <v>45225</v>
      </c>
      <c r="B17202" s="41" t="s">
        <v>10908</v>
      </c>
      <c r="C17202" s="63" t="s">
        <v>8372</v>
      </c>
      <c r="D17202" s="791" t="s">
        <v>370</v>
      </c>
      <c r="E17202" s="58">
        <v>2670</v>
      </c>
      <c r="F17202" s="58"/>
      <c r="G17202" s="126">
        <f t="shared" si="274"/>
        <v>-2670</v>
      </c>
      <c r="H17202" s="705" t="s">
        <v>11244</v>
      </c>
    </row>
    <row r="17203" spans="1:8" ht="15" x14ac:dyDescent="0.2">
      <c r="A17203" s="734">
        <v>45225</v>
      </c>
      <c r="B17203" s="41" t="s">
        <v>10232</v>
      </c>
      <c r="C17203" s="63" t="s">
        <v>5741</v>
      </c>
      <c r="D17203" s="791" t="s">
        <v>370</v>
      </c>
      <c r="E17203" s="58">
        <v>4000</v>
      </c>
      <c r="F17203" s="58"/>
      <c r="G17203" s="126">
        <f t="shared" si="274"/>
        <v>-4000</v>
      </c>
      <c r="H17203" s="705" t="s">
        <v>11244</v>
      </c>
    </row>
    <row r="17204" spans="1:8" ht="15" x14ac:dyDescent="0.2">
      <c r="A17204" s="734">
        <v>45225</v>
      </c>
      <c r="B17204" s="41" t="s">
        <v>10908</v>
      </c>
      <c r="C17204" s="63" t="s">
        <v>5741</v>
      </c>
      <c r="D17204" s="791" t="s">
        <v>370</v>
      </c>
      <c r="E17204" s="58">
        <v>200</v>
      </c>
      <c r="F17204" s="58"/>
      <c r="G17204" s="126">
        <f t="shared" si="274"/>
        <v>-200</v>
      </c>
      <c r="H17204" s="705" t="s">
        <v>11244</v>
      </c>
    </row>
    <row r="17205" spans="1:8" ht="15" x14ac:dyDescent="0.2">
      <c r="A17205" s="734">
        <v>45225</v>
      </c>
      <c r="B17205" s="41" t="s">
        <v>10908</v>
      </c>
      <c r="C17205" s="63" t="s">
        <v>5741</v>
      </c>
      <c r="D17205" s="791" t="s">
        <v>10337</v>
      </c>
      <c r="E17205" s="58">
        <v>500</v>
      </c>
      <c r="F17205" s="58"/>
      <c r="G17205" s="126">
        <f t="shared" si="274"/>
        <v>-500</v>
      </c>
      <c r="H17205" s="705" t="s">
        <v>11244</v>
      </c>
    </row>
    <row r="17206" spans="1:8" ht="15" x14ac:dyDescent="0.2">
      <c r="A17206" s="734">
        <v>45225</v>
      </c>
      <c r="B17206" s="41" t="s">
        <v>2933</v>
      </c>
      <c r="C17206" s="63" t="s">
        <v>10993</v>
      </c>
      <c r="D17206" s="791" t="s">
        <v>6486</v>
      </c>
      <c r="E17206" s="58">
        <v>12420</v>
      </c>
      <c r="F17206" s="58"/>
      <c r="G17206" s="126">
        <f t="shared" si="274"/>
        <v>-12420</v>
      </c>
      <c r="H17206" s="705" t="s">
        <v>11244</v>
      </c>
    </row>
    <row r="17207" spans="1:8" ht="15" x14ac:dyDescent="0.2">
      <c r="A17207" s="734">
        <v>45225</v>
      </c>
      <c r="B17207" s="41" t="s">
        <v>10471</v>
      </c>
      <c r="C17207" s="63" t="s">
        <v>10993</v>
      </c>
      <c r="D17207" s="791" t="s">
        <v>6641</v>
      </c>
      <c r="E17207" s="58">
        <v>6000</v>
      </c>
      <c r="F17207" s="58"/>
      <c r="G17207" s="126">
        <f t="shared" si="274"/>
        <v>-6000</v>
      </c>
      <c r="H17207" s="705" t="s">
        <v>11244</v>
      </c>
    </row>
    <row r="17208" spans="1:8" ht="15" x14ac:dyDescent="0.2">
      <c r="A17208" s="734">
        <v>45225</v>
      </c>
      <c r="B17208" s="41" t="s">
        <v>10471</v>
      </c>
      <c r="C17208" s="63" t="s">
        <v>9460</v>
      </c>
      <c r="D17208" s="791" t="s">
        <v>11473</v>
      </c>
      <c r="E17208" s="58">
        <v>30000</v>
      </c>
      <c r="F17208" s="58"/>
      <c r="G17208" s="126">
        <f t="shared" si="274"/>
        <v>-30000</v>
      </c>
      <c r="H17208" s="705" t="s">
        <v>11244</v>
      </c>
    </row>
    <row r="17209" spans="1:8" ht="15" x14ac:dyDescent="0.2">
      <c r="A17209" s="734">
        <v>45225</v>
      </c>
      <c r="B17209" s="41" t="s">
        <v>25</v>
      </c>
      <c r="C17209" s="63" t="s">
        <v>7595</v>
      </c>
      <c r="D17209" s="791" t="s">
        <v>11474</v>
      </c>
      <c r="E17209" s="58">
        <v>120000</v>
      </c>
      <c r="F17209" s="58"/>
      <c r="G17209" s="126">
        <f t="shared" si="274"/>
        <v>-120000</v>
      </c>
      <c r="H17209" s="705" t="s">
        <v>11244</v>
      </c>
    </row>
    <row r="17210" spans="1:8" ht="15" x14ac:dyDescent="0.2">
      <c r="A17210" s="734">
        <v>45225</v>
      </c>
      <c r="B17210" s="41" t="s">
        <v>103</v>
      </c>
      <c r="C17210" s="63" t="s">
        <v>103</v>
      </c>
      <c r="D17210" s="791" t="s">
        <v>10211</v>
      </c>
      <c r="E17210" s="58">
        <v>4000</v>
      </c>
      <c r="F17210" s="58"/>
      <c r="G17210" s="126">
        <f t="shared" si="274"/>
        <v>-4000</v>
      </c>
      <c r="H17210" s="705" t="s">
        <v>11244</v>
      </c>
    </row>
    <row r="17211" spans="1:8" ht="15" x14ac:dyDescent="0.2">
      <c r="A17211" s="734">
        <v>45227</v>
      </c>
      <c r="B17211" s="41" t="s">
        <v>9409</v>
      </c>
      <c r="C17211" s="63" t="s">
        <v>5410</v>
      </c>
      <c r="D17211" s="791" t="s">
        <v>11505</v>
      </c>
      <c r="E17211" s="58">
        <v>20000</v>
      </c>
      <c r="F17211" s="58"/>
      <c r="G17211" s="126">
        <f t="shared" si="274"/>
        <v>-20000</v>
      </c>
      <c r="H17211" s="705" t="s">
        <v>11244</v>
      </c>
    </row>
    <row r="17212" spans="1:8" ht="15" x14ac:dyDescent="0.2">
      <c r="A17212" s="734">
        <v>45227</v>
      </c>
      <c r="B17212" s="41" t="s">
        <v>2933</v>
      </c>
      <c r="C17212" s="63" t="s">
        <v>5410</v>
      </c>
      <c r="D17212" s="791" t="s">
        <v>11506</v>
      </c>
      <c r="E17212" s="58">
        <v>10000</v>
      </c>
      <c r="F17212" s="58"/>
      <c r="G17212" s="126">
        <f t="shared" si="274"/>
        <v>-10000</v>
      </c>
      <c r="H17212" s="705" t="s">
        <v>11244</v>
      </c>
    </row>
    <row r="17213" spans="1:8" ht="15" x14ac:dyDescent="0.2">
      <c r="A17213" s="734">
        <v>45227</v>
      </c>
      <c r="B17213" s="41" t="s">
        <v>9356</v>
      </c>
      <c r="C17213" s="63" t="s">
        <v>14</v>
      </c>
      <c r="D17213" s="791" t="s">
        <v>11507</v>
      </c>
      <c r="E17213" s="58">
        <v>3000</v>
      </c>
      <c r="F17213" s="58"/>
      <c r="G17213" s="126">
        <f t="shared" si="274"/>
        <v>-3000</v>
      </c>
      <c r="H17213" s="705" t="s">
        <v>11244</v>
      </c>
    </row>
    <row r="17214" spans="1:8" ht="15" x14ac:dyDescent="0.2">
      <c r="A17214" s="734">
        <v>45227</v>
      </c>
      <c r="B17214" s="41" t="s">
        <v>11446</v>
      </c>
      <c r="C17214" s="63" t="s">
        <v>10993</v>
      </c>
      <c r="D17214" s="791" t="s">
        <v>11508</v>
      </c>
      <c r="E17214" s="58">
        <v>1600</v>
      </c>
      <c r="F17214" s="58"/>
      <c r="G17214" s="126">
        <f t="shared" si="274"/>
        <v>-1600</v>
      </c>
      <c r="H17214" s="705" t="s">
        <v>11244</v>
      </c>
    </row>
    <row r="17215" spans="1:8" ht="15" x14ac:dyDescent="0.2">
      <c r="A17215" s="734">
        <v>45227</v>
      </c>
      <c r="B17215" s="41" t="s">
        <v>10908</v>
      </c>
      <c r="C17215" s="63" t="s">
        <v>10993</v>
      </c>
      <c r="D17215" s="791" t="s">
        <v>9546</v>
      </c>
      <c r="E17215" s="58">
        <v>3700</v>
      </c>
      <c r="F17215" s="58"/>
      <c r="G17215" s="126">
        <f t="shared" ref="G17215:G17278" si="275">F17215-E17215</f>
        <v>-3700</v>
      </c>
      <c r="H17215" s="705" t="s">
        <v>11244</v>
      </c>
    </row>
    <row r="17216" spans="1:8" ht="15" x14ac:dyDescent="0.2">
      <c r="A17216" s="734">
        <v>45227</v>
      </c>
      <c r="B17216" s="41" t="s">
        <v>103</v>
      </c>
      <c r="C17216" s="63" t="s">
        <v>103</v>
      </c>
      <c r="D17216" s="791" t="s">
        <v>10211</v>
      </c>
      <c r="E17216" s="58">
        <v>4000</v>
      </c>
      <c r="F17216" s="58"/>
      <c r="G17216" s="126">
        <f t="shared" si="275"/>
        <v>-4000</v>
      </c>
      <c r="H17216" s="705" t="s">
        <v>11244</v>
      </c>
    </row>
    <row r="17217" spans="1:8" ht="15" x14ac:dyDescent="0.2">
      <c r="A17217" s="734">
        <v>45227</v>
      </c>
      <c r="B17217" s="41" t="s">
        <v>10576</v>
      </c>
      <c r="C17217" s="63" t="s">
        <v>5410</v>
      </c>
      <c r="D17217" s="791" t="s">
        <v>11509</v>
      </c>
      <c r="E17217" s="58">
        <v>10500</v>
      </c>
      <c r="F17217" s="58"/>
      <c r="G17217" s="126">
        <f t="shared" si="275"/>
        <v>-10500</v>
      </c>
      <c r="H17217" s="705" t="s">
        <v>11244</v>
      </c>
    </row>
    <row r="17218" spans="1:8" ht="15" x14ac:dyDescent="0.2">
      <c r="A17218" s="734">
        <v>45227</v>
      </c>
      <c r="B17218" s="41" t="s">
        <v>11307</v>
      </c>
      <c r="C17218" s="63" t="s">
        <v>10993</v>
      </c>
      <c r="D17218" s="791" t="s">
        <v>11510</v>
      </c>
      <c r="E17218" s="58">
        <v>280</v>
      </c>
      <c r="F17218" s="58"/>
      <c r="G17218" s="126">
        <f t="shared" si="275"/>
        <v>-280</v>
      </c>
      <c r="H17218" s="705" t="s">
        <v>11244</v>
      </c>
    </row>
    <row r="17219" spans="1:8" ht="15" x14ac:dyDescent="0.2">
      <c r="A17219" s="734">
        <v>45227</v>
      </c>
      <c r="B17219" s="41" t="s">
        <v>11307</v>
      </c>
      <c r="C17219" s="63" t="s">
        <v>5741</v>
      </c>
      <c r="D17219" s="791" t="s">
        <v>370</v>
      </c>
      <c r="E17219" s="58">
        <v>3000</v>
      </c>
      <c r="F17219" s="58"/>
      <c r="G17219" s="126">
        <f t="shared" si="275"/>
        <v>-3000</v>
      </c>
      <c r="H17219" s="705" t="s">
        <v>11244</v>
      </c>
    </row>
    <row r="17220" spans="1:8" ht="15" x14ac:dyDescent="0.2">
      <c r="A17220" s="734">
        <v>45227</v>
      </c>
      <c r="B17220" s="41" t="s">
        <v>10471</v>
      </c>
      <c r="C17220" s="63" t="s">
        <v>5741</v>
      </c>
      <c r="D17220" s="791" t="s">
        <v>370</v>
      </c>
      <c r="E17220" s="58">
        <v>3000</v>
      </c>
      <c r="F17220" s="58"/>
      <c r="G17220" s="126">
        <f t="shared" si="275"/>
        <v>-3000</v>
      </c>
      <c r="H17220" s="705" t="s">
        <v>11244</v>
      </c>
    </row>
    <row r="17221" spans="1:8" ht="15" x14ac:dyDescent="0.2">
      <c r="A17221" s="734">
        <v>45227</v>
      </c>
      <c r="B17221" s="41" t="s">
        <v>10908</v>
      </c>
      <c r="C17221" s="63" t="s">
        <v>5741</v>
      </c>
      <c r="D17221" s="791" t="s">
        <v>370</v>
      </c>
      <c r="E17221" s="58">
        <v>3000</v>
      </c>
      <c r="F17221" s="58"/>
      <c r="G17221" s="126">
        <f t="shared" si="275"/>
        <v>-3000</v>
      </c>
      <c r="H17221" s="705" t="s">
        <v>11244</v>
      </c>
    </row>
    <row r="17222" spans="1:8" ht="15" x14ac:dyDescent="0.2">
      <c r="A17222" s="734">
        <v>45227</v>
      </c>
      <c r="B17222" s="41" t="s">
        <v>11511</v>
      </c>
      <c r="C17222" s="63" t="s">
        <v>10993</v>
      </c>
      <c r="D17222" s="791" t="s">
        <v>11512</v>
      </c>
      <c r="E17222" s="58">
        <v>35150</v>
      </c>
      <c r="F17222" s="58"/>
      <c r="G17222" s="126">
        <f t="shared" si="275"/>
        <v>-35150</v>
      </c>
      <c r="H17222" s="705" t="s">
        <v>11244</v>
      </c>
    </row>
    <row r="17223" spans="1:8" ht="15" x14ac:dyDescent="0.2">
      <c r="A17223" s="734">
        <v>45227</v>
      </c>
      <c r="B17223" s="41" t="s">
        <v>11026</v>
      </c>
      <c r="C17223" s="63" t="s">
        <v>11418</v>
      </c>
      <c r="D17223" s="791" t="s">
        <v>11513</v>
      </c>
      <c r="E17223" s="58">
        <v>850</v>
      </c>
      <c r="F17223" s="58"/>
      <c r="G17223" s="126">
        <f t="shared" si="275"/>
        <v>-850</v>
      </c>
      <c r="H17223" s="705" t="s">
        <v>11244</v>
      </c>
    </row>
    <row r="17224" spans="1:8" ht="15" x14ac:dyDescent="0.2">
      <c r="A17224" s="734">
        <v>45227</v>
      </c>
      <c r="B17224" s="41" t="s">
        <v>11446</v>
      </c>
      <c r="C17224" s="63" t="s">
        <v>11418</v>
      </c>
      <c r="D17224" s="791" t="s">
        <v>11514</v>
      </c>
      <c r="E17224" s="58">
        <v>2340</v>
      </c>
      <c r="F17224" s="58"/>
      <c r="G17224" s="126">
        <f t="shared" si="275"/>
        <v>-2340</v>
      </c>
      <c r="H17224" s="705" t="s">
        <v>11244</v>
      </c>
    </row>
    <row r="17225" spans="1:8" ht="15" x14ac:dyDescent="0.2">
      <c r="A17225" s="734">
        <v>45227</v>
      </c>
      <c r="B17225" s="41" t="s">
        <v>11446</v>
      </c>
      <c r="C17225" s="63" t="s">
        <v>5741</v>
      </c>
      <c r="D17225" s="791" t="s">
        <v>10337</v>
      </c>
      <c r="E17225" s="58">
        <v>200</v>
      </c>
      <c r="F17225" s="58"/>
      <c r="G17225" s="126">
        <f t="shared" si="275"/>
        <v>-200</v>
      </c>
      <c r="H17225" s="705" t="s">
        <v>11244</v>
      </c>
    </row>
    <row r="17226" spans="1:8" ht="15" x14ac:dyDescent="0.2">
      <c r="A17226" s="734">
        <v>45227</v>
      </c>
      <c r="B17226" s="41" t="s">
        <v>10576</v>
      </c>
      <c r="C17226" s="63" t="s">
        <v>10993</v>
      </c>
      <c r="D17226" s="791" t="s">
        <v>11515</v>
      </c>
      <c r="E17226" s="58">
        <v>600</v>
      </c>
      <c r="F17226" s="58"/>
      <c r="G17226" s="126">
        <f t="shared" si="275"/>
        <v>-600</v>
      </c>
      <c r="H17226" s="705" t="s">
        <v>11244</v>
      </c>
    </row>
    <row r="17227" spans="1:8" ht="15" x14ac:dyDescent="0.2">
      <c r="A17227" s="734">
        <v>45227</v>
      </c>
      <c r="B17227" s="41" t="s">
        <v>11446</v>
      </c>
      <c r="C17227" s="551" t="s">
        <v>10993</v>
      </c>
      <c r="D17227" s="904" t="s">
        <v>11516</v>
      </c>
      <c r="E17227" s="583">
        <v>100900</v>
      </c>
      <c r="F17227" s="58"/>
      <c r="G17227" s="126">
        <f t="shared" si="275"/>
        <v>-100900</v>
      </c>
      <c r="H17227" s="705" t="s">
        <v>11244</v>
      </c>
    </row>
    <row r="17228" spans="1:8" ht="15" x14ac:dyDescent="0.2">
      <c r="A17228" s="734">
        <v>45227</v>
      </c>
      <c r="B17228" s="41" t="s">
        <v>9986</v>
      </c>
      <c r="C17228" s="551" t="s">
        <v>10993</v>
      </c>
      <c r="D17228" s="904" t="s">
        <v>11516</v>
      </c>
      <c r="E17228" s="583">
        <v>51240</v>
      </c>
      <c r="F17228" s="58"/>
      <c r="G17228" s="126">
        <f t="shared" si="275"/>
        <v>-51240</v>
      </c>
      <c r="H17228" s="705" t="s">
        <v>11244</v>
      </c>
    </row>
    <row r="17229" spans="1:8" ht="15" x14ac:dyDescent="0.2">
      <c r="A17229" s="734">
        <v>45227</v>
      </c>
      <c r="B17229" s="41" t="s">
        <v>10471</v>
      </c>
      <c r="C17229" s="63" t="s">
        <v>10993</v>
      </c>
      <c r="D17229" s="791" t="s">
        <v>11517</v>
      </c>
      <c r="E17229" s="58">
        <v>5450</v>
      </c>
      <c r="F17229" s="58"/>
      <c r="G17229" s="126">
        <f t="shared" si="275"/>
        <v>-5450</v>
      </c>
      <c r="H17229" s="705" t="s">
        <v>11244</v>
      </c>
    </row>
    <row r="17230" spans="1:8" ht="15" x14ac:dyDescent="0.2">
      <c r="A17230" s="734">
        <v>45227</v>
      </c>
      <c r="B17230" s="41" t="s">
        <v>11446</v>
      </c>
      <c r="C17230" s="63" t="s">
        <v>11518</v>
      </c>
      <c r="D17230" s="791" t="s">
        <v>11519</v>
      </c>
      <c r="E17230" s="58">
        <v>1300</v>
      </c>
      <c r="F17230" s="58"/>
      <c r="G17230" s="126">
        <f t="shared" si="275"/>
        <v>-1300</v>
      </c>
      <c r="H17230" s="705" t="s">
        <v>11244</v>
      </c>
    </row>
    <row r="17231" spans="1:8" ht="15" x14ac:dyDescent="0.2">
      <c r="A17231" s="734">
        <v>45227</v>
      </c>
      <c r="B17231" s="41" t="s">
        <v>3946</v>
      </c>
      <c r="C17231" s="551" t="s">
        <v>300</v>
      </c>
      <c r="D17231" s="904" t="s">
        <v>11520</v>
      </c>
      <c r="E17231" s="583">
        <v>48000</v>
      </c>
      <c r="F17231" s="58"/>
      <c r="G17231" s="126">
        <f t="shared" si="275"/>
        <v>-48000</v>
      </c>
      <c r="H17231" s="705" t="s">
        <v>11244</v>
      </c>
    </row>
    <row r="17232" spans="1:8" ht="15" x14ac:dyDescent="0.2">
      <c r="A17232" s="734">
        <v>45227</v>
      </c>
      <c r="B17232" s="41" t="s">
        <v>3945</v>
      </c>
      <c r="C17232" s="551" t="s">
        <v>300</v>
      </c>
      <c r="D17232" s="904" t="s">
        <v>11520</v>
      </c>
      <c r="E17232" s="583">
        <v>48000</v>
      </c>
      <c r="F17232" s="58"/>
      <c r="G17232" s="126">
        <f t="shared" si="275"/>
        <v>-48000</v>
      </c>
      <c r="H17232" s="705" t="s">
        <v>11244</v>
      </c>
    </row>
    <row r="17233" spans="1:8" ht="15" x14ac:dyDescent="0.2">
      <c r="A17233" s="734">
        <v>45227</v>
      </c>
      <c r="B17233" s="41" t="s">
        <v>37</v>
      </c>
      <c r="C17233" s="551" t="s">
        <v>300</v>
      </c>
      <c r="D17233" s="904" t="s">
        <v>11520</v>
      </c>
      <c r="E17233" s="583">
        <v>22301</v>
      </c>
      <c r="F17233" s="58"/>
      <c r="G17233" s="126">
        <f t="shared" si="275"/>
        <v>-22301</v>
      </c>
      <c r="H17233" s="705" t="s">
        <v>11244</v>
      </c>
    </row>
    <row r="17234" spans="1:8" ht="15" x14ac:dyDescent="0.2">
      <c r="A17234" s="734">
        <v>45229</v>
      </c>
      <c r="B17234" s="41" t="s">
        <v>11007</v>
      </c>
      <c r="C17234" s="63" t="s">
        <v>14</v>
      </c>
      <c r="D17234" s="791" t="s">
        <v>11521</v>
      </c>
      <c r="E17234" s="58">
        <v>500</v>
      </c>
      <c r="F17234" s="58"/>
      <c r="G17234" s="126">
        <f t="shared" si="275"/>
        <v>-500</v>
      </c>
      <c r="H17234" s="705" t="s">
        <v>11244</v>
      </c>
    </row>
    <row r="17235" spans="1:8" ht="15" x14ac:dyDescent="0.2">
      <c r="A17235" s="734">
        <v>45229</v>
      </c>
      <c r="B17235" s="41" t="s">
        <v>10576</v>
      </c>
      <c r="C17235" s="63" t="s">
        <v>5741</v>
      </c>
      <c r="D17235" s="791" t="s">
        <v>370</v>
      </c>
      <c r="E17235" s="58">
        <v>2000</v>
      </c>
      <c r="F17235" s="58"/>
      <c r="G17235" s="126">
        <f t="shared" si="275"/>
        <v>-2000</v>
      </c>
      <c r="H17235" s="705" t="s">
        <v>11244</v>
      </c>
    </row>
    <row r="17236" spans="1:8" ht="15" x14ac:dyDescent="0.2">
      <c r="A17236" s="734">
        <v>45229</v>
      </c>
      <c r="B17236" s="41" t="s">
        <v>11026</v>
      </c>
      <c r="C17236" s="63" t="s">
        <v>14</v>
      </c>
      <c r="D17236" s="791" t="s">
        <v>3991</v>
      </c>
      <c r="E17236" s="58">
        <v>3890</v>
      </c>
      <c r="F17236" s="58"/>
      <c r="G17236" s="126">
        <f t="shared" si="275"/>
        <v>-3890</v>
      </c>
      <c r="H17236" s="705" t="s">
        <v>11244</v>
      </c>
    </row>
    <row r="17237" spans="1:8" ht="15" x14ac:dyDescent="0.2">
      <c r="A17237" s="734">
        <v>45229</v>
      </c>
      <c r="B17237" s="41" t="s">
        <v>11446</v>
      </c>
      <c r="C17237" s="63" t="s">
        <v>10993</v>
      </c>
      <c r="D17237" s="791" t="s">
        <v>11524</v>
      </c>
      <c r="E17237" s="58">
        <v>80000</v>
      </c>
      <c r="F17237" s="58"/>
      <c r="G17237" s="126">
        <f t="shared" si="275"/>
        <v>-80000</v>
      </c>
      <c r="H17237" s="705" t="s">
        <v>11244</v>
      </c>
    </row>
    <row r="17238" spans="1:8" ht="15" x14ac:dyDescent="0.2">
      <c r="A17238" s="734">
        <v>45229</v>
      </c>
      <c r="B17238" s="41" t="s">
        <v>10232</v>
      </c>
      <c r="C17238" s="63" t="s">
        <v>10993</v>
      </c>
      <c r="D17238" s="791" t="s">
        <v>11525</v>
      </c>
      <c r="E17238" s="58">
        <v>16000</v>
      </c>
      <c r="F17238" s="58"/>
      <c r="G17238" s="126">
        <f t="shared" si="275"/>
        <v>-16000</v>
      </c>
      <c r="H17238" s="705" t="s">
        <v>11244</v>
      </c>
    </row>
    <row r="17239" spans="1:8" ht="15" x14ac:dyDescent="0.2">
      <c r="A17239" s="734">
        <v>45229</v>
      </c>
      <c r="B17239" s="41" t="s">
        <v>10908</v>
      </c>
      <c r="C17239" s="63" t="s">
        <v>10993</v>
      </c>
      <c r="D17239" s="791" t="s">
        <v>11525</v>
      </c>
      <c r="E17239" s="58">
        <v>39000</v>
      </c>
      <c r="F17239" s="58"/>
      <c r="G17239" s="126">
        <f t="shared" si="275"/>
        <v>-39000</v>
      </c>
      <c r="H17239" s="705" t="s">
        <v>11244</v>
      </c>
    </row>
    <row r="17240" spans="1:8" ht="15" x14ac:dyDescent="0.2">
      <c r="A17240" s="734">
        <v>45229</v>
      </c>
      <c r="B17240" s="41" t="s">
        <v>11446</v>
      </c>
      <c r="C17240" s="63" t="s">
        <v>5741</v>
      </c>
      <c r="D17240" s="791" t="s">
        <v>370</v>
      </c>
      <c r="E17240" s="58">
        <v>2700</v>
      </c>
      <c r="F17240" s="58"/>
      <c r="G17240" s="126">
        <f t="shared" si="275"/>
        <v>-2700</v>
      </c>
      <c r="H17240" s="705" t="s">
        <v>11244</v>
      </c>
    </row>
    <row r="17241" spans="1:8" ht="15" x14ac:dyDescent="0.2">
      <c r="A17241" s="734">
        <v>45229</v>
      </c>
      <c r="B17241" s="41" t="s">
        <v>9986</v>
      </c>
      <c r="C17241" s="63" t="s">
        <v>5741</v>
      </c>
      <c r="D17241" s="791" t="s">
        <v>370</v>
      </c>
      <c r="E17241" s="58">
        <v>1300</v>
      </c>
      <c r="F17241" s="58"/>
      <c r="G17241" s="126">
        <f t="shared" si="275"/>
        <v>-1300</v>
      </c>
      <c r="H17241" s="705" t="s">
        <v>11244</v>
      </c>
    </row>
    <row r="17242" spans="1:8" ht="15" x14ac:dyDescent="0.2">
      <c r="A17242" s="734">
        <v>45229</v>
      </c>
      <c r="B17242" s="41" t="s">
        <v>10576</v>
      </c>
      <c r="C17242" s="63" t="s">
        <v>5741</v>
      </c>
      <c r="D17242" s="791" t="s">
        <v>370</v>
      </c>
      <c r="E17242" s="58">
        <v>1500</v>
      </c>
      <c r="F17242" s="58"/>
      <c r="G17242" s="126">
        <f t="shared" si="275"/>
        <v>-1500</v>
      </c>
      <c r="H17242" s="705" t="s">
        <v>11244</v>
      </c>
    </row>
    <row r="17243" spans="1:8" ht="15" x14ac:dyDescent="0.2">
      <c r="A17243" s="734">
        <v>45229</v>
      </c>
      <c r="B17243" s="41" t="s">
        <v>10576</v>
      </c>
      <c r="C17243" s="551" t="s">
        <v>10993</v>
      </c>
      <c r="D17243" s="904" t="s">
        <v>11534</v>
      </c>
      <c r="E17243" s="583">
        <v>9100</v>
      </c>
      <c r="F17243" s="58"/>
      <c r="G17243" s="126">
        <f t="shared" si="275"/>
        <v>-9100</v>
      </c>
      <c r="H17243" s="705" t="s">
        <v>11244</v>
      </c>
    </row>
    <row r="17244" spans="1:8" ht="15" x14ac:dyDescent="0.2">
      <c r="A17244" s="734">
        <v>45229</v>
      </c>
      <c r="B17244" s="41" t="s">
        <v>10908</v>
      </c>
      <c r="C17244" s="551" t="s">
        <v>10993</v>
      </c>
      <c r="D17244" s="904" t="s">
        <v>11534</v>
      </c>
      <c r="E17244" s="583">
        <v>9100</v>
      </c>
      <c r="F17244" s="58"/>
      <c r="G17244" s="126">
        <f t="shared" si="275"/>
        <v>-9100</v>
      </c>
      <c r="H17244" s="705" t="s">
        <v>11244</v>
      </c>
    </row>
    <row r="17245" spans="1:8" ht="15" x14ac:dyDescent="0.2">
      <c r="A17245" s="734">
        <v>45229</v>
      </c>
      <c r="B17245" s="41" t="s">
        <v>10232</v>
      </c>
      <c r="C17245" s="551" t="s">
        <v>10993</v>
      </c>
      <c r="D17245" s="904" t="s">
        <v>11534</v>
      </c>
      <c r="E17245" s="583">
        <v>9100</v>
      </c>
      <c r="F17245" s="58"/>
      <c r="G17245" s="126">
        <f t="shared" si="275"/>
        <v>-9100</v>
      </c>
      <c r="H17245" s="705" t="s">
        <v>11244</v>
      </c>
    </row>
    <row r="17246" spans="1:8" ht="15" x14ac:dyDescent="0.2">
      <c r="A17246" s="734">
        <v>45229</v>
      </c>
      <c r="B17246" s="41" t="s">
        <v>10576</v>
      </c>
      <c r="C17246" s="634" t="s">
        <v>10993</v>
      </c>
      <c r="D17246" s="1063" t="s">
        <v>11535</v>
      </c>
      <c r="E17246" s="735">
        <v>4800</v>
      </c>
      <c r="F17246" s="58"/>
      <c r="G17246" s="126">
        <f t="shared" si="275"/>
        <v>-4800</v>
      </c>
      <c r="H17246" s="705" t="s">
        <v>11244</v>
      </c>
    </row>
    <row r="17247" spans="1:8" ht="15" x14ac:dyDescent="0.2">
      <c r="A17247" s="734">
        <v>45229</v>
      </c>
      <c r="B17247" s="41" t="s">
        <v>10908</v>
      </c>
      <c r="C17247" s="634" t="s">
        <v>10993</v>
      </c>
      <c r="D17247" s="1063" t="s">
        <v>11535</v>
      </c>
      <c r="E17247" s="735">
        <v>4800</v>
      </c>
      <c r="F17247" s="58"/>
      <c r="G17247" s="126">
        <f t="shared" si="275"/>
        <v>-4800</v>
      </c>
      <c r="H17247" s="705" t="s">
        <v>11244</v>
      </c>
    </row>
    <row r="17248" spans="1:8" ht="15" x14ac:dyDescent="0.2">
      <c r="A17248" s="734">
        <v>45229</v>
      </c>
      <c r="B17248" s="41" t="s">
        <v>10232</v>
      </c>
      <c r="C17248" s="634" t="s">
        <v>10993</v>
      </c>
      <c r="D17248" s="1063" t="s">
        <v>11535</v>
      </c>
      <c r="E17248" s="735">
        <v>4800</v>
      </c>
      <c r="F17248" s="58"/>
      <c r="G17248" s="126">
        <f t="shared" si="275"/>
        <v>-4800</v>
      </c>
      <c r="H17248" s="705" t="s">
        <v>11244</v>
      </c>
    </row>
    <row r="17249" spans="1:8" ht="15" x14ac:dyDescent="0.2">
      <c r="A17249" s="734">
        <v>45229</v>
      </c>
      <c r="B17249" s="41" t="s">
        <v>11007</v>
      </c>
      <c r="C17249" s="63" t="s">
        <v>6624</v>
      </c>
      <c r="D17249" s="791" t="s">
        <v>11526</v>
      </c>
      <c r="E17249" s="58">
        <v>20000</v>
      </c>
      <c r="F17249" s="58"/>
      <c r="G17249" s="126">
        <f t="shared" si="275"/>
        <v>-20000</v>
      </c>
      <c r="H17249" s="705" t="s">
        <v>11244</v>
      </c>
    </row>
    <row r="17250" spans="1:8" ht="15" x14ac:dyDescent="0.2">
      <c r="A17250" s="734">
        <v>45229</v>
      </c>
      <c r="B17250" s="41" t="s">
        <v>10471</v>
      </c>
      <c r="C17250" s="63" t="s">
        <v>14</v>
      </c>
      <c r="D17250" s="791" t="s">
        <v>11533</v>
      </c>
      <c r="E17250" s="58">
        <v>3000</v>
      </c>
      <c r="F17250" s="58"/>
      <c r="G17250" s="126">
        <f t="shared" si="275"/>
        <v>-3000</v>
      </c>
      <c r="H17250" s="705" t="s">
        <v>11244</v>
      </c>
    </row>
    <row r="17251" spans="1:8" ht="15" x14ac:dyDescent="0.2">
      <c r="A17251" s="734">
        <v>45230</v>
      </c>
      <c r="B17251" s="41" t="s">
        <v>10908</v>
      </c>
      <c r="C17251" s="63" t="s">
        <v>5741</v>
      </c>
      <c r="D17251" s="791" t="s">
        <v>370</v>
      </c>
      <c r="E17251" s="58">
        <v>3000</v>
      </c>
      <c r="F17251" s="58"/>
      <c r="G17251" s="126">
        <f t="shared" si="275"/>
        <v>-3000</v>
      </c>
      <c r="H17251" s="705" t="s">
        <v>11244</v>
      </c>
    </row>
    <row r="17252" spans="1:8" ht="15" x14ac:dyDescent="0.2">
      <c r="A17252" s="734">
        <v>45230</v>
      </c>
      <c r="B17252" s="41" t="s">
        <v>10232</v>
      </c>
      <c r="C17252" s="63" t="s">
        <v>10993</v>
      </c>
      <c r="D17252" s="791" t="s">
        <v>11527</v>
      </c>
      <c r="E17252" s="58">
        <v>33600</v>
      </c>
      <c r="F17252" s="58"/>
      <c r="G17252" s="126">
        <f t="shared" si="275"/>
        <v>-33600</v>
      </c>
      <c r="H17252" s="705" t="s">
        <v>11244</v>
      </c>
    </row>
    <row r="17253" spans="1:8" ht="15" x14ac:dyDescent="0.2">
      <c r="A17253" s="734">
        <v>45230</v>
      </c>
      <c r="B17253" s="41" t="s">
        <v>10471</v>
      </c>
      <c r="C17253" s="63" t="s">
        <v>10993</v>
      </c>
      <c r="D17253" s="791" t="s">
        <v>10868</v>
      </c>
      <c r="E17253" s="58">
        <v>8700</v>
      </c>
      <c r="F17253" s="58"/>
      <c r="G17253" s="126">
        <f t="shared" si="275"/>
        <v>-8700</v>
      </c>
      <c r="H17253" s="705" t="s">
        <v>11244</v>
      </c>
    </row>
    <row r="17254" spans="1:8" ht="15" x14ac:dyDescent="0.2">
      <c r="A17254" s="734">
        <v>45230</v>
      </c>
      <c r="B17254" s="41" t="s">
        <v>10576</v>
      </c>
      <c r="C17254" s="63" t="s">
        <v>10993</v>
      </c>
      <c r="D17254" s="791" t="s">
        <v>11528</v>
      </c>
      <c r="E17254" s="58">
        <v>10000</v>
      </c>
      <c r="F17254" s="58"/>
      <c r="G17254" s="126">
        <f t="shared" si="275"/>
        <v>-10000</v>
      </c>
      <c r="H17254" s="705" t="s">
        <v>11244</v>
      </c>
    </row>
    <row r="17255" spans="1:8" ht="15" x14ac:dyDescent="0.2">
      <c r="A17255" s="734">
        <v>45230</v>
      </c>
      <c r="B17255" s="41" t="s">
        <v>10232</v>
      </c>
      <c r="C17255" s="670" t="s">
        <v>10993</v>
      </c>
      <c r="D17255" s="912" t="s">
        <v>11572</v>
      </c>
      <c r="E17255" s="585">
        <f>28000/3</f>
        <v>9333.3333333333339</v>
      </c>
      <c r="F17255" s="58"/>
      <c r="G17255" s="126">
        <f t="shared" si="275"/>
        <v>-9333.3333333333339</v>
      </c>
      <c r="H17255" s="705" t="s">
        <v>11244</v>
      </c>
    </row>
    <row r="17256" spans="1:8" ht="15" x14ac:dyDescent="0.2">
      <c r="A17256" s="734">
        <v>45230</v>
      </c>
      <c r="B17256" s="41" t="s">
        <v>10576</v>
      </c>
      <c r="C17256" s="670" t="s">
        <v>10993</v>
      </c>
      <c r="D17256" s="912" t="s">
        <v>11572</v>
      </c>
      <c r="E17256" s="585">
        <f>28000/3</f>
        <v>9333.3333333333339</v>
      </c>
      <c r="F17256" s="58"/>
      <c r="G17256" s="126">
        <f t="shared" si="275"/>
        <v>-9333.3333333333339</v>
      </c>
      <c r="H17256" s="705" t="s">
        <v>11244</v>
      </c>
    </row>
    <row r="17257" spans="1:8" ht="15" x14ac:dyDescent="0.2">
      <c r="A17257" s="734">
        <v>45230</v>
      </c>
      <c r="B17257" s="41" t="s">
        <v>10908</v>
      </c>
      <c r="C17257" s="670" t="s">
        <v>10993</v>
      </c>
      <c r="D17257" s="912" t="s">
        <v>11572</v>
      </c>
      <c r="E17257" s="585">
        <f>28000/3</f>
        <v>9333.3333333333339</v>
      </c>
      <c r="F17257" s="58"/>
      <c r="G17257" s="126">
        <f t="shared" si="275"/>
        <v>-9333.3333333333339</v>
      </c>
      <c r="H17257" s="705" t="s">
        <v>11244</v>
      </c>
    </row>
    <row r="17258" spans="1:8" ht="15" x14ac:dyDescent="0.2">
      <c r="A17258" s="734">
        <v>45230</v>
      </c>
      <c r="B17258" s="41" t="s">
        <v>10576</v>
      </c>
      <c r="C17258" s="63" t="s">
        <v>10993</v>
      </c>
      <c r="D17258" s="791" t="s">
        <v>11277</v>
      </c>
      <c r="E17258" s="58">
        <v>2400</v>
      </c>
      <c r="F17258" s="58"/>
      <c r="G17258" s="126">
        <f t="shared" si="275"/>
        <v>-2400</v>
      </c>
      <c r="H17258" s="705" t="s">
        <v>11244</v>
      </c>
    </row>
    <row r="17259" spans="1:8" ht="15" x14ac:dyDescent="0.2">
      <c r="A17259" s="734">
        <v>45230</v>
      </c>
      <c r="B17259" s="41" t="s">
        <v>10576</v>
      </c>
      <c r="C17259" s="63" t="s">
        <v>10993</v>
      </c>
      <c r="D17259" s="791" t="s">
        <v>11529</v>
      </c>
      <c r="E17259" s="58">
        <v>4180</v>
      </c>
      <c r="F17259" s="58"/>
      <c r="G17259" s="126">
        <f t="shared" si="275"/>
        <v>-4180</v>
      </c>
      <c r="H17259" s="705" t="s">
        <v>11244</v>
      </c>
    </row>
    <row r="17260" spans="1:8" ht="15" x14ac:dyDescent="0.2">
      <c r="A17260" s="734">
        <v>45230</v>
      </c>
      <c r="B17260" s="41" t="s">
        <v>10471</v>
      </c>
      <c r="C17260" s="63" t="s">
        <v>10993</v>
      </c>
      <c r="D17260" s="791" t="s">
        <v>11530</v>
      </c>
      <c r="E17260" s="58">
        <v>5800</v>
      </c>
      <c r="F17260" s="58"/>
      <c r="G17260" s="126">
        <f t="shared" si="275"/>
        <v>-5800</v>
      </c>
      <c r="H17260" s="705" t="s">
        <v>11244</v>
      </c>
    </row>
    <row r="17261" spans="1:8" ht="15" customHeight="1" x14ac:dyDescent="0.2">
      <c r="A17261" s="734">
        <v>45230</v>
      </c>
      <c r="B17261" s="41" t="s">
        <v>10908</v>
      </c>
      <c r="C17261" s="63" t="s">
        <v>5741</v>
      </c>
      <c r="D17261" s="791" t="s">
        <v>370</v>
      </c>
      <c r="E17261" s="58">
        <v>750</v>
      </c>
      <c r="F17261" s="58"/>
      <c r="G17261" s="126">
        <f t="shared" si="275"/>
        <v>-750</v>
      </c>
      <c r="H17261" s="705" t="s">
        <v>11244</v>
      </c>
    </row>
    <row r="17262" spans="1:8" ht="15" x14ac:dyDescent="0.2">
      <c r="A17262" s="734">
        <v>45230</v>
      </c>
      <c r="B17262" s="41" t="s">
        <v>25</v>
      </c>
      <c r="C17262" s="63" t="s">
        <v>8150</v>
      </c>
      <c r="D17262" s="791" t="s">
        <v>6310</v>
      </c>
      <c r="E17262" s="58">
        <v>280</v>
      </c>
      <c r="F17262" s="58"/>
      <c r="G17262" s="126">
        <f t="shared" si="275"/>
        <v>-280</v>
      </c>
      <c r="H17262" s="705" t="s">
        <v>11244</v>
      </c>
    </row>
    <row r="17263" spans="1:8" ht="15" customHeight="1" x14ac:dyDescent="0.2">
      <c r="A17263" s="734">
        <v>45230</v>
      </c>
      <c r="B17263" s="41" t="s">
        <v>103</v>
      </c>
      <c r="C17263" s="63" t="s">
        <v>8150</v>
      </c>
      <c r="D17263" s="791" t="s">
        <v>6310</v>
      </c>
      <c r="E17263" s="58">
        <v>180</v>
      </c>
      <c r="F17263" s="58"/>
      <c r="G17263" s="126">
        <f t="shared" si="275"/>
        <v>-180</v>
      </c>
      <c r="H17263" s="705" t="s">
        <v>11244</v>
      </c>
    </row>
    <row r="17264" spans="1:8" ht="15" x14ac:dyDescent="0.2">
      <c r="A17264" s="734">
        <v>45230</v>
      </c>
      <c r="B17264" s="41" t="s">
        <v>11135</v>
      </c>
      <c r="C17264" s="63" t="s">
        <v>794</v>
      </c>
      <c r="D17264" s="791" t="s">
        <v>11284</v>
      </c>
      <c r="E17264" s="58">
        <v>41000</v>
      </c>
      <c r="F17264" s="58"/>
      <c r="G17264" s="126">
        <f t="shared" si="275"/>
        <v>-41000</v>
      </c>
      <c r="H17264" s="705" t="s">
        <v>11244</v>
      </c>
    </row>
    <row r="17265" spans="1:8" ht="15" x14ac:dyDescent="0.2">
      <c r="A17265" s="734">
        <v>45230</v>
      </c>
      <c r="B17265" s="41" t="s">
        <v>10232</v>
      </c>
      <c r="C17265" s="63" t="s">
        <v>794</v>
      </c>
      <c r="D17265" s="791" t="s">
        <v>11565</v>
      </c>
      <c r="E17265" s="58">
        <v>43000</v>
      </c>
      <c r="F17265" s="58"/>
      <c r="G17265" s="126">
        <f t="shared" si="275"/>
        <v>-43000</v>
      </c>
      <c r="H17265" s="705" t="s">
        <v>11244</v>
      </c>
    </row>
    <row r="17266" spans="1:8" ht="15" x14ac:dyDescent="0.2">
      <c r="A17266" s="734">
        <v>45230</v>
      </c>
      <c r="B17266" s="41" t="s">
        <v>103</v>
      </c>
      <c r="C17266" s="63" t="s">
        <v>794</v>
      </c>
      <c r="D17266" s="791" t="s">
        <v>11566</v>
      </c>
      <c r="E17266" s="58">
        <v>65000</v>
      </c>
      <c r="F17266" s="58"/>
      <c r="G17266" s="126">
        <f t="shared" si="275"/>
        <v>-65000</v>
      </c>
      <c r="H17266" s="705" t="s">
        <v>11244</v>
      </c>
    </row>
    <row r="17267" spans="1:8" ht="15" x14ac:dyDescent="0.2">
      <c r="A17267" s="734">
        <v>45230</v>
      </c>
      <c r="B17267" s="41" t="s">
        <v>103</v>
      </c>
      <c r="C17267" s="63" t="s">
        <v>794</v>
      </c>
      <c r="D17267" s="791" t="s">
        <v>11567</v>
      </c>
      <c r="E17267" s="58">
        <v>22000</v>
      </c>
      <c r="F17267" s="58"/>
      <c r="G17267" s="126">
        <f t="shared" si="275"/>
        <v>-22000</v>
      </c>
      <c r="H17267" s="705" t="s">
        <v>11244</v>
      </c>
    </row>
    <row r="17268" spans="1:8" ht="15" x14ac:dyDescent="0.2">
      <c r="A17268" s="734">
        <v>45230</v>
      </c>
      <c r="B17268" s="41" t="s">
        <v>9356</v>
      </c>
      <c r="C17268" s="63" t="s">
        <v>794</v>
      </c>
      <c r="D17268" s="791" t="s">
        <v>11568</v>
      </c>
      <c r="E17268" s="58">
        <v>40800</v>
      </c>
      <c r="F17268" s="58"/>
      <c r="G17268" s="126">
        <f t="shared" si="275"/>
        <v>-40800</v>
      </c>
      <c r="H17268" s="705" t="s">
        <v>11244</v>
      </c>
    </row>
    <row r="17269" spans="1:8" ht="15" x14ac:dyDescent="0.2">
      <c r="A17269" s="734">
        <v>45230</v>
      </c>
      <c r="B17269" s="41" t="s">
        <v>10576</v>
      </c>
      <c r="C17269" s="63" t="s">
        <v>794</v>
      </c>
      <c r="D17269" s="791" t="s">
        <v>11597</v>
      </c>
      <c r="E17269" s="58">
        <v>39200</v>
      </c>
      <c r="F17269" s="58"/>
      <c r="G17269" s="126">
        <f t="shared" si="275"/>
        <v>-39200</v>
      </c>
      <c r="H17269" s="705" t="s">
        <v>11244</v>
      </c>
    </row>
    <row r="17270" spans="1:8" ht="15" x14ac:dyDescent="0.2">
      <c r="A17270" s="734">
        <v>45230</v>
      </c>
      <c r="B17270" s="41" t="s">
        <v>37</v>
      </c>
      <c r="C17270" s="63" t="s">
        <v>794</v>
      </c>
      <c r="D17270" s="791" t="s">
        <v>10097</v>
      </c>
      <c r="E17270" s="58">
        <v>128774.19354838709</v>
      </c>
      <c r="F17270" s="58"/>
      <c r="G17270" s="126">
        <f t="shared" si="275"/>
        <v>-128774.19354838709</v>
      </c>
      <c r="H17270" s="705" t="s">
        <v>11244</v>
      </c>
    </row>
    <row r="17271" spans="1:8" ht="15" x14ac:dyDescent="0.2">
      <c r="A17271" s="734">
        <v>45230</v>
      </c>
      <c r="B17271" s="41" t="s">
        <v>3946</v>
      </c>
      <c r="C17271" s="63" t="s">
        <v>794</v>
      </c>
      <c r="D17271" s="791" t="s">
        <v>11600</v>
      </c>
      <c r="E17271" s="58">
        <v>120084.67741935485</v>
      </c>
      <c r="F17271" s="58"/>
      <c r="G17271" s="126">
        <f t="shared" si="275"/>
        <v>-120084.67741935485</v>
      </c>
      <c r="H17271" s="705" t="s">
        <v>11244</v>
      </c>
    </row>
    <row r="17272" spans="1:8" ht="15" x14ac:dyDescent="0.2">
      <c r="A17272" s="734">
        <v>45230</v>
      </c>
      <c r="B17272" s="41" t="s">
        <v>3946</v>
      </c>
      <c r="C17272" s="63" t="s">
        <v>794</v>
      </c>
      <c r="D17272" s="791" t="s">
        <v>11601</v>
      </c>
      <c r="E17272" s="58">
        <v>20000</v>
      </c>
      <c r="F17272" s="58"/>
      <c r="G17272" s="126">
        <f t="shared" si="275"/>
        <v>-20000</v>
      </c>
      <c r="H17272" s="705" t="s">
        <v>11244</v>
      </c>
    </row>
    <row r="17273" spans="1:8" ht="15" x14ac:dyDescent="0.2">
      <c r="A17273" s="734">
        <v>45230</v>
      </c>
      <c r="B17273" s="41" t="s">
        <v>9986</v>
      </c>
      <c r="C17273" s="63" t="s">
        <v>794</v>
      </c>
      <c r="D17273" s="791" t="s">
        <v>11606</v>
      </c>
      <c r="E17273" s="58">
        <v>36800</v>
      </c>
      <c r="F17273" s="58"/>
      <c r="G17273" s="126">
        <f t="shared" si="275"/>
        <v>-36800</v>
      </c>
      <c r="H17273" s="705" t="s">
        <v>11244</v>
      </c>
    </row>
    <row r="17274" spans="1:8" ht="15" x14ac:dyDescent="0.2">
      <c r="A17274" s="734">
        <v>45230</v>
      </c>
      <c r="B17274" s="41" t="s">
        <v>11093</v>
      </c>
      <c r="C17274" s="63" t="s">
        <v>794</v>
      </c>
      <c r="D17274" s="791" t="s">
        <v>10749</v>
      </c>
      <c r="E17274" s="58">
        <v>76750</v>
      </c>
      <c r="F17274" s="58"/>
      <c r="G17274" s="126">
        <f t="shared" si="275"/>
        <v>-76750</v>
      </c>
      <c r="H17274" s="705" t="s">
        <v>11244</v>
      </c>
    </row>
    <row r="17275" spans="1:8" ht="15" x14ac:dyDescent="0.2">
      <c r="A17275" s="734">
        <v>45230</v>
      </c>
      <c r="B17275" s="63" t="s">
        <v>10908</v>
      </c>
      <c r="C17275" s="63" t="s">
        <v>794</v>
      </c>
      <c r="D17275" s="183" t="s">
        <v>11011</v>
      </c>
      <c r="E17275" s="126">
        <v>25000</v>
      </c>
      <c r="F17275" s="58"/>
      <c r="G17275" s="126">
        <f t="shared" si="275"/>
        <v>-25000</v>
      </c>
      <c r="H17275" s="705" t="s">
        <v>11244</v>
      </c>
    </row>
    <row r="17276" spans="1:8" ht="15" x14ac:dyDescent="0.2">
      <c r="A17276" s="734">
        <v>45230</v>
      </c>
      <c r="B17276" s="63" t="s">
        <v>9986</v>
      </c>
      <c r="C17276" s="63" t="s">
        <v>794</v>
      </c>
      <c r="D17276" s="183" t="s">
        <v>11011</v>
      </c>
      <c r="E17276" s="126">
        <v>25000</v>
      </c>
      <c r="F17276" s="58"/>
      <c r="G17276" s="126">
        <f t="shared" si="275"/>
        <v>-25000</v>
      </c>
      <c r="H17276" s="705" t="s">
        <v>11244</v>
      </c>
    </row>
    <row r="17277" spans="1:8" ht="15" x14ac:dyDescent="0.2">
      <c r="A17277" s="734">
        <v>45230</v>
      </c>
      <c r="B17277" s="63" t="s">
        <v>10232</v>
      </c>
      <c r="C17277" s="63" t="s">
        <v>794</v>
      </c>
      <c r="D17277" s="183" t="s">
        <v>11012</v>
      </c>
      <c r="E17277" s="126">
        <v>25000</v>
      </c>
      <c r="F17277" s="58"/>
      <c r="G17277" s="126">
        <f t="shared" si="275"/>
        <v>-25000</v>
      </c>
      <c r="H17277" s="705" t="s">
        <v>11244</v>
      </c>
    </row>
    <row r="17278" spans="1:8" ht="15" x14ac:dyDescent="0.2">
      <c r="A17278" s="734">
        <v>45230</v>
      </c>
      <c r="B17278" s="63" t="s">
        <v>10576</v>
      </c>
      <c r="C17278" s="63" t="s">
        <v>794</v>
      </c>
      <c r="D17278" s="183" t="s">
        <v>11012</v>
      </c>
      <c r="E17278" s="126">
        <v>25000</v>
      </c>
      <c r="F17278" s="58"/>
      <c r="G17278" s="126">
        <f t="shared" si="275"/>
        <v>-25000</v>
      </c>
      <c r="H17278" s="705" t="s">
        <v>11244</v>
      </c>
    </row>
    <row r="17279" spans="1:8" ht="15" x14ac:dyDescent="0.2">
      <c r="A17279" s="734">
        <v>45230</v>
      </c>
      <c r="B17279" s="63" t="s">
        <v>25</v>
      </c>
      <c r="C17279" s="63" t="s">
        <v>794</v>
      </c>
      <c r="D17279" s="183" t="s">
        <v>11118</v>
      </c>
      <c r="E17279" s="126">
        <v>105000</v>
      </c>
      <c r="F17279" s="58"/>
      <c r="G17279" s="126">
        <f t="shared" ref="G17279:G17342" si="276">F17279-E17279</f>
        <v>-105000</v>
      </c>
      <c r="H17279" s="705" t="s">
        <v>11244</v>
      </c>
    </row>
    <row r="17280" spans="1:8" ht="15" x14ac:dyDescent="0.2">
      <c r="A17280" s="734">
        <v>45230</v>
      </c>
      <c r="B17280" s="63" t="s">
        <v>10179</v>
      </c>
      <c r="C17280" s="63" t="s">
        <v>794</v>
      </c>
      <c r="D17280" s="183" t="s">
        <v>9012</v>
      </c>
      <c r="E17280" s="126">
        <v>5000</v>
      </c>
      <c r="F17280" s="58"/>
      <c r="G17280" s="126">
        <f t="shared" si="276"/>
        <v>-5000</v>
      </c>
      <c r="H17280" s="705" t="s">
        <v>11244</v>
      </c>
    </row>
    <row r="17281" spans="1:8" ht="15" x14ac:dyDescent="0.2">
      <c r="A17281" s="734">
        <v>45230</v>
      </c>
      <c r="B17281" s="41" t="s">
        <v>9356</v>
      </c>
      <c r="C17281" s="63" t="s">
        <v>794</v>
      </c>
      <c r="D17281" s="791" t="s">
        <v>11609</v>
      </c>
      <c r="E17281" s="58">
        <v>63910</v>
      </c>
      <c r="F17281" s="58"/>
      <c r="G17281" s="126">
        <f t="shared" si="276"/>
        <v>-63910</v>
      </c>
      <c r="H17281" s="705" t="s">
        <v>11244</v>
      </c>
    </row>
    <row r="17282" spans="1:8" ht="15" x14ac:dyDescent="0.2">
      <c r="A17282" s="734">
        <v>45230</v>
      </c>
      <c r="B17282" s="41" t="s">
        <v>103</v>
      </c>
      <c r="C17282" s="63" t="s">
        <v>794</v>
      </c>
      <c r="D17282" s="791" t="s">
        <v>11614</v>
      </c>
      <c r="E17282" s="58">
        <v>39000</v>
      </c>
      <c r="F17282" s="58"/>
      <c r="G17282" s="126">
        <f t="shared" si="276"/>
        <v>-39000</v>
      </c>
      <c r="H17282" s="705" t="s">
        <v>11244</v>
      </c>
    </row>
    <row r="17283" spans="1:8" ht="15" x14ac:dyDescent="0.2">
      <c r="A17283" s="734">
        <v>45230</v>
      </c>
      <c r="B17283" s="41" t="s">
        <v>9986</v>
      </c>
      <c r="C17283" s="63" t="s">
        <v>794</v>
      </c>
      <c r="D17283" s="791" t="s">
        <v>11618</v>
      </c>
      <c r="E17283" s="58">
        <v>200000</v>
      </c>
      <c r="F17283" s="58"/>
      <c r="G17283" s="126">
        <f t="shared" si="276"/>
        <v>-200000</v>
      </c>
      <c r="H17283" s="705" t="s">
        <v>11244</v>
      </c>
    </row>
    <row r="17284" spans="1:8" ht="15" x14ac:dyDescent="0.2">
      <c r="A17284" s="734">
        <v>45230</v>
      </c>
      <c r="B17284" s="41" t="s">
        <v>9409</v>
      </c>
      <c r="C17284" s="63" t="s">
        <v>794</v>
      </c>
      <c r="D17284" s="791" t="s">
        <v>11613</v>
      </c>
      <c r="E17284" s="58">
        <v>75060</v>
      </c>
      <c r="F17284" s="58"/>
      <c r="G17284" s="126">
        <f t="shared" si="276"/>
        <v>-75060</v>
      </c>
      <c r="H17284" s="705" t="s">
        <v>11244</v>
      </c>
    </row>
    <row r="17285" spans="1:8" ht="15" x14ac:dyDescent="0.2">
      <c r="A17285" s="734">
        <v>45230</v>
      </c>
      <c r="B17285" s="41" t="s">
        <v>2933</v>
      </c>
      <c r="C17285" s="63" t="s">
        <v>794</v>
      </c>
      <c r="D17285" s="791" t="s">
        <v>11027</v>
      </c>
      <c r="E17285" s="58">
        <v>325011.49193548388</v>
      </c>
      <c r="F17285" s="58"/>
      <c r="G17285" s="126">
        <f t="shared" si="276"/>
        <v>-325011.49193548388</v>
      </c>
      <c r="H17285" s="705" t="s">
        <v>11244</v>
      </c>
    </row>
    <row r="17286" spans="1:8" ht="15" x14ac:dyDescent="0.2">
      <c r="A17286" s="734">
        <v>45230</v>
      </c>
      <c r="B17286" s="41" t="s">
        <v>11623</v>
      </c>
      <c r="C17286" s="63" t="s">
        <v>794</v>
      </c>
      <c r="D17286" s="791" t="s">
        <v>11624</v>
      </c>
      <c r="E17286" s="58">
        <v>65000</v>
      </c>
      <c r="F17286" s="58"/>
      <c r="G17286" s="126">
        <f t="shared" si="276"/>
        <v>-65000</v>
      </c>
      <c r="H17286" s="705" t="s">
        <v>11244</v>
      </c>
    </row>
    <row r="17287" spans="1:8" ht="15" x14ac:dyDescent="0.2">
      <c r="A17287" s="734">
        <v>45230</v>
      </c>
      <c r="B17287" s="41" t="s">
        <v>9986</v>
      </c>
      <c r="C17287" s="63" t="s">
        <v>794</v>
      </c>
      <c r="D17287" s="791" t="s">
        <v>11628</v>
      </c>
      <c r="E17287" s="58">
        <v>5000</v>
      </c>
      <c r="F17287" s="58"/>
      <c r="G17287" s="126">
        <f t="shared" si="276"/>
        <v>-5000</v>
      </c>
      <c r="H17287" s="705" t="s">
        <v>11244</v>
      </c>
    </row>
    <row r="17288" spans="1:8" ht="15" x14ac:dyDescent="0.2">
      <c r="A17288" s="734">
        <v>45230</v>
      </c>
      <c r="B17288" s="41" t="s">
        <v>103</v>
      </c>
      <c r="C17288" s="63" t="s">
        <v>794</v>
      </c>
      <c r="D17288" s="791" t="s">
        <v>11629</v>
      </c>
      <c r="E17288" s="58">
        <v>60000</v>
      </c>
      <c r="F17288" s="58"/>
      <c r="G17288" s="126">
        <f t="shared" si="276"/>
        <v>-60000</v>
      </c>
      <c r="H17288" s="705" t="s">
        <v>11244</v>
      </c>
    </row>
    <row r="17289" spans="1:8" ht="15" x14ac:dyDescent="0.2">
      <c r="A17289" s="734">
        <v>45230</v>
      </c>
      <c r="B17289" s="41" t="s">
        <v>9356</v>
      </c>
      <c r="C17289" s="63" t="s">
        <v>794</v>
      </c>
      <c r="D17289" s="791" t="s">
        <v>11630</v>
      </c>
      <c r="E17289" s="58">
        <v>33450</v>
      </c>
      <c r="F17289" s="58"/>
      <c r="G17289" s="126">
        <f t="shared" si="276"/>
        <v>-33450</v>
      </c>
      <c r="H17289" s="705" t="s">
        <v>11244</v>
      </c>
    </row>
    <row r="17290" spans="1:8" ht="15" x14ac:dyDescent="0.2">
      <c r="A17290" s="734">
        <v>45230</v>
      </c>
      <c r="B17290" s="41" t="s">
        <v>11511</v>
      </c>
      <c r="C17290" s="63" t="s">
        <v>794</v>
      </c>
      <c r="D17290" s="791" t="s">
        <v>11677</v>
      </c>
      <c r="E17290" s="58">
        <v>170000</v>
      </c>
      <c r="F17290" s="58"/>
      <c r="G17290" s="126">
        <f t="shared" si="276"/>
        <v>-170000</v>
      </c>
      <c r="H17290" s="705" t="s">
        <v>11244</v>
      </c>
    </row>
    <row r="17291" spans="1:8" ht="15" x14ac:dyDescent="0.2">
      <c r="A17291" s="734">
        <v>45230</v>
      </c>
      <c r="B17291" s="41" t="s">
        <v>3945</v>
      </c>
      <c r="C17291" s="63" t="s">
        <v>794</v>
      </c>
      <c r="D17291" s="791" t="s">
        <v>11637</v>
      </c>
      <c r="E17291" s="58">
        <v>135890</v>
      </c>
      <c r="F17291" s="58"/>
      <c r="G17291" s="126">
        <f t="shared" si="276"/>
        <v>-135890</v>
      </c>
      <c r="H17291" s="705" t="s">
        <v>11244</v>
      </c>
    </row>
    <row r="17292" spans="1:8" ht="15" x14ac:dyDescent="0.2">
      <c r="A17292" s="734">
        <v>45230</v>
      </c>
      <c r="B17292" s="41" t="s">
        <v>9356</v>
      </c>
      <c r="C17292" s="63" t="s">
        <v>794</v>
      </c>
      <c r="D17292" s="791" t="s">
        <v>11640</v>
      </c>
      <c r="E17292" s="58">
        <v>1600</v>
      </c>
      <c r="F17292" s="58"/>
      <c r="G17292" s="126">
        <f t="shared" si="276"/>
        <v>-1600</v>
      </c>
      <c r="H17292" s="705" t="s">
        <v>11244</v>
      </c>
    </row>
    <row r="17293" spans="1:8" ht="15" x14ac:dyDescent="0.2">
      <c r="A17293" s="734">
        <v>45230</v>
      </c>
      <c r="B17293" s="41" t="s">
        <v>103</v>
      </c>
      <c r="C17293" s="63" t="s">
        <v>103</v>
      </c>
      <c r="D17293" s="791" t="s">
        <v>10211</v>
      </c>
      <c r="E17293" s="58">
        <v>3000</v>
      </c>
      <c r="F17293" s="58"/>
      <c r="G17293" s="126">
        <f t="shared" si="276"/>
        <v>-3000</v>
      </c>
      <c r="H17293" s="705" t="s">
        <v>11244</v>
      </c>
    </row>
    <row r="17294" spans="1:8" ht="15" x14ac:dyDescent="0.2">
      <c r="A17294" s="733">
        <v>45205</v>
      </c>
      <c r="B17294" s="174" t="s">
        <v>10232</v>
      </c>
      <c r="C17294" s="174" t="s">
        <v>9549</v>
      </c>
      <c r="D17294" s="228" t="s">
        <v>11273</v>
      </c>
      <c r="E17294" s="236">
        <v>100000</v>
      </c>
      <c r="F17294" s="236"/>
      <c r="G17294" s="236">
        <f t="shared" si="276"/>
        <v>-100000</v>
      </c>
      <c r="H17294" s="709" t="s">
        <v>11244</v>
      </c>
    </row>
    <row r="17295" spans="1:8" ht="15" x14ac:dyDescent="0.2">
      <c r="A17295" s="733">
        <v>45208</v>
      </c>
      <c r="B17295" s="174" t="s">
        <v>10576</v>
      </c>
      <c r="C17295" s="174" t="s">
        <v>8251</v>
      </c>
      <c r="D17295" s="228" t="s">
        <v>11274</v>
      </c>
      <c r="E17295" s="236">
        <v>200000</v>
      </c>
      <c r="F17295" s="236"/>
      <c r="G17295" s="236">
        <f t="shared" si="276"/>
        <v>-200000</v>
      </c>
      <c r="H17295" s="709" t="s">
        <v>11244</v>
      </c>
    </row>
    <row r="17296" spans="1:8" ht="15" x14ac:dyDescent="0.2">
      <c r="A17296" s="733">
        <v>45208</v>
      </c>
      <c r="B17296" s="174" t="s">
        <v>9356</v>
      </c>
      <c r="C17296" s="174" t="s">
        <v>8251</v>
      </c>
      <c r="D17296" s="228" t="s">
        <v>11275</v>
      </c>
      <c r="E17296" s="236">
        <v>100000</v>
      </c>
      <c r="F17296" s="236"/>
      <c r="G17296" s="236">
        <f t="shared" si="276"/>
        <v>-100000</v>
      </c>
      <c r="H17296" s="709" t="s">
        <v>11244</v>
      </c>
    </row>
    <row r="17297" spans="1:8" ht="15" x14ac:dyDescent="0.2">
      <c r="A17297" s="733">
        <v>45208</v>
      </c>
      <c r="B17297" s="174" t="s">
        <v>3946</v>
      </c>
      <c r="C17297" s="174" t="s">
        <v>3003</v>
      </c>
      <c r="D17297" s="228" t="s">
        <v>11276</v>
      </c>
      <c r="E17297" s="236">
        <v>32760</v>
      </c>
      <c r="F17297" s="236"/>
      <c r="G17297" s="236">
        <f t="shared" si="276"/>
        <v>-32760</v>
      </c>
      <c r="H17297" s="709" t="s">
        <v>11244</v>
      </c>
    </row>
    <row r="17298" spans="1:8" ht="15" x14ac:dyDescent="0.2">
      <c r="A17298" s="733">
        <v>45208</v>
      </c>
      <c r="B17298" s="174" t="s">
        <v>3945</v>
      </c>
      <c r="C17298" s="174" t="s">
        <v>3003</v>
      </c>
      <c r="D17298" s="228" t="s">
        <v>11276</v>
      </c>
      <c r="E17298" s="236">
        <v>35360</v>
      </c>
      <c r="F17298" s="236"/>
      <c r="G17298" s="236">
        <f t="shared" si="276"/>
        <v>-35360</v>
      </c>
      <c r="H17298" s="709" t="s">
        <v>11244</v>
      </c>
    </row>
    <row r="17299" spans="1:8" ht="15" x14ac:dyDescent="0.2">
      <c r="A17299" s="733">
        <v>45208</v>
      </c>
      <c r="B17299" s="174" t="s">
        <v>9409</v>
      </c>
      <c r="C17299" s="174" t="s">
        <v>3003</v>
      </c>
      <c r="D17299" s="228" t="s">
        <v>11276</v>
      </c>
      <c r="E17299" s="236">
        <v>89674</v>
      </c>
      <c r="F17299" s="236"/>
      <c r="G17299" s="236">
        <f t="shared" si="276"/>
        <v>-89674</v>
      </c>
      <c r="H17299" s="709" t="s">
        <v>11244</v>
      </c>
    </row>
    <row r="17300" spans="1:8" ht="15" x14ac:dyDescent="0.2">
      <c r="A17300" s="733">
        <v>45210</v>
      </c>
      <c r="B17300" s="174" t="s">
        <v>10908</v>
      </c>
      <c r="C17300" s="174" t="s">
        <v>7223</v>
      </c>
      <c r="D17300" s="228" t="s">
        <v>11323</v>
      </c>
      <c r="E17300" s="236">
        <v>300000</v>
      </c>
      <c r="F17300" s="236"/>
      <c r="G17300" s="236">
        <f t="shared" si="276"/>
        <v>-300000</v>
      </c>
      <c r="H17300" s="709" t="s">
        <v>11244</v>
      </c>
    </row>
    <row r="17301" spans="1:8" ht="15" customHeight="1" x14ac:dyDescent="0.2">
      <c r="A17301" s="733">
        <v>45210</v>
      </c>
      <c r="B17301" s="174" t="s">
        <v>10576</v>
      </c>
      <c r="C17301" s="174" t="s">
        <v>7223</v>
      </c>
      <c r="D17301" s="228" t="s">
        <v>11321</v>
      </c>
      <c r="E17301" s="236">
        <v>198000</v>
      </c>
      <c r="F17301" s="236"/>
      <c r="G17301" s="236">
        <f t="shared" si="276"/>
        <v>-198000</v>
      </c>
      <c r="H17301" s="709" t="s">
        <v>11244</v>
      </c>
    </row>
    <row r="17302" spans="1:8" ht="15" x14ac:dyDescent="0.2">
      <c r="A17302" s="733">
        <v>45210</v>
      </c>
      <c r="B17302" s="174" t="s">
        <v>10908</v>
      </c>
      <c r="C17302" s="174" t="s">
        <v>7223</v>
      </c>
      <c r="D17302" s="228" t="s">
        <v>11322</v>
      </c>
      <c r="E17302" s="236">
        <v>200000</v>
      </c>
      <c r="F17302" s="236"/>
      <c r="G17302" s="236">
        <f t="shared" si="276"/>
        <v>-200000</v>
      </c>
      <c r="H17302" s="709" t="s">
        <v>11244</v>
      </c>
    </row>
    <row r="17303" spans="1:8" ht="15" x14ac:dyDescent="0.2">
      <c r="A17303" s="733">
        <v>45211</v>
      </c>
      <c r="B17303" s="174" t="s">
        <v>10232</v>
      </c>
      <c r="C17303" s="551" t="s">
        <v>9549</v>
      </c>
      <c r="D17303" s="740" t="s">
        <v>11396</v>
      </c>
      <c r="E17303" s="552">
        <v>142000</v>
      </c>
      <c r="F17303" s="236"/>
      <c r="G17303" s="236">
        <f t="shared" si="276"/>
        <v>-142000</v>
      </c>
      <c r="H17303" s="709" t="s">
        <v>11244</v>
      </c>
    </row>
    <row r="17304" spans="1:8" ht="15" x14ac:dyDescent="0.2">
      <c r="A17304" s="733">
        <v>45211</v>
      </c>
      <c r="B17304" s="174" t="s">
        <v>8868</v>
      </c>
      <c r="C17304" s="551" t="s">
        <v>9549</v>
      </c>
      <c r="D17304" s="740" t="s">
        <v>11396</v>
      </c>
      <c r="E17304" s="552">
        <v>10000</v>
      </c>
      <c r="F17304" s="236"/>
      <c r="G17304" s="236">
        <f t="shared" si="276"/>
        <v>-10000</v>
      </c>
      <c r="H17304" s="709" t="s">
        <v>11244</v>
      </c>
    </row>
    <row r="17305" spans="1:8" ht="15" x14ac:dyDescent="0.2">
      <c r="A17305" s="733">
        <v>45217</v>
      </c>
      <c r="B17305" s="174" t="s">
        <v>9769</v>
      </c>
      <c r="C17305" s="174" t="s">
        <v>8900</v>
      </c>
      <c r="D17305" s="228" t="s">
        <v>11397</v>
      </c>
      <c r="E17305" s="236">
        <v>200000</v>
      </c>
      <c r="F17305" s="236"/>
      <c r="G17305" s="236">
        <f t="shared" si="276"/>
        <v>-200000</v>
      </c>
      <c r="H17305" s="709" t="s">
        <v>11244</v>
      </c>
    </row>
    <row r="17306" spans="1:8" ht="15" x14ac:dyDescent="0.2">
      <c r="A17306" s="733">
        <v>45217</v>
      </c>
      <c r="B17306" s="174" t="s">
        <v>10232</v>
      </c>
      <c r="C17306" s="174" t="s">
        <v>11400</v>
      </c>
      <c r="D17306" s="228" t="s">
        <v>11401</v>
      </c>
      <c r="E17306" s="236">
        <v>130000</v>
      </c>
      <c r="F17306" s="236"/>
      <c r="G17306" s="236">
        <f t="shared" si="276"/>
        <v>-130000</v>
      </c>
      <c r="H17306" s="709" t="s">
        <v>11244</v>
      </c>
    </row>
    <row r="17307" spans="1:8" ht="15" x14ac:dyDescent="0.2">
      <c r="A17307" s="733">
        <v>45219</v>
      </c>
      <c r="B17307" s="174" t="s">
        <v>10576</v>
      </c>
      <c r="C17307" s="174" t="s">
        <v>11029</v>
      </c>
      <c r="D17307" s="228" t="s">
        <v>11415</v>
      </c>
      <c r="E17307" s="236">
        <v>100000</v>
      </c>
      <c r="F17307" s="236"/>
      <c r="G17307" s="236">
        <f t="shared" si="276"/>
        <v>-100000</v>
      </c>
      <c r="H17307" s="709" t="s">
        <v>11244</v>
      </c>
    </row>
    <row r="17308" spans="1:8" ht="15" x14ac:dyDescent="0.2">
      <c r="A17308" s="733">
        <v>45219</v>
      </c>
      <c r="B17308" s="174" t="s">
        <v>9769</v>
      </c>
      <c r="C17308" s="174" t="s">
        <v>11428</v>
      </c>
      <c r="D17308" s="228" t="s">
        <v>11439</v>
      </c>
      <c r="E17308" s="236">
        <v>200000</v>
      </c>
      <c r="F17308" s="236"/>
      <c r="G17308" s="236">
        <f t="shared" si="276"/>
        <v>-200000</v>
      </c>
      <c r="H17308" s="709" t="s">
        <v>11244</v>
      </c>
    </row>
    <row r="17309" spans="1:8" ht="15" x14ac:dyDescent="0.2">
      <c r="A17309" s="733">
        <v>45224</v>
      </c>
      <c r="B17309" s="174" t="s">
        <v>11007</v>
      </c>
      <c r="C17309" s="174" t="s">
        <v>9474</v>
      </c>
      <c r="D17309" s="228" t="s">
        <v>11476</v>
      </c>
      <c r="E17309" s="236">
        <v>39000</v>
      </c>
      <c r="F17309" s="236"/>
      <c r="G17309" s="236">
        <f t="shared" si="276"/>
        <v>-39000</v>
      </c>
      <c r="H17309" s="709" t="s">
        <v>11244</v>
      </c>
    </row>
    <row r="17310" spans="1:8" ht="24" x14ac:dyDescent="0.2">
      <c r="A17310" s="733">
        <v>45225</v>
      </c>
      <c r="B17310" s="174" t="s">
        <v>10232</v>
      </c>
      <c r="C17310" s="551" t="s">
        <v>3145</v>
      </c>
      <c r="D17310" s="740" t="s">
        <v>11478</v>
      </c>
      <c r="E17310" s="552">
        <v>46667</v>
      </c>
      <c r="F17310" s="236"/>
      <c r="G17310" s="236">
        <f t="shared" si="276"/>
        <v>-46667</v>
      </c>
      <c r="H17310" s="709" t="s">
        <v>11244</v>
      </c>
    </row>
    <row r="17311" spans="1:8" ht="24" x14ac:dyDescent="0.2">
      <c r="A17311" s="733">
        <v>45225</v>
      </c>
      <c r="B17311" s="174" t="s">
        <v>10908</v>
      </c>
      <c r="C17311" s="551" t="s">
        <v>3145</v>
      </c>
      <c r="D17311" s="740" t="s">
        <v>11478</v>
      </c>
      <c r="E17311" s="552">
        <v>46667</v>
      </c>
      <c r="F17311" s="236"/>
      <c r="G17311" s="236">
        <f t="shared" si="276"/>
        <v>-46667</v>
      </c>
      <c r="H17311" s="709" t="s">
        <v>11244</v>
      </c>
    </row>
    <row r="17312" spans="1:8" ht="24" x14ac:dyDescent="0.2">
      <c r="A17312" s="733">
        <v>45225</v>
      </c>
      <c r="B17312" s="174" t="s">
        <v>10576</v>
      </c>
      <c r="C17312" s="551" t="s">
        <v>3145</v>
      </c>
      <c r="D17312" s="740" t="s">
        <v>11478</v>
      </c>
      <c r="E17312" s="552">
        <v>46666</v>
      </c>
      <c r="F17312" s="236"/>
      <c r="G17312" s="236">
        <f t="shared" si="276"/>
        <v>-46666</v>
      </c>
      <c r="H17312" s="709" t="s">
        <v>11244</v>
      </c>
    </row>
    <row r="17313" spans="1:8" ht="15" x14ac:dyDescent="0.2">
      <c r="A17313" s="733">
        <v>45227</v>
      </c>
      <c r="B17313" s="174" t="s">
        <v>10379</v>
      </c>
      <c r="C17313" s="174" t="s">
        <v>5681</v>
      </c>
      <c r="D17313" s="228" t="s">
        <v>11501</v>
      </c>
      <c r="E17313" s="236">
        <v>200000</v>
      </c>
      <c r="F17313" s="236"/>
      <c r="G17313" s="236">
        <f t="shared" si="276"/>
        <v>-200000</v>
      </c>
      <c r="H17313" s="709" t="s">
        <v>11244</v>
      </c>
    </row>
    <row r="17314" spans="1:8" ht="15" x14ac:dyDescent="0.2">
      <c r="A17314" s="733">
        <v>45227</v>
      </c>
      <c r="B17314" s="174" t="s">
        <v>10232</v>
      </c>
      <c r="C17314" s="174" t="s">
        <v>3446</v>
      </c>
      <c r="D17314" s="228" t="s">
        <v>11502</v>
      </c>
      <c r="E17314" s="236">
        <v>100000</v>
      </c>
      <c r="F17314" s="236"/>
      <c r="G17314" s="236">
        <f t="shared" si="276"/>
        <v>-100000</v>
      </c>
      <c r="H17314" s="709" t="s">
        <v>11244</v>
      </c>
    </row>
    <row r="17315" spans="1:8" ht="15" x14ac:dyDescent="0.2">
      <c r="A17315" s="733">
        <v>45230</v>
      </c>
      <c r="B17315" s="174" t="s">
        <v>10908</v>
      </c>
      <c r="C17315" s="174" t="s">
        <v>11536</v>
      </c>
      <c r="D17315" s="228" t="s">
        <v>11537</v>
      </c>
      <c r="E17315" s="236">
        <v>300000</v>
      </c>
      <c r="F17315" s="236"/>
      <c r="G17315" s="236">
        <f t="shared" si="276"/>
        <v>-300000</v>
      </c>
      <c r="H17315" s="709" t="s">
        <v>11244</v>
      </c>
    </row>
    <row r="17316" spans="1:8" ht="15" x14ac:dyDescent="0.2">
      <c r="A17316" s="733">
        <v>45230</v>
      </c>
      <c r="B17316" s="174" t="s">
        <v>10471</v>
      </c>
      <c r="C17316" s="174" t="s">
        <v>9460</v>
      </c>
      <c r="D17316" s="228" t="s">
        <v>11538</v>
      </c>
      <c r="E17316" s="236">
        <v>100000</v>
      </c>
      <c r="F17316" s="236"/>
      <c r="G17316" s="236">
        <f t="shared" si="276"/>
        <v>-100000</v>
      </c>
      <c r="H17316" s="709" t="s">
        <v>11244</v>
      </c>
    </row>
    <row r="17317" spans="1:8" ht="15" x14ac:dyDescent="0.2">
      <c r="A17317" s="730">
        <v>45201</v>
      </c>
      <c r="B17317" s="91" t="s">
        <v>9967</v>
      </c>
      <c r="C17317" s="94" t="s">
        <v>559</v>
      </c>
      <c r="D17317" s="892" t="s">
        <v>11232</v>
      </c>
      <c r="E17317" s="92"/>
      <c r="F17317" s="92">
        <v>1000000</v>
      </c>
      <c r="G17317" s="176">
        <f t="shared" si="276"/>
        <v>1000000</v>
      </c>
      <c r="H17317" s="702" t="s">
        <v>11244</v>
      </c>
    </row>
    <row r="17318" spans="1:8" ht="15" x14ac:dyDescent="0.2">
      <c r="A17318" s="730">
        <v>45202</v>
      </c>
      <c r="B17318" s="91" t="s">
        <v>10471</v>
      </c>
      <c r="C17318" s="94" t="s">
        <v>559</v>
      </c>
      <c r="D17318" s="892" t="s">
        <v>11233</v>
      </c>
      <c r="E17318" s="92"/>
      <c r="F17318" s="92">
        <v>1380000</v>
      </c>
      <c r="G17318" s="176">
        <f t="shared" si="276"/>
        <v>1380000</v>
      </c>
      <c r="H17318" s="702" t="s">
        <v>11244</v>
      </c>
    </row>
    <row r="17319" spans="1:8" ht="15" x14ac:dyDescent="0.2">
      <c r="A17319" s="730">
        <v>45202</v>
      </c>
      <c r="B17319" s="91" t="s">
        <v>8043</v>
      </c>
      <c r="C17319" s="94" t="s">
        <v>559</v>
      </c>
      <c r="D17319" s="892" t="s">
        <v>11233</v>
      </c>
      <c r="E17319" s="92"/>
      <c r="F17319" s="92">
        <v>2000000</v>
      </c>
      <c r="G17319" s="176">
        <f t="shared" si="276"/>
        <v>2000000</v>
      </c>
      <c r="H17319" s="702" t="s">
        <v>11244</v>
      </c>
    </row>
    <row r="17320" spans="1:8" ht="15" x14ac:dyDescent="0.2">
      <c r="A17320" s="730">
        <v>45205</v>
      </c>
      <c r="B17320" s="91" t="s">
        <v>11271</v>
      </c>
      <c r="C17320" s="94" t="s">
        <v>559</v>
      </c>
      <c r="D17320" s="892" t="s">
        <v>11270</v>
      </c>
      <c r="E17320" s="92"/>
      <c r="F17320" s="92">
        <v>1300000</v>
      </c>
      <c r="G17320" s="176">
        <f t="shared" si="276"/>
        <v>1300000</v>
      </c>
      <c r="H17320" s="702" t="s">
        <v>11244</v>
      </c>
    </row>
    <row r="17321" spans="1:8" ht="15" x14ac:dyDescent="0.2">
      <c r="A17321" s="730">
        <v>45208</v>
      </c>
      <c r="B17321" s="91" t="s">
        <v>3945</v>
      </c>
      <c r="C17321" s="94" t="s">
        <v>559</v>
      </c>
      <c r="D17321" s="892" t="s">
        <v>11306</v>
      </c>
      <c r="E17321" s="92"/>
      <c r="F17321" s="92">
        <v>333522</v>
      </c>
      <c r="G17321" s="176">
        <f t="shared" si="276"/>
        <v>333522</v>
      </c>
      <c r="H17321" s="702" t="s">
        <v>11244</v>
      </c>
    </row>
    <row r="17322" spans="1:8" ht="15" x14ac:dyDescent="0.2">
      <c r="A17322" s="730">
        <v>45209</v>
      </c>
      <c r="B17322" s="91" t="s">
        <v>9409</v>
      </c>
      <c r="C17322" s="94" t="s">
        <v>559</v>
      </c>
      <c r="D17322" s="892" t="s">
        <v>11327</v>
      </c>
      <c r="E17322" s="92"/>
      <c r="F17322" s="92">
        <v>3144567</v>
      </c>
      <c r="G17322" s="176">
        <f t="shared" si="276"/>
        <v>3144567</v>
      </c>
      <c r="H17322" s="702" t="s">
        <v>11244</v>
      </c>
    </row>
    <row r="17323" spans="1:8" ht="15" x14ac:dyDescent="0.2">
      <c r="A17323" s="730">
        <v>45212</v>
      </c>
      <c r="B17323" s="91" t="s">
        <v>11007</v>
      </c>
      <c r="C17323" s="94" t="s">
        <v>559</v>
      </c>
      <c r="D17323" s="892" t="s">
        <v>11369</v>
      </c>
      <c r="E17323" s="92"/>
      <c r="F17323" s="92">
        <v>500000</v>
      </c>
      <c r="G17323" s="176">
        <f t="shared" si="276"/>
        <v>500000</v>
      </c>
      <c r="H17323" s="702" t="s">
        <v>11244</v>
      </c>
    </row>
    <row r="17324" spans="1:8" ht="15" x14ac:dyDescent="0.2">
      <c r="A17324" s="730">
        <v>45216</v>
      </c>
      <c r="B17324" s="91" t="s">
        <v>3946</v>
      </c>
      <c r="C17324" s="94" t="s">
        <v>559</v>
      </c>
      <c r="D17324" s="892" t="s">
        <v>11373</v>
      </c>
      <c r="E17324" s="92"/>
      <c r="F17324" s="92">
        <v>359992</v>
      </c>
      <c r="G17324" s="176">
        <f t="shared" si="276"/>
        <v>359992</v>
      </c>
      <c r="H17324" s="702" t="s">
        <v>11244</v>
      </c>
    </row>
    <row r="17325" spans="1:8" ht="15" x14ac:dyDescent="0.2">
      <c r="A17325" s="730">
        <v>45216</v>
      </c>
      <c r="B17325" s="91" t="s">
        <v>10576</v>
      </c>
      <c r="C17325" s="94" t="s">
        <v>559</v>
      </c>
      <c r="D17325" s="892" t="s">
        <v>11374</v>
      </c>
      <c r="E17325" s="92"/>
      <c r="F17325" s="92">
        <v>8710033</v>
      </c>
      <c r="G17325" s="176">
        <f t="shared" si="276"/>
        <v>8710033</v>
      </c>
      <c r="H17325" s="702" t="s">
        <v>11244</v>
      </c>
    </row>
    <row r="17326" spans="1:8" ht="15" x14ac:dyDescent="0.2">
      <c r="A17326" s="730">
        <v>45223</v>
      </c>
      <c r="B17326" s="91" t="s">
        <v>9356</v>
      </c>
      <c r="C17326" s="94" t="s">
        <v>559</v>
      </c>
      <c r="D17326" s="892" t="s">
        <v>11443</v>
      </c>
      <c r="E17326" s="92"/>
      <c r="F17326" s="92">
        <v>79650</v>
      </c>
      <c r="G17326" s="176">
        <f t="shared" si="276"/>
        <v>79650</v>
      </c>
      <c r="H17326" s="702" t="s">
        <v>11244</v>
      </c>
    </row>
    <row r="17327" spans="1:8" s="682" customFormat="1" ht="29.25" customHeight="1" x14ac:dyDescent="0.25">
      <c r="A17327" s="730">
        <v>45225</v>
      </c>
      <c r="B17327" s="94" t="s">
        <v>2933</v>
      </c>
      <c r="C17327" s="94" t="s">
        <v>559</v>
      </c>
      <c r="D17327" s="802" t="s">
        <v>11453</v>
      </c>
      <c r="E17327" s="176"/>
      <c r="F17327" s="176">
        <v>2352000</v>
      </c>
      <c r="G17327" s="176">
        <f t="shared" si="276"/>
        <v>2352000</v>
      </c>
      <c r="H17327" s="702" t="s">
        <v>11244</v>
      </c>
    </row>
    <row r="17328" spans="1:8" ht="15" x14ac:dyDescent="0.2">
      <c r="A17328" s="730">
        <v>45225</v>
      </c>
      <c r="B17328" s="91" t="s">
        <v>10576</v>
      </c>
      <c r="C17328" s="94" t="s">
        <v>559</v>
      </c>
      <c r="D17328" s="892" t="s">
        <v>11472</v>
      </c>
      <c r="E17328" s="92"/>
      <c r="F17328" s="92">
        <v>16172173</v>
      </c>
      <c r="G17328" s="176">
        <f t="shared" si="276"/>
        <v>16172173</v>
      </c>
      <c r="H17328" s="702" t="s">
        <v>11244</v>
      </c>
    </row>
    <row r="17329" spans="1:8" ht="15" x14ac:dyDescent="0.2">
      <c r="A17329" s="730">
        <v>45230</v>
      </c>
      <c r="B17329" s="91" t="s">
        <v>10471</v>
      </c>
      <c r="C17329" s="94" t="s">
        <v>559</v>
      </c>
      <c r="D17329" s="892" t="s">
        <v>11504</v>
      </c>
      <c r="E17329" s="92"/>
      <c r="F17329" s="92">
        <v>1500000</v>
      </c>
      <c r="G17329" s="176">
        <f t="shared" si="276"/>
        <v>1500000</v>
      </c>
      <c r="H17329" s="702" t="s">
        <v>11244</v>
      </c>
    </row>
    <row r="17330" spans="1:8" ht="15" x14ac:dyDescent="0.2">
      <c r="A17330" s="734">
        <v>45231</v>
      </c>
      <c r="B17330" s="41" t="s">
        <v>10908</v>
      </c>
      <c r="C17330" s="63" t="s">
        <v>10993</v>
      </c>
      <c r="D17330" s="791" t="s">
        <v>11531</v>
      </c>
      <c r="E17330" s="58">
        <v>1820</v>
      </c>
      <c r="F17330" s="58"/>
      <c r="G17330" s="126">
        <f t="shared" si="276"/>
        <v>-1820</v>
      </c>
      <c r="H17330" s="705" t="s">
        <v>11523</v>
      </c>
    </row>
    <row r="17331" spans="1:8" ht="15" x14ac:dyDescent="0.2">
      <c r="A17331" s="734">
        <v>45231</v>
      </c>
      <c r="B17331" s="41" t="s">
        <v>11093</v>
      </c>
      <c r="C17331" s="63" t="s">
        <v>5741</v>
      </c>
      <c r="D17331" s="791" t="s">
        <v>11532</v>
      </c>
      <c r="E17331" s="58">
        <v>1500</v>
      </c>
      <c r="F17331" s="58"/>
      <c r="G17331" s="126">
        <f t="shared" si="276"/>
        <v>-1500</v>
      </c>
      <c r="H17331" s="705" t="s">
        <v>11523</v>
      </c>
    </row>
    <row r="17332" spans="1:8" ht="15" x14ac:dyDescent="0.2">
      <c r="A17332" s="734">
        <v>45231</v>
      </c>
      <c r="B17332" s="41" t="s">
        <v>25</v>
      </c>
      <c r="C17332" s="63" t="s">
        <v>14</v>
      </c>
      <c r="D17332" s="791" t="s">
        <v>11551</v>
      </c>
      <c r="E17332" s="58">
        <v>15000</v>
      </c>
      <c r="F17332" s="58"/>
      <c r="G17332" s="126">
        <f t="shared" si="276"/>
        <v>-15000</v>
      </c>
      <c r="H17332" s="705" t="s">
        <v>11523</v>
      </c>
    </row>
    <row r="17333" spans="1:8" ht="15" x14ac:dyDescent="0.2">
      <c r="A17333" s="734">
        <v>45231</v>
      </c>
      <c r="B17333" s="41" t="s">
        <v>11093</v>
      </c>
      <c r="C17333" s="63" t="s">
        <v>11552</v>
      </c>
      <c r="D17333" s="791" t="s">
        <v>11553</v>
      </c>
      <c r="E17333" s="58">
        <v>8000</v>
      </c>
      <c r="F17333" s="58"/>
      <c r="G17333" s="126">
        <f t="shared" si="276"/>
        <v>-8000</v>
      </c>
      <c r="H17333" s="705" t="s">
        <v>11523</v>
      </c>
    </row>
    <row r="17334" spans="1:8" ht="15" x14ac:dyDescent="0.2">
      <c r="A17334" s="734">
        <v>45231</v>
      </c>
      <c r="B17334" s="41" t="s">
        <v>11446</v>
      </c>
      <c r="C17334" s="63" t="s">
        <v>5741</v>
      </c>
      <c r="D17334" s="791" t="s">
        <v>370</v>
      </c>
      <c r="E17334" s="58">
        <v>3000</v>
      </c>
      <c r="F17334" s="58"/>
      <c r="G17334" s="126">
        <f t="shared" si="276"/>
        <v>-3000</v>
      </c>
      <c r="H17334" s="705" t="s">
        <v>11523</v>
      </c>
    </row>
    <row r="17335" spans="1:8" ht="15" x14ac:dyDescent="0.2">
      <c r="A17335" s="734">
        <v>45231</v>
      </c>
      <c r="B17335" s="41" t="s">
        <v>103</v>
      </c>
      <c r="C17335" s="63" t="s">
        <v>103</v>
      </c>
      <c r="D17335" s="791" t="s">
        <v>10211</v>
      </c>
      <c r="E17335" s="58">
        <v>3000</v>
      </c>
      <c r="F17335" s="58"/>
      <c r="G17335" s="126">
        <f t="shared" si="276"/>
        <v>-3000</v>
      </c>
      <c r="H17335" s="705" t="s">
        <v>11523</v>
      </c>
    </row>
    <row r="17336" spans="1:8" ht="15" x14ac:dyDescent="0.2">
      <c r="A17336" s="734">
        <v>45231</v>
      </c>
      <c r="B17336" s="41" t="s">
        <v>9986</v>
      </c>
      <c r="C17336" s="63" t="s">
        <v>10993</v>
      </c>
      <c r="D17336" s="791" t="s">
        <v>6057</v>
      </c>
      <c r="E17336" s="58">
        <v>14370</v>
      </c>
      <c r="F17336" s="58"/>
      <c r="G17336" s="126">
        <f t="shared" si="276"/>
        <v>-14370</v>
      </c>
      <c r="H17336" s="705" t="s">
        <v>11523</v>
      </c>
    </row>
    <row r="17337" spans="1:8" ht="15" x14ac:dyDescent="0.2">
      <c r="A17337" s="734">
        <v>45231</v>
      </c>
      <c r="B17337" s="41" t="s">
        <v>9986</v>
      </c>
      <c r="C17337" s="63" t="s">
        <v>10993</v>
      </c>
      <c r="D17337" s="791" t="s">
        <v>6057</v>
      </c>
      <c r="E17337" s="58">
        <v>7440</v>
      </c>
      <c r="F17337" s="58"/>
      <c r="G17337" s="126">
        <f t="shared" si="276"/>
        <v>-7440</v>
      </c>
      <c r="H17337" s="705" t="s">
        <v>11523</v>
      </c>
    </row>
    <row r="17338" spans="1:8" ht="15" x14ac:dyDescent="0.2">
      <c r="A17338" s="734">
        <v>45231</v>
      </c>
      <c r="B17338" s="41" t="s">
        <v>9986</v>
      </c>
      <c r="C17338" s="63" t="s">
        <v>10993</v>
      </c>
      <c r="D17338" s="791" t="s">
        <v>6057</v>
      </c>
      <c r="E17338" s="58">
        <v>15360</v>
      </c>
      <c r="F17338" s="58"/>
      <c r="G17338" s="126">
        <f t="shared" si="276"/>
        <v>-15360</v>
      </c>
      <c r="H17338" s="705" t="s">
        <v>11523</v>
      </c>
    </row>
    <row r="17339" spans="1:8" ht="15" x14ac:dyDescent="0.2">
      <c r="A17339" s="734">
        <v>45231</v>
      </c>
      <c r="B17339" s="41" t="s">
        <v>9986</v>
      </c>
      <c r="C17339" s="63" t="s">
        <v>10993</v>
      </c>
      <c r="D17339" s="791" t="s">
        <v>6057</v>
      </c>
      <c r="E17339" s="58">
        <v>18350</v>
      </c>
      <c r="F17339" s="58"/>
      <c r="G17339" s="126">
        <f t="shared" si="276"/>
        <v>-18350</v>
      </c>
      <c r="H17339" s="705" t="s">
        <v>11523</v>
      </c>
    </row>
    <row r="17340" spans="1:8" ht="15" x14ac:dyDescent="0.2">
      <c r="A17340" s="734">
        <v>45231</v>
      </c>
      <c r="B17340" s="41" t="s">
        <v>9986</v>
      </c>
      <c r="C17340" s="63" t="s">
        <v>10993</v>
      </c>
      <c r="D17340" s="791" t="s">
        <v>6057</v>
      </c>
      <c r="E17340" s="58">
        <v>139900</v>
      </c>
      <c r="F17340" s="58"/>
      <c r="G17340" s="126">
        <f t="shared" si="276"/>
        <v>-139900</v>
      </c>
      <c r="H17340" s="705" t="s">
        <v>11523</v>
      </c>
    </row>
    <row r="17341" spans="1:8" ht="15" x14ac:dyDescent="0.2">
      <c r="A17341" s="734">
        <v>45232</v>
      </c>
      <c r="B17341" s="41" t="s">
        <v>11554</v>
      </c>
      <c r="C17341" s="63"/>
      <c r="D17341" s="791" t="s">
        <v>11555</v>
      </c>
      <c r="E17341" s="58">
        <v>12500</v>
      </c>
      <c r="F17341" s="58"/>
      <c r="G17341" s="126">
        <f t="shared" si="276"/>
        <v>-12500</v>
      </c>
      <c r="H17341" s="705" t="s">
        <v>11523</v>
      </c>
    </row>
    <row r="17342" spans="1:8" ht="15" x14ac:dyDescent="0.2">
      <c r="A17342" s="734">
        <v>45232</v>
      </c>
      <c r="B17342" s="41" t="s">
        <v>10379</v>
      </c>
      <c r="C17342" s="63" t="s">
        <v>392</v>
      </c>
      <c r="D17342" s="791" t="s">
        <v>11556</v>
      </c>
      <c r="E17342" s="58">
        <v>650</v>
      </c>
      <c r="F17342" s="58"/>
      <c r="G17342" s="126">
        <f t="shared" si="276"/>
        <v>-650</v>
      </c>
      <c r="H17342" s="705" t="s">
        <v>11523</v>
      </c>
    </row>
    <row r="17343" spans="1:8" ht="15" x14ac:dyDescent="0.2">
      <c r="A17343" s="734">
        <v>45232</v>
      </c>
      <c r="B17343" s="41" t="s">
        <v>9769</v>
      </c>
      <c r="C17343" s="63" t="s">
        <v>5741</v>
      </c>
      <c r="D17343" s="791" t="s">
        <v>11556</v>
      </c>
      <c r="E17343" s="58">
        <v>600</v>
      </c>
      <c r="F17343" s="58"/>
      <c r="G17343" s="126">
        <f t="shared" ref="G17343:G17406" si="277">F17343-E17343</f>
        <v>-600</v>
      </c>
      <c r="H17343" s="705" t="s">
        <v>11523</v>
      </c>
    </row>
    <row r="17344" spans="1:8" ht="15" x14ac:dyDescent="0.2">
      <c r="A17344" s="734">
        <v>45232</v>
      </c>
      <c r="B17344" s="41" t="s">
        <v>11446</v>
      </c>
      <c r="C17344" s="63" t="s">
        <v>10993</v>
      </c>
      <c r="D17344" s="791" t="s">
        <v>11557</v>
      </c>
      <c r="E17344" s="58">
        <v>2350</v>
      </c>
      <c r="F17344" s="58"/>
      <c r="G17344" s="126">
        <f t="shared" si="277"/>
        <v>-2350</v>
      </c>
      <c r="H17344" s="705" t="s">
        <v>11523</v>
      </c>
    </row>
    <row r="17345" spans="1:8" ht="15" x14ac:dyDescent="0.2">
      <c r="A17345" s="734">
        <v>45232</v>
      </c>
      <c r="B17345" s="41" t="s">
        <v>11446</v>
      </c>
      <c r="C17345" s="63" t="s">
        <v>10993</v>
      </c>
      <c r="D17345" s="791" t="s">
        <v>10868</v>
      </c>
      <c r="E17345" s="58">
        <v>9000</v>
      </c>
      <c r="F17345" s="58"/>
      <c r="G17345" s="126">
        <f t="shared" si="277"/>
        <v>-9000</v>
      </c>
      <c r="H17345" s="705" t="s">
        <v>11523</v>
      </c>
    </row>
    <row r="17346" spans="1:8" ht="15" x14ac:dyDescent="0.2">
      <c r="A17346" s="734">
        <v>45232</v>
      </c>
      <c r="B17346" s="41" t="s">
        <v>9986</v>
      </c>
      <c r="C17346" s="63" t="s">
        <v>5741</v>
      </c>
      <c r="D17346" s="791" t="s">
        <v>370</v>
      </c>
      <c r="E17346" s="58">
        <v>3000</v>
      </c>
      <c r="F17346" s="58"/>
      <c r="G17346" s="126">
        <f t="shared" si="277"/>
        <v>-3000</v>
      </c>
      <c r="H17346" s="705" t="s">
        <v>11523</v>
      </c>
    </row>
    <row r="17347" spans="1:8" ht="15" x14ac:dyDescent="0.2">
      <c r="A17347" s="734">
        <v>45232</v>
      </c>
      <c r="B17347" s="41" t="s">
        <v>9986</v>
      </c>
      <c r="C17347" s="63" t="s">
        <v>5741</v>
      </c>
      <c r="D17347" s="791" t="s">
        <v>370</v>
      </c>
      <c r="E17347" s="58">
        <v>200</v>
      </c>
      <c r="F17347" s="58"/>
      <c r="G17347" s="126">
        <f t="shared" si="277"/>
        <v>-200</v>
      </c>
      <c r="H17347" s="705" t="s">
        <v>11523</v>
      </c>
    </row>
    <row r="17348" spans="1:8" ht="15" x14ac:dyDescent="0.2">
      <c r="A17348" s="734">
        <v>45232</v>
      </c>
      <c r="B17348" s="41" t="s">
        <v>10908</v>
      </c>
      <c r="C17348" s="63" t="s">
        <v>11558</v>
      </c>
      <c r="D17348" s="791" t="s">
        <v>11559</v>
      </c>
      <c r="E17348" s="58">
        <v>147310</v>
      </c>
      <c r="F17348" s="58"/>
      <c r="G17348" s="126">
        <f t="shared" si="277"/>
        <v>-147310</v>
      </c>
      <c r="H17348" s="705" t="s">
        <v>11523</v>
      </c>
    </row>
    <row r="17349" spans="1:8" ht="15" x14ac:dyDescent="0.2">
      <c r="A17349" s="734">
        <v>45232</v>
      </c>
      <c r="B17349" s="41" t="s">
        <v>11446</v>
      </c>
      <c r="C17349" s="63" t="s">
        <v>11560</v>
      </c>
      <c r="D17349" s="791" t="s">
        <v>10721</v>
      </c>
      <c r="E17349" s="58">
        <v>100000</v>
      </c>
      <c r="F17349" s="58"/>
      <c r="G17349" s="126">
        <f t="shared" si="277"/>
        <v>-100000</v>
      </c>
      <c r="H17349" s="705" t="s">
        <v>11523</v>
      </c>
    </row>
    <row r="17350" spans="1:8" ht="15" x14ac:dyDescent="0.2">
      <c r="A17350" s="734">
        <v>45232</v>
      </c>
      <c r="B17350" s="41" t="s">
        <v>9986</v>
      </c>
      <c r="C17350" s="63" t="s">
        <v>9775</v>
      </c>
      <c r="D17350" s="791" t="s">
        <v>11561</v>
      </c>
      <c r="E17350" s="58">
        <v>56840</v>
      </c>
      <c r="F17350" s="58"/>
      <c r="G17350" s="126">
        <f t="shared" si="277"/>
        <v>-56840</v>
      </c>
      <c r="H17350" s="705" t="s">
        <v>11523</v>
      </c>
    </row>
    <row r="17351" spans="1:8" ht="15" x14ac:dyDescent="0.2">
      <c r="A17351" s="734">
        <v>45233</v>
      </c>
      <c r="B17351" s="41" t="s">
        <v>10232</v>
      </c>
      <c r="C17351" s="63" t="s">
        <v>10993</v>
      </c>
      <c r="D17351" s="791" t="s">
        <v>11563</v>
      </c>
      <c r="E17351" s="58">
        <v>2880</v>
      </c>
      <c r="F17351" s="58"/>
      <c r="G17351" s="126">
        <f t="shared" si="277"/>
        <v>-2880</v>
      </c>
      <c r="H17351" s="705" t="s">
        <v>11523</v>
      </c>
    </row>
    <row r="17352" spans="1:8" ht="15" customHeight="1" x14ac:dyDescent="0.2">
      <c r="A17352" s="734">
        <v>45233</v>
      </c>
      <c r="B17352" s="41" t="s">
        <v>103</v>
      </c>
      <c r="C17352" s="63" t="s">
        <v>103</v>
      </c>
      <c r="D17352" s="791" t="s">
        <v>10211</v>
      </c>
      <c r="E17352" s="58">
        <v>3000</v>
      </c>
      <c r="F17352" s="58"/>
      <c r="G17352" s="126">
        <f t="shared" si="277"/>
        <v>-3000</v>
      </c>
      <c r="H17352" s="705" t="s">
        <v>11523</v>
      </c>
    </row>
    <row r="17353" spans="1:8" ht="15" customHeight="1" x14ac:dyDescent="0.2">
      <c r="A17353" s="734">
        <v>45233</v>
      </c>
      <c r="B17353" s="41" t="s">
        <v>11271</v>
      </c>
      <c r="C17353" s="63" t="s">
        <v>5387</v>
      </c>
      <c r="D17353" s="791" t="s">
        <v>11564</v>
      </c>
      <c r="E17353" s="58">
        <v>4500</v>
      </c>
      <c r="F17353" s="58"/>
      <c r="G17353" s="126">
        <f t="shared" si="277"/>
        <v>-4500</v>
      </c>
      <c r="H17353" s="705" t="s">
        <v>11523</v>
      </c>
    </row>
    <row r="17354" spans="1:8" ht="15" customHeight="1" x14ac:dyDescent="0.2">
      <c r="A17354" s="734">
        <v>45233</v>
      </c>
      <c r="B17354" s="41" t="s">
        <v>10232</v>
      </c>
      <c r="C17354" s="63" t="s">
        <v>5741</v>
      </c>
      <c r="D17354" s="791"/>
      <c r="E17354" s="58">
        <v>3500</v>
      </c>
      <c r="F17354" s="58"/>
      <c r="G17354" s="126">
        <f t="shared" si="277"/>
        <v>-3500</v>
      </c>
      <c r="H17354" s="705" t="s">
        <v>11523</v>
      </c>
    </row>
    <row r="17355" spans="1:8" ht="15" x14ac:dyDescent="0.2">
      <c r="A17355" s="734">
        <v>45233</v>
      </c>
      <c r="B17355" s="41" t="s">
        <v>2933</v>
      </c>
      <c r="C17355" s="63" t="s">
        <v>392</v>
      </c>
      <c r="D17355" s="791" t="s">
        <v>6386</v>
      </c>
      <c r="E17355" s="58">
        <v>3000</v>
      </c>
      <c r="F17355" s="58"/>
      <c r="G17355" s="126">
        <f t="shared" si="277"/>
        <v>-3000</v>
      </c>
      <c r="H17355" s="705" t="s">
        <v>11523</v>
      </c>
    </row>
    <row r="17356" spans="1:8" ht="15" x14ac:dyDescent="0.2">
      <c r="A17356" s="734">
        <v>45233</v>
      </c>
      <c r="B17356" s="41" t="s">
        <v>103</v>
      </c>
      <c r="C17356" s="63" t="s">
        <v>14</v>
      </c>
      <c r="D17356" s="791" t="s">
        <v>10988</v>
      </c>
      <c r="E17356" s="58">
        <v>1400</v>
      </c>
      <c r="F17356" s="58"/>
      <c r="G17356" s="126">
        <f t="shared" si="277"/>
        <v>-1400</v>
      </c>
      <c r="H17356" s="705" t="s">
        <v>11523</v>
      </c>
    </row>
    <row r="17357" spans="1:8" ht="15" customHeight="1" x14ac:dyDescent="0.2">
      <c r="A17357" s="734">
        <v>45233</v>
      </c>
      <c r="B17357" s="41" t="s">
        <v>11271</v>
      </c>
      <c r="C17357" s="63" t="s">
        <v>5741</v>
      </c>
      <c r="D17357" s="791" t="s">
        <v>370</v>
      </c>
      <c r="E17357" s="58">
        <v>250</v>
      </c>
      <c r="F17357" s="58"/>
      <c r="G17357" s="126">
        <f t="shared" si="277"/>
        <v>-250</v>
      </c>
      <c r="H17357" s="705" t="s">
        <v>11523</v>
      </c>
    </row>
    <row r="17358" spans="1:8" ht="15" customHeight="1" x14ac:dyDescent="0.2">
      <c r="A17358" s="734">
        <v>45233</v>
      </c>
      <c r="B17358" s="41" t="s">
        <v>11271</v>
      </c>
      <c r="C17358" s="63" t="s">
        <v>10993</v>
      </c>
      <c r="D17358" s="791" t="s">
        <v>11569</v>
      </c>
      <c r="E17358" s="58">
        <v>4200</v>
      </c>
      <c r="F17358" s="58"/>
      <c r="G17358" s="126">
        <f t="shared" si="277"/>
        <v>-4200</v>
      </c>
      <c r="H17358" s="705" t="s">
        <v>11523</v>
      </c>
    </row>
    <row r="17359" spans="1:8" ht="15" customHeight="1" x14ac:dyDescent="0.2">
      <c r="A17359" s="734">
        <v>45234</v>
      </c>
      <c r="B17359" s="41" t="s">
        <v>9986</v>
      </c>
      <c r="C17359" s="63" t="s">
        <v>11570</v>
      </c>
      <c r="D17359" s="791" t="s">
        <v>11571</v>
      </c>
      <c r="E17359" s="58">
        <v>2000</v>
      </c>
      <c r="F17359" s="58"/>
      <c r="G17359" s="126">
        <f t="shared" si="277"/>
        <v>-2000</v>
      </c>
      <c r="H17359" s="705" t="s">
        <v>11523</v>
      </c>
    </row>
    <row r="17360" spans="1:8" ht="15" customHeight="1" x14ac:dyDescent="0.2">
      <c r="A17360" s="734">
        <v>45234</v>
      </c>
      <c r="B17360" s="41" t="s">
        <v>11271</v>
      </c>
      <c r="C17360" s="63" t="s">
        <v>5387</v>
      </c>
      <c r="D17360" s="791" t="s">
        <v>11562</v>
      </c>
      <c r="E17360" s="58">
        <v>2500</v>
      </c>
      <c r="F17360" s="58"/>
      <c r="G17360" s="126">
        <f t="shared" si="277"/>
        <v>-2500</v>
      </c>
      <c r="H17360" s="705" t="s">
        <v>11523</v>
      </c>
    </row>
    <row r="17361" spans="1:8" ht="15" x14ac:dyDescent="0.2">
      <c r="A17361" s="734">
        <v>45234</v>
      </c>
      <c r="B17361" s="41" t="s">
        <v>10576</v>
      </c>
      <c r="C17361" s="63" t="s">
        <v>8394</v>
      </c>
      <c r="D17361" s="791" t="s">
        <v>11596</v>
      </c>
      <c r="E17361" s="58">
        <v>1300000</v>
      </c>
      <c r="F17361" s="58"/>
      <c r="G17361" s="126">
        <f t="shared" si="277"/>
        <v>-1300000</v>
      </c>
      <c r="H17361" s="705" t="s">
        <v>11523</v>
      </c>
    </row>
    <row r="17362" spans="1:8" ht="15" x14ac:dyDescent="0.2">
      <c r="A17362" s="734">
        <v>45234</v>
      </c>
      <c r="B17362" s="41" t="s">
        <v>103</v>
      </c>
      <c r="C17362" s="63" t="s">
        <v>103</v>
      </c>
      <c r="D17362" s="791" t="s">
        <v>10211</v>
      </c>
      <c r="E17362" s="58">
        <v>3000</v>
      </c>
      <c r="F17362" s="58"/>
      <c r="G17362" s="126">
        <f t="shared" si="277"/>
        <v>-3000</v>
      </c>
      <c r="H17362" s="705" t="s">
        <v>11523</v>
      </c>
    </row>
    <row r="17363" spans="1:8" ht="15" x14ac:dyDescent="0.2">
      <c r="A17363" s="734">
        <v>45234</v>
      </c>
      <c r="B17363" s="41" t="s">
        <v>10576</v>
      </c>
      <c r="C17363" s="63" t="s">
        <v>14</v>
      </c>
      <c r="D17363" s="791" t="s">
        <v>11598</v>
      </c>
      <c r="E17363" s="58">
        <v>400</v>
      </c>
      <c r="F17363" s="58"/>
      <c r="G17363" s="126">
        <f t="shared" si="277"/>
        <v>-400</v>
      </c>
      <c r="H17363" s="705" t="s">
        <v>11523</v>
      </c>
    </row>
    <row r="17364" spans="1:8" ht="15" x14ac:dyDescent="0.2">
      <c r="A17364" s="734">
        <v>45234</v>
      </c>
      <c r="B17364" s="41" t="s">
        <v>11271</v>
      </c>
      <c r="C17364" s="63" t="s">
        <v>5741</v>
      </c>
      <c r="D17364" s="791" t="s">
        <v>11599</v>
      </c>
      <c r="E17364" s="58">
        <v>1600</v>
      </c>
      <c r="F17364" s="58"/>
      <c r="G17364" s="126">
        <f t="shared" si="277"/>
        <v>-1600</v>
      </c>
      <c r="H17364" s="705" t="s">
        <v>11523</v>
      </c>
    </row>
    <row r="17365" spans="1:8" ht="15" x14ac:dyDescent="0.2">
      <c r="A17365" s="734">
        <v>45234</v>
      </c>
      <c r="B17365" s="41" t="s">
        <v>37</v>
      </c>
      <c r="C17365" s="63" t="s">
        <v>14</v>
      </c>
      <c r="D17365" s="791" t="s">
        <v>11602</v>
      </c>
      <c r="E17365" s="58">
        <v>3000</v>
      </c>
      <c r="F17365" s="58"/>
      <c r="G17365" s="126">
        <f t="shared" si="277"/>
        <v>-3000</v>
      </c>
      <c r="H17365" s="705" t="s">
        <v>11523</v>
      </c>
    </row>
    <row r="17366" spans="1:8" ht="15" x14ac:dyDescent="0.2">
      <c r="A17366" s="734">
        <v>45234</v>
      </c>
      <c r="B17366" s="41" t="s">
        <v>2933</v>
      </c>
      <c r="C17366" s="63" t="s">
        <v>10993</v>
      </c>
      <c r="D17366" s="791" t="s">
        <v>6486</v>
      </c>
      <c r="E17366" s="58">
        <v>4880</v>
      </c>
      <c r="F17366" s="58"/>
      <c r="G17366" s="126">
        <f t="shared" si="277"/>
        <v>-4880</v>
      </c>
      <c r="H17366" s="705" t="s">
        <v>11523</v>
      </c>
    </row>
    <row r="17367" spans="1:8" ht="15" x14ac:dyDescent="0.2">
      <c r="A17367" s="734">
        <v>45234</v>
      </c>
      <c r="B17367" s="41" t="s">
        <v>11007</v>
      </c>
      <c r="C17367" s="63" t="s">
        <v>14</v>
      </c>
      <c r="D17367" s="791" t="s">
        <v>11603</v>
      </c>
      <c r="E17367" s="58">
        <v>730</v>
      </c>
      <c r="F17367" s="58"/>
      <c r="G17367" s="126">
        <f t="shared" si="277"/>
        <v>-730</v>
      </c>
      <c r="H17367" s="705" t="s">
        <v>11523</v>
      </c>
    </row>
    <row r="17368" spans="1:8" ht="15" x14ac:dyDescent="0.2">
      <c r="A17368" s="734">
        <v>45234</v>
      </c>
      <c r="B17368" s="41" t="s">
        <v>10232</v>
      </c>
      <c r="C17368" s="63" t="s">
        <v>14</v>
      </c>
      <c r="D17368" s="791" t="s">
        <v>11604</v>
      </c>
      <c r="E17368" s="58">
        <v>2000</v>
      </c>
      <c r="F17368" s="58"/>
      <c r="G17368" s="126">
        <f t="shared" si="277"/>
        <v>-2000</v>
      </c>
      <c r="H17368" s="705" t="s">
        <v>11523</v>
      </c>
    </row>
    <row r="17369" spans="1:8" ht="15" x14ac:dyDescent="0.2">
      <c r="A17369" s="734">
        <v>45234</v>
      </c>
      <c r="B17369" s="41" t="s">
        <v>10576</v>
      </c>
      <c r="C17369" s="63" t="s">
        <v>10993</v>
      </c>
      <c r="D17369" s="791" t="s">
        <v>11605</v>
      </c>
      <c r="E17369" s="58">
        <v>24400</v>
      </c>
      <c r="F17369" s="58"/>
      <c r="G17369" s="126">
        <f t="shared" si="277"/>
        <v>-24400</v>
      </c>
      <c r="H17369" s="705" t="s">
        <v>11523</v>
      </c>
    </row>
    <row r="17370" spans="1:8" ht="15" x14ac:dyDescent="0.2">
      <c r="A17370" s="734">
        <v>45234</v>
      </c>
      <c r="B17370" s="41" t="s">
        <v>9986</v>
      </c>
      <c r="C17370" s="63" t="s">
        <v>5741</v>
      </c>
      <c r="D17370" s="791" t="s">
        <v>370</v>
      </c>
      <c r="E17370" s="58">
        <v>400</v>
      </c>
      <c r="F17370" s="58"/>
      <c r="G17370" s="126">
        <f t="shared" si="277"/>
        <v>-400</v>
      </c>
      <c r="H17370" s="705" t="s">
        <v>11523</v>
      </c>
    </row>
    <row r="17371" spans="1:8" ht="15" x14ac:dyDescent="0.2">
      <c r="A17371" s="734">
        <v>45234</v>
      </c>
      <c r="B17371" s="41" t="s">
        <v>11271</v>
      </c>
      <c r="C17371" s="63" t="s">
        <v>5741</v>
      </c>
      <c r="D17371" s="791" t="s">
        <v>370</v>
      </c>
      <c r="E17371" s="58">
        <v>270</v>
      </c>
      <c r="F17371" s="58"/>
      <c r="G17371" s="126">
        <f t="shared" si="277"/>
        <v>-270</v>
      </c>
      <c r="H17371" s="705" t="s">
        <v>11523</v>
      </c>
    </row>
    <row r="17372" spans="1:8" ht="15" x14ac:dyDescent="0.2">
      <c r="A17372" s="734">
        <v>45236</v>
      </c>
      <c r="B17372" s="41" t="s">
        <v>11307</v>
      </c>
      <c r="C17372" s="63" t="s">
        <v>10993</v>
      </c>
      <c r="D17372" s="791" t="s">
        <v>11607</v>
      </c>
      <c r="E17372" s="58">
        <v>2480</v>
      </c>
      <c r="F17372" s="58"/>
      <c r="G17372" s="126">
        <f t="shared" si="277"/>
        <v>-2480</v>
      </c>
      <c r="H17372" s="705" t="s">
        <v>11523</v>
      </c>
    </row>
    <row r="17373" spans="1:8" ht="15" x14ac:dyDescent="0.2">
      <c r="A17373" s="734">
        <v>45236</v>
      </c>
      <c r="B17373" s="41" t="s">
        <v>10576</v>
      </c>
      <c r="C17373" s="63" t="s">
        <v>10993</v>
      </c>
      <c r="D17373" s="791" t="s">
        <v>11608</v>
      </c>
      <c r="E17373" s="58">
        <v>18850</v>
      </c>
      <c r="F17373" s="58"/>
      <c r="G17373" s="126">
        <f t="shared" si="277"/>
        <v>-18850</v>
      </c>
      <c r="H17373" s="705" t="s">
        <v>11523</v>
      </c>
    </row>
    <row r="17374" spans="1:8" ht="15" x14ac:dyDescent="0.2">
      <c r="A17374" s="734">
        <v>45236</v>
      </c>
      <c r="B17374" s="41" t="s">
        <v>10576</v>
      </c>
      <c r="C17374" s="63" t="s">
        <v>10993</v>
      </c>
      <c r="D17374" s="791" t="s">
        <v>2272</v>
      </c>
      <c r="E17374" s="58">
        <v>1850</v>
      </c>
      <c r="F17374" s="58"/>
      <c r="G17374" s="126">
        <f t="shared" si="277"/>
        <v>-1850</v>
      </c>
      <c r="H17374" s="705" t="s">
        <v>11523</v>
      </c>
    </row>
    <row r="17375" spans="1:8" ht="15" x14ac:dyDescent="0.2">
      <c r="A17375" s="734">
        <v>45236</v>
      </c>
      <c r="B17375" s="41" t="s">
        <v>11271</v>
      </c>
      <c r="C17375" s="63" t="s">
        <v>10993</v>
      </c>
      <c r="D17375" s="791" t="s">
        <v>2272</v>
      </c>
      <c r="E17375" s="58">
        <v>7560</v>
      </c>
      <c r="F17375" s="58"/>
      <c r="G17375" s="126">
        <f t="shared" si="277"/>
        <v>-7560</v>
      </c>
      <c r="H17375" s="705" t="s">
        <v>11523</v>
      </c>
    </row>
    <row r="17376" spans="1:8" ht="15" x14ac:dyDescent="0.2">
      <c r="A17376" s="734">
        <v>45236</v>
      </c>
      <c r="B17376" s="41" t="s">
        <v>11271</v>
      </c>
      <c r="C17376" s="63" t="s">
        <v>10993</v>
      </c>
      <c r="D17376" s="791" t="s">
        <v>2272</v>
      </c>
      <c r="E17376" s="58">
        <v>1500</v>
      </c>
      <c r="F17376" s="58"/>
      <c r="G17376" s="126">
        <f t="shared" si="277"/>
        <v>-1500</v>
      </c>
      <c r="H17376" s="705" t="s">
        <v>11523</v>
      </c>
    </row>
    <row r="17377" spans="1:8" ht="15" x14ac:dyDescent="0.2">
      <c r="A17377" s="734">
        <v>45236</v>
      </c>
      <c r="B17377" s="41" t="s">
        <v>10576</v>
      </c>
      <c r="C17377" s="63" t="s">
        <v>5741</v>
      </c>
      <c r="D17377" s="791" t="s">
        <v>370</v>
      </c>
      <c r="E17377" s="58">
        <v>700</v>
      </c>
      <c r="F17377" s="58"/>
      <c r="G17377" s="126">
        <f t="shared" si="277"/>
        <v>-700</v>
      </c>
      <c r="H17377" s="705" t="s">
        <v>11523</v>
      </c>
    </row>
    <row r="17378" spans="1:8" ht="15" x14ac:dyDescent="0.2">
      <c r="A17378" s="734">
        <v>45236</v>
      </c>
      <c r="B17378" s="41" t="s">
        <v>11271</v>
      </c>
      <c r="C17378" s="63" t="s">
        <v>14</v>
      </c>
      <c r="D17378" s="791" t="s">
        <v>392</v>
      </c>
      <c r="E17378" s="58">
        <v>4100</v>
      </c>
      <c r="F17378" s="58"/>
      <c r="G17378" s="126">
        <f t="shared" si="277"/>
        <v>-4100</v>
      </c>
      <c r="H17378" s="705" t="s">
        <v>11523</v>
      </c>
    </row>
    <row r="17379" spans="1:8" ht="15" x14ac:dyDescent="0.2">
      <c r="A17379" s="734">
        <v>45236</v>
      </c>
      <c r="B17379" s="41" t="s">
        <v>11446</v>
      </c>
      <c r="C17379" s="63" t="s">
        <v>10993</v>
      </c>
      <c r="D17379" s="791" t="s">
        <v>11610</v>
      </c>
      <c r="E17379" s="58">
        <v>9000</v>
      </c>
      <c r="F17379" s="58"/>
      <c r="G17379" s="126">
        <f t="shared" si="277"/>
        <v>-9000</v>
      </c>
      <c r="H17379" s="705" t="s">
        <v>11523</v>
      </c>
    </row>
    <row r="17380" spans="1:8" ht="15" x14ac:dyDescent="0.2">
      <c r="A17380" s="734">
        <v>45236</v>
      </c>
      <c r="B17380" s="41" t="s">
        <v>10908</v>
      </c>
      <c r="C17380" s="63" t="s">
        <v>10993</v>
      </c>
      <c r="D17380" s="791" t="s">
        <v>11611</v>
      </c>
      <c r="E17380" s="58">
        <v>9000</v>
      </c>
      <c r="F17380" s="58"/>
      <c r="G17380" s="126">
        <f t="shared" si="277"/>
        <v>-9000</v>
      </c>
      <c r="H17380" s="705" t="s">
        <v>11523</v>
      </c>
    </row>
    <row r="17381" spans="1:8" ht="15" x14ac:dyDescent="0.2">
      <c r="A17381" s="734">
        <v>45236</v>
      </c>
      <c r="B17381" s="41" t="s">
        <v>10908</v>
      </c>
      <c r="C17381" s="63" t="s">
        <v>5741</v>
      </c>
      <c r="D17381" s="791" t="s">
        <v>370</v>
      </c>
      <c r="E17381" s="58">
        <v>1600</v>
      </c>
      <c r="F17381" s="58"/>
      <c r="G17381" s="126">
        <f t="shared" si="277"/>
        <v>-1600</v>
      </c>
      <c r="H17381" s="705" t="s">
        <v>11523</v>
      </c>
    </row>
    <row r="17382" spans="1:8" ht="15" x14ac:dyDescent="0.2">
      <c r="A17382" s="734">
        <v>45236</v>
      </c>
      <c r="B17382" s="41" t="s">
        <v>10576</v>
      </c>
      <c r="C17382" s="63" t="s">
        <v>10993</v>
      </c>
      <c r="D17382" s="791" t="s">
        <v>10166</v>
      </c>
      <c r="E17382" s="58">
        <v>9750</v>
      </c>
      <c r="F17382" s="58"/>
      <c r="G17382" s="126">
        <f t="shared" si="277"/>
        <v>-9750</v>
      </c>
      <c r="H17382" s="705" t="s">
        <v>11523</v>
      </c>
    </row>
    <row r="17383" spans="1:8" ht="15" x14ac:dyDescent="0.2">
      <c r="A17383" s="734">
        <v>45236</v>
      </c>
      <c r="B17383" s="41" t="s">
        <v>10232</v>
      </c>
      <c r="C17383" s="63" t="s">
        <v>10993</v>
      </c>
      <c r="D17383" s="791" t="s">
        <v>10166</v>
      </c>
      <c r="E17383" s="58">
        <v>9750</v>
      </c>
      <c r="F17383" s="58"/>
      <c r="G17383" s="126">
        <f t="shared" si="277"/>
        <v>-9750</v>
      </c>
      <c r="H17383" s="705" t="s">
        <v>11523</v>
      </c>
    </row>
    <row r="17384" spans="1:8" ht="15" x14ac:dyDescent="0.2">
      <c r="A17384" s="734">
        <v>45236</v>
      </c>
      <c r="B17384" s="41" t="s">
        <v>11503</v>
      </c>
      <c r="C17384" s="63" t="s">
        <v>11612</v>
      </c>
      <c r="D17384" s="791" t="s">
        <v>1157</v>
      </c>
      <c r="E17384" s="58">
        <v>25000</v>
      </c>
      <c r="F17384" s="58"/>
      <c r="G17384" s="126">
        <f t="shared" si="277"/>
        <v>-25000</v>
      </c>
      <c r="H17384" s="705" t="s">
        <v>11523</v>
      </c>
    </row>
    <row r="17385" spans="1:8" ht="15" x14ac:dyDescent="0.2">
      <c r="A17385" s="734">
        <v>45236</v>
      </c>
      <c r="B17385" s="41" t="s">
        <v>103</v>
      </c>
      <c r="C17385" s="63" t="s">
        <v>103</v>
      </c>
      <c r="D17385" s="791" t="s">
        <v>10211</v>
      </c>
      <c r="E17385" s="58">
        <v>3000</v>
      </c>
      <c r="F17385" s="58"/>
      <c r="G17385" s="126">
        <f t="shared" si="277"/>
        <v>-3000</v>
      </c>
      <c r="H17385" s="705" t="s">
        <v>11523</v>
      </c>
    </row>
    <row r="17386" spans="1:8" ht="15" x14ac:dyDescent="0.2">
      <c r="A17386" s="734">
        <v>45237</v>
      </c>
      <c r="B17386" s="41" t="s">
        <v>10232</v>
      </c>
      <c r="C17386" s="63" t="s">
        <v>10993</v>
      </c>
      <c r="D17386" s="791" t="s">
        <v>11615</v>
      </c>
      <c r="E17386" s="58">
        <v>3100</v>
      </c>
      <c r="F17386" s="58"/>
      <c r="G17386" s="126">
        <f t="shared" si="277"/>
        <v>-3100</v>
      </c>
      <c r="H17386" s="705" t="s">
        <v>11523</v>
      </c>
    </row>
    <row r="17387" spans="1:8" ht="15" x14ac:dyDescent="0.2">
      <c r="A17387" s="734">
        <v>45237</v>
      </c>
      <c r="B17387" s="41" t="s">
        <v>10576</v>
      </c>
      <c r="C17387" s="63" t="s">
        <v>14</v>
      </c>
      <c r="D17387" s="791" t="s">
        <v>11616</v>
      </c>
      <c r="E17387" s="58">
        <v>2000</v>
      </c>
      <c r="F17387" s="58"/>
      <c r="G17387" s="126">
        <f t="shared" si="277"/>
        <v>-2000</v>
      </c>
      <c r="H17387" s="705" t="s">
        <v>11523</v>
      </c>
    </row>
    <row r="17388" spans="1:8" ht="15" x14ac:dyDescent="0.2">
      <c r="A17388" s="734">
        <v>45237</v>
      </c>
      <c r="B17388" s="41" t="s">
        <v>2933</v>
      </c>
      <c r="C17388" s="63" t="s">
        <v>10993</v>
      </c>
      <c r="D17388" s="791" t="s">
        <v>7376</v>
      </c>
      <c r="E17388" s="58">
        <v>8110</v>
      </c>
      <c r="F17388" s="58"/>
      <c r="G17388" s="126">
        <f t="shared" si="277"/>
        <v>-8110</v>
      </c>
      <c r="H17388" s="705" t="s">
        <v>11523</v>
      </c>
    </row>
    <row r="17389" spans="1:8" ht="15" x14ac:dyDescent="0.2">
      <c r="A17389" s="734">
        <v>45237</v>
      </c>
      <c r="B17389" s="41" t="s">
        <v>11617</v>
      </c>
      <c r="C17389" s="63" t="s">
        <v>10993</v>
      </c>
      <c r="D17389" s="791" t="s">
        <v>7062</v>
      </c>
      <c r="E17389" s="58">
        <v>964</v>
      </c>
      <c r="F17389" s="58"/>
      <c r="G17389" s="126">
        <f t="shared" si="277"/>
        <v>-964</v>
      </c>
      <c r="H17389" s="705" t="s">
        <v>11523</v>
      </c>
    </row>
    <row r="17390" spans="1:8" ht="15" x14ac:dyDescent="0.2">
      <c r="A17390" s="734">
        <v>45237</v>
      </c>
      <c r="B17390" s="41" t="s">
        <v>10576</v>
      </c>
      <c r="C17390" s="63" t="s">
        <v>10993</v>
      </c>
      <c r="D17390" s="791" t="s">
        <v>11620</v>
      </c>
      <c r="E17390" s="58">
        <v>59990</v>
      </c>
      <c r="F17390" s="58"/>
      <c r="G17390" s="126">
        <f t="shared" si="277"/>
        <v>-59990</v>
      </c>
      <c r="H17390" s="705" t="s">
        <v>11523</v>
      </c>
    </row>
    <row r="17391" spans="1:8" ht="15" x14ac:dyDescent="0.2">
      <c r="A17391" s="734">
        <v>45237</v>
      </c>
      <c r="B17391" s="41" t="s">
        <v>11089</v>
      </c>
      <c r="C17391" s="63" t="s">
        <v>10993</v>
      </c>
      <c r="D17391" s="791" t="s">
        <v>11621</v>
      </c>
      <c r="E17391" s="58">
        <v>15500</v>
      </c>
      <c r="F17391" s="58"/>
      <c r="G17391" s="126">
        <f t="shared" si="277"/>
        <v>-15500</v>
      </c>
      <c r="H17391" s="705" t="s">
        <v>11523</v>
      </c>
    </row>
    <row r="17392" spans="1:8" ht="15" x14ac:dyDescent="0.2">
      <c r="A17392" s="734">
        <v>45237</v>
      </c>
      <c r="B17392" s="41" t="s">
        <v>11446</v>
      </c>
      <c r="C17392" s="63" t="s">
        <v>10993</v>
      </c>
      <c r="D17392" s="791" t="s">
        <v>11622</v>
      </c>
      <c r="E17392" s="58">
        <v>3750</v>
      </c>
      <c r="F17392" s="58"/>
      <c r="G17392" s="126">
        <f t="shared" si="277"/>
        <v>-3750</v>
      </c>
      <c r="H17392" s="705" t="s">
        <v>11523</v>
      </c>
    </row>
    <row r="17393" spans="1:8" ht="15" x14ac:dyDescent="0.2">
      <c r="A17393" s="734">
        <v>45237</v>
      </c>
      <c r="B17393" s="41" t="s">
        <v>103</v>
      </c>
      <c r="C17393" s="63" t="s">
        <v>1495</v>
      </c>
      <c r="D17393" s="791" t="s">
        <v>370</v>
      </c>
      <c r="E17393" s="58">
        <v>2200</v>
      </c>
      <c r="F17393" s="58"/>
      <c r="G17393" s="126">
        <f t="shared" si="277"/>
        <v>-2200</v>
      </c>
      <c r="H17393" s="705" t="s">
        <v>11523</v>
      </c>
    </row>
    <row r="17394" spans="1:8" ht="15" x14ac:dyDescent="0.2">
      <c r="A17394" s="734">
        <v>45237</v>
      </c>
      <c r="B17394" s="41" t="s">
        <v>10576</v>
      </c>
      <c r="C17394" s="63" t="s">
        <v>5741</v>
      </c>
      <c r="D17394" s="791" t="s">
        <v>370</v>
      </c>
      <c r="E17394" s="58">
        <v>1600</v>
      </c>
      <c r="F17394" s="58"/>
      <c r="G17394" s="126">
        <f t="shared" si="277"/>
        <v>-1600</v>
      </c>
      <c r="H17394" s="705" t="s">
        <v>11523</v>
      </c>
    </row>
    <row r="17395" spans="1:8" ht="15" x14ac:dyDescent="0.2">
      <c r="A17395" s="734">
        <v>45237</v>
      </c>
      <c r="B17395" s="41" t="s">
        <v>11446</v>
      </c>
      <c r="C17395" s="63" t="s">
        <v>5741</v>
      </c>
      <c r="D17395" s="791" t="s">
        <v>370</v>
      </c>
      <c r="E17395" s="58">
        <v>500</v>
      </c>
      <c r="F17395" s="58"/>
      <c r="G17395" s="126">
        <f t="shared" si="277"/>
        <v>-500</v>
      </c>
      <c r="H17395" s="705" t="s">
        <v>11523</v>
      </c>
    </row>
    <row r="17396" spans="1:8" ht="15" x14ac:dyDescent="0.2">
      <c r="A17396" s="734">
        <v>45237</v>
      </c>
      <c r="B17396" s="41" t="s">
        <v>11089</v>
      </c>
      <c r="C17396" s="63" t="s">
        <v>5741</v>
      </c>
      <c r="D17396" s="791" t="s">
        <v>370</v>
      </c>
      <c r="E17396" s="58">
        <v>250</v>
      </c>
      <c r="F17396" s="58"/>
      <c r="G17396" s="126">
        <f t="shared" si="277"/>
        <v>-250</v>
      </c>
      <c r="H17396" s="705" t="s">
        <v>11523</v>
      </c>
    </row>
    <row r="17397" spans="1:8" ht="15" x14ac:dyDescent="0.2">
      <c r="A17397" s="734">
        <v>45238</v>
      </c>
      <c r="B17397" s="41" t="s">
        <v>11625</v>
      </c>
      <c r="C17397" s="63" t="s">
        <v>11626</v>
      </c>
      <c r="D17397" s="791" t="s">
        <v>11627</v>
      </c>
      <c r="E17397" s="58">
        <v>20000</v>
      </c>
      <c r="F17397" s="58"/>
      <c r="G17397" s="126">
        <f t="shared" si="277"/>
        <v>-20000</v>
      </c>
      <c r="H17397" s="705" t="s">
        <v>11523</v>
      </c>
    </row>
    <row r="17398" spans="1:8" ht="15" x14ac:dyDescent="0.2">
      <c r="A17398" s="734">
        <v>45238</v>
      </c>
      <c r="B17398" s="41" t="s">
        <v>103</v>
      </c>
      <c r="C17398" s="63" t="s">
        <v>103</v>
      </c>
      <c r="D17398" s="791" t="s">
        <v>10211</v>
      </c>
      <c r="E17398" s="58">
        <v>3000</v>
      </c>
      <c r="F17398" s="58"/>
      <c r="G17398" s="126">
        <f t="shared" si="277"/>
        <v>-3000</v>
      </c>
      <c r="H17398" s="705" t="s">
        <v>11523</v>
      </c>
    </row>
    <row r="17399" spans="1:8" ht="15" x14ac:dyDescent="0.2">
      <c r="A17399" s="734">
        <v>45238</v>
      </c>
      <c r="B17399" s="41" t="s">
        <v>9356</v>
      </c>
      <c r="C17399" s="63" t="s">
        <v>14</v>
      </c>
      <c r="D17399" s="791" t="s">
        <v>11631</v>
      </c>
      <c r="E17399" s="58">
        <v>1000</v>
      </c>
      <c r="F17399" s="58"/>
      <c r="G17399" s="126">
        <f t="shared" si="277"/>
        <v>-1000</v>
      </c>
      <c r="H17399" s="705" t="s">
        <v>11523</v>
      </c>
    </row>
    <row r="17400" spans="1:8" ht="15" x14ac:dyDescent="0.2">
      <c r="A17400" s="734">
        <v>45238</v>
      </c>
      <c r="B17400" s="41" t="s">
        <v>11271</v>
      </c>
      <c r="C17400" s="63" t="s">
        <v>10993</v>
      </c>
      <c r="D17400" s="791" t="s">
        <v>11632</v>
      </c>
      <c r="E17400" s="58">
        <v>4920</v>
      </c>
      <c r="F17400" s="58"/>
      <c r="G17400" s="126">
        <f t="shared" si="277"/>
        <v>-4920</v>
      </c>
      <c r="H17400" s="705" t="s">
        <v>11523</v>
      </c>
    </row>
    <row r="17401" spans="1:8" ht="15" x14ac:dyDescent="0.2">
      <c r="A17401" s="734">
        <v>45238</v>
      </c>
      <c r="B17401" s="41" t="s">
        <v>10576</v>
      </c>
      <c r="C17401" s="63" t="s">
        <v>10993</v>
      </c>
      <c r="D17401" s="791" t="s">
        <v>11632</v>
      </c>
      <c r="E17401" s="58">
        <v>6120</v>
      </c>
      <c r="F17401" s="58"/>
      <c r="G17401" s="126">
        <f t="shared" si="277"/>
        <v>-6120</v>
      </c>
      <c r="H17401" s="705" t="s">
        <v>11523</v>
      </c>
    </row>
    <row r="17402" spans="1:8" ht="15" x14ac:dyDescent="0.2">
      <c r="A17402" s="734">
        <v>45238</v>
      </c>
      <c r="B17402" s="41" t="s">
        <v>11307</v>
      </c>
      <c r="C17402" s="63" t="s">
        <v>11633</v>
      </c>
      <c r="D17402" s="791" t="s">
        <v>11634</v>
      </c>
      <c r="E17402" s="58">
        <v>7200</v>
      </c>
      <c r="F17402" s="58"/>
      <c r="G17402" s="126">
        <f t="shared" si="277"/>
        <v>-7200</v>
      </c>
      <c r="H17402" s="705" t="s">
        <v>11523</v>
      </c>
    </row>
    <row r="17403" spans="1:8" ht="15" x14ac:dyDescent="0.2">
      <c r="A17403" s="734">
        <v>45238</v>
      </c>
      <c r="C17403" s="63" t="s">
        <v>5410</v>
      </c>
      <c r="D17403" s="791" t="s">
        <v>11294</v>
      </c>
      <c r="E17403" s="58">
        <v>5000</v>
      </c>
      <c r="F17403" s="58"/>
      <c r="G17403" s="126">
        <f t="shared" si="277"/>
        <v>-5000</v>
      </c>
      <c r="H17403" s="705" t="s">
        <v>11523</v>
      </c>
    </row>
    <row r="17404" spans="1:8" ht="15" x14ac:dyDescent="0.2">
      <c r="A17404" s="734">
        <v>45238</v>
      </c>
      <c r="B17404" s="41" t="s">
        <v>11635</v>
      </c>
      <c r="C17404" s="63" t="s">
        <v>5741</v>
      </c>
      <c r="D17404" s="791" t="s">
        <v>370</v>
      </c>
      <c r="E17404" s="58">
        <v>2700</v>
      </c>
      <c r="F17404" s="58"/>
      <c r="G17404" s="126">
        <f t="shared" si="277"/>
        <v>-2700</v>
      </c>
      <c r="H17404" s="705" t="s">
        <v>11523</v>
      </c>
    </row>
    <row r="17405" spans="1:8" ht="15" x14ac:dyDescent="0.2">
      <c r="A17405" s="734">
        <v>45238</v>
      </c>
      <c r="B17405" s="41" t="s">
        <v>11271</v>
      </c>
      <c r="C17405" s="63" t="s">
        <v>5741</v>
      </c>
      <c r="D17405" s="791" t="s">
        <v>11636</v>
      </c>
      <c r="E17405" s="58">
        <v>770</v>
      </c>
      <c r="F17405" s="58"/>
      <c r="G17405" s="126">
        <f t="shared" si="277"/>
        <v>-770</v>
      </c>
      <c r="H17405" s="705" t="s">
        <v>11523</v>
      </c>
    </row>
    <row r="17406" spans="1:8" ht="15" x14ac:dyDescent="0.2">
      <c r="A17406" s="734">
        <v>45240</v>
      </c>
      <c r="B17406" s="41" t="s">
        <v>11089</v>
      </c>
      <c r="C17406" s="63" t="s">
        <v>5741</v>
      </c>
      <c r="D17406" s="791" t="s">
        <v>370</v>
      </c>
      <c r="E17406" s="58">
        <v>2400</v>
      </c>
      <c r="F17406" s="58"/>
      <c r="G17406" s="126">
        <f t="shared" si="277"/>
        <v>-2400</v>
      </c>
      <c r="H17406" s="705" t="s">
        <v>11523</v>
      </c>
    </row>
    <row r="17407" spans="1:8" ht="15" x14ac:dyDescent="0.2">
      <c r="A17407" s="734">
        <v>45240</v>
      </c>
      <c r="C17407" s="63" t="s">
        <v>3707</v>
      </c>
      <c r="D17407" s="791" t="s">
        <v>11638</v>
      </c>
      <c r="E17407" s="58">
        <v>65600</v>
      </c>
      <c r="F17407" s="58"/>
      <c r="G17407" s="126">
        <f t="shared" ref="G17407:G17470" si="278">F17407-E17407</f>
        <v>-65600</v>
      </c>
      <c r="H17407" s="705" t="s">
        <v>11523</v>
      </c>
    </row>
    <row r="17408" spans="1:8" ht="15" x14ac:dyDescent="0.2">
      <c r="A17408" s="734">
        <v>45240</v>
      </c>
      <c r="B17408" s="41" t="s">
        <v>11307</v>
      </c>
      <c r="C17408" s="63" t="s">
        <v>10063</v>
      </c>
      <c r="D17408" s="791" t="s">
        <v>6927</v>
      </c>
      <c r="E17408" s="58">
        <v>50000</v>
      </c>
      <c r="F17408" s="58"/>
      <c r="G17408" s="126">
        <f t="shared" si="278"/>
        <v>-50000</v>
      </c>
      <c r="H17408" s="705" t="s">
        <v>11523</v>
      </c>
    </row>
    <row r="17409" spans="1:8" ht="15" x14ac:dyDescent="0.2">
      <c r="A17409" s="734">
        <v>45240</v>
      </c>
      <c r="B17409" s="41" t="s">
        <v>10576</v>
      </c>
      <c r="C17409" s="63" t="s">
        <v>2190</v>
      </c>
      <c r="D17409" s="791" t="s">
        <v>11639</v>
      </c>
      <c r="E17409" s="58">
        <v>9500</v>
      </c>
      <c r="F17409" s="58"/>
      <c r="G17409" s="126">
        <f t="shared" si="278"/>
        <v>-9500</v>
      </c>
      <c r="H17409" s="705" t="s">
        <v>11523</v>
      </c>
    </row>
    <row r="17410" spans="1:8" ht="15" x14ac:dyDescent="0.2">
      <c r="A17410" s="734">
        <v>45240</v>
      </c>
      <c r="B17410" s="41" t="s">
        <v>10908</v>
      </c>
      <c r="C17410" s="63" t="s">
        <v>286</v>
      </c>
      <c r="D17410" s="791" t="s">
        <v>8663</v>
      </c>
      <c r="E17410" s="58">
        <v>1000</v>
      </c>
      <c r="F17410" s="58"/>
      <c r="G17410" s="126">
        <f t="shared" si="278"/>
        <v>-1000</v>
      </c>
      <c r="H17410" s="705" t="s">
        <v>11523</v>
      </c>
    </row>
    <row r="17411" spans="1:8" ht="15" x14ac:dyDescent="0.2">
      <c r="A17411" s="734">
        <v>45240</v>
      </c>
      <c r="B17411" s="41" t="s">
        <v>10576</v>
      </c>
      <c r="C17411" s="63" t="s">
        <v>10337</v>
      </c>
      <c r="D17411" s="791" t="s">
        <v>370</v>
      </c>
      <c r="E17411" s="58">
        <v>750</v>
      </c>
      <c r="F17411" s="58"/>
      <c r="G17411" s="126">
        <f t="shared" si="278"/>
        <v>-750</v>
      </c>
      <c r="H17411" s="705" t="s">
        <v>11523</v>
      </c>
    </row>
    <row r="17412" spans="1:8" ht="15" x14ac:dyDescent="0.2">
      <c r="A17412" s="734">
        <v>45240</v>
      </c>
      <c r="B17412" s="41" t="s">
        <v>10232</v>
      </c>
      <c r="C17412" s="63" t="s">
        <v>5741</v>
      </c>
      <c r="D17412" s="791" t="s">
        <v>370</v>
      </c>
      <c r="E17412" s="58">
        <v>4200</v>
      </c>
      <c r="F17412" s="58"/>
      <c r="G17412" s="126">
        <f t="shared" si="278"/>
        <v>-4200</v>
      </c>
      <c r="H17412" s="705" t="s">
        <v>11523</v>
      </c>
    </row>
    <row r="17413" spans="1:8" ht="15" x14ac:dyDescent="0.2">
      <c r="A17413" s="734">
        <v>45240</v>
      </c>
      <c r="B17413" s="41" t="s">
        <v>9986</v>
      </c>
      <c r="C17413" s="63" t="s">
        <v>9460</v>
      </c>
      <c r="D17413" s="791" t="s">
        <v>5858</v>
      </c>
      <c r="E17413" s="58">
        <v>1000</v>
      </c>
      <c r="F17413" s="58"/>
      <c r="G17413" s="126">
        <f t="shared" si="278"/>
        <v>-1000</v>
      </c>
      <c r="H17413" s="705" t="s">
        <v>11523</v>
      </c>
    </row>
    <row r="17414" spans="1:8" ht="15" x14ac:dyDescent="0.2">
      <c r="A17414" s="734">
        <v>45240</v>
      </c>
      <c r="B17414" s="41" t="s">
        <v>10908</v>
      </c>
      <c r="C17414" s="63" t="s">
        <v>5741</v>
      </c>
      <c r="D17414" s="791" t="s">
        <v>370</v>
      </c>
      <c r="E17414" s="58">
        <v>1500</v>
      </c>
      <c r="F17414" s="58"/>
      <c r="G17414" s="126">
        <f t="shared" si="278"/>
        <v>-1500</v>
      </c>
      <c r="H17414" s="705" t="s">
        <v>11523</v>
      </c>
    </row>
    <row r="17415" spans="1:8" ht="15" x14ac:dyDescent="0.2">
      <c r="A17415" s="734">
        <v>45240</v>
      </c>
      <c r="B17415" s="41" t="s">
        <v>11635</v>
      </c>
      <c r="C17415" s="63" t="s">
        <v>286</v>
      </c>
      <c r="D17415" s="791" t="s">
        <v>9895</v>
      </c>
      <c r="E17415" s="58">
        <v>800</v>
      </c>
      <c r="F17415" s="58"/>
      <c r="G17415" s="126">
        <f t="shared" si="278"/>
        <v>-800</v>
      </c>
      <c r="H17415" s="705" t="s">
        <v>11523</v>
      </c>
    </row>
    <row r="17416" spans="1:8" ht="15" x14ac:dyDescent="0.2">
      <c r="A17416" s="734">
        <v>45240</v>
      </c>
      <c r="B17416" s="41" t="s">
        <v>10908</v>
      </c>
      <c r="C17416" s="63" t="s">
        <v>5387</v>
      </c>
      <c r="D17416" s="791" t="s">
        <v>11641</v>
      </c>
      <c r="E17416" s="58">
        <v>10100</v>
      </c>
      <c r="F17416" s="58"/>
      <c r="G17416" s="126">
        <f t="shared" si="278"/>
        <v>-10100</v>
      </c>
      <c r="H17416" s="705" t="s">
        <v>11523</v>
      </c>
    </row>
    <row r="17417" spans="1:8" ht="15" x14ac:dyDescent="0.2">
      <c r="A17417" s="734">
        <v>45240</v>
      </c>
      <c r="B17417" s="41" t="s">
        <v>10908</v>
      </c>
      <c r="C17417" s="63" t="s">
        <v>10993</v>
      </c>
      <c r="D17417" s="791" t="s">
        <v>11642</v>
      </c>
      <c r="E17417" s="58">
        <v>14630</v>
      </c>
      <c r="F17417" s="58"/>
      <c r="G17417" s="126">
        <f t="shared" si="278"/>
        <v>-14630</v>
      </c>
      <c r="H17417" s="705" t="s">
        <v>11523</v>
      </c>
    </row>
    <row r="17418" spans="1:8" ht="15" x14ac:dyDescent="0.2">
      <c r="A17418" s="734">
        <v>45241</v>
      </c>
      <c r="B17418" s="41" t="s">
        <v>103</v>
      </c>
      <c r="C17418" s="63" t="s">
        <v>103</v>
      </c>
      <c r="D17418" s="791" t="s">
        <v>10211</v>
      </c>
      <c r="E17418" s="58">
        <v>1000</v>
      </c>
      <c r="F17418" s="58"/>
      <c r="G17418" s="126">
        <f t="shared" si="278"/>
        <v>-1000</v>
      </c>
      <c r="H17418" s="705" t="s">
        <v>11523</v>
      </c>
    </row>
    <row r="17419" spans="1:8" ht="15" x14ac:dyDescent="0.2">
      <c r="A17419" s="734">
        <v>45241</v>
      </c>
      <c r="B17419" s="41" t="s">
        <v>11617</v>
      </c>
      <c r="C17419" s="63" t="s">
        <v>5741</v>
      </c>
      <c r="D17419" s="791" t="s">
        <v>370</v>
      </c>
      <c r="E17419" s="58">
        <v>1200</v>
      </c>
      <c r="F17419" s="58"/>
      <c r="G17419" s="126">
        <f t="shared" si="278"/>
        <v>-1200</v>
      </c>
      <c r="H17419" s="705" t="s">
        <v>11523</v>
      </c>
    </row>
    <row r="17420" spans="1:8" ht="15" x14ac:dyDescent="0.2">
      <c r="A17420" s="734">
        <v>45241</v>
      </c>
      <c r="B17420" s="41" t="s">
        <v>2933</v>
      </c>
      <c r="C17420" s="63" t="s">
        <v>10993</v>
      </c>
      <c r="D17420" s="791" t="s">
        <v>7376</v>
      </c>
      <c r="E17420" s="58">
        <v>8000</v>
      </c>
      <c r="F17420" s="58"/>
      <c r="G17420" s="126">
        <f t="shared" si="278"/>
        <v>-8000</v>
      </c>
      <c r="H17420" s="705" t="s">
        <v>11523</v>
      </c>
    </row>
    <row r="17421" spans="1:8" ht="15" x14ac:dyDescent="0.2">
      <c r="A17421" s="734">
        <v>45241</v>
      </c>
      <c r="B17421" s="41" t="s">
        <v>11271</v>
      </c>
      <c r="C17421" s="63" t="s">
        <v>10993</v>
      </c>
      <c r="D17421" s="791" t="s">
        <v>7376</v>
      </c>
      <c r="E17421" s="58">
        <v>1750</v>
      </c>
      <c r="F17421" s="58"/>
      <c r="G17421" s="126">
        <f t="shared" si="278"/>
        <v>-1750</v>
      </c>
      <c r="H17421" s="705" t="s">
        <v>11523</v>
      </c>
    </row>
    <row r="17422" spans="1:8" ht="15" x14ac:dyDescent="0.2">
      <c r="A17422" s="734">
        <v>45241</v>
      </c>
      <c r="B17422" s="41" t="s">
        <v>103</v>
      </c>
      <c r="C17422" s="63" t="s">
        <v>10063</v>
      </c>
      <c r="D17422" s="791" t="s">
        <v>11643</v>
      </c>
      <c r="E17422" s="58">
        <v>3000</v>
      </c>
      <c r="F17422" s="58"/>
      <c r="G17422" s="126">
        <f t="shared" si="278"/>
        <v>-3000</v>
      </c>
      <c r="H17422" s="705" t="s">
        <v>11523</v>
      </c>
    </row>
    <row r="17423" spans="1:8" ht="15" x14ac:dyDescent="0.2">
      <c r="A17423" s="734">
        <v>45241</v>
      </c>
      <c r="B17423" s="41" t="s">
        <v>11307</v>
      </c>
      <c r="C17423" s="63" t="s">
        <v>14</v>
      </c>
      <c r="D17423" s="791" t="s">
        <v>11644</v>
      </c>
      <c r="E17423" s="58">
        <v>2080</v>
      </c>
      <c r="F17423" s="58"/>
      <c r="G17423" s="126">
        <f t="shared" si="278"/>
        <v>-2080</v>
      </c>
      <c r="H17423" s="705" t="s">
        <v>11523</v>
      </c>
    </row>
    <row r="17424" spans="1:8" ht="15" x14ac:dyDescent="0.2">
      <c r="A17424" s="734">
        <v>45241</v>
      </c>
      <c r="B17424" s="41" t="s">
        <v>103</v>
      </c>
      <c r="C17424" s="63" t="s">
        <v>2996</v>
      </c>
      <c r="D17424" s="791" t="s">
        <v>370</v>
      </c>
      <c r="E17424" s="58">
        <v>5000</v>
      </c>
      <c r="F17424" s="58"/>
      <c r="G17424" s="126">
        <f t="shared" si="278"/>
        <v>-5000</v>
      </c>
      <c r="H17424" s="705" t="s">
        <v>11523</v>
      </c>
    </row>
    <row r="17425" spans="1:8" ht="15" x14ac:dyDescent="0.2">
      <c r="A17425" s="734">
        <v>45241</v>
      </c>
      <c r="B17425" s="41" t="s">
        <v>9986</v>
      </c>
      <c r="C17425" s="63" t="s">
        <v>10993</v>
      </c>
      <c r="D17425" s="791" t="s">
        <v>11645</v>
      </c>
      <c r="E17425" s="58">
        <v>4500</v>
      </c>
      <c r="F17425" s="58"/>
      <c r="G17425" s="126">
        <f t="shared" si="278"/>
        <v>-4500</v>
      </c>
      <c r="H17425" s="705" t="s">
        <v>11523</v>
      </c>
    </row>
    <row r="17426" spans="1:8" ht="15" x14ac:dyDescent="0.2">
      <c r="A17426" s="734">
        <v>45241</v>
      </c>
      <c r="B17426" s="41" t="s">
        <v>103</v>
      </c>
      <c r="C17426" s="63" t="s">
        <v>10993</v>
      </c>
      <c r="D17426" s="791" t="s">
        <v>11645</v>
      </c>
      <c r="E17426" s="58">
        <v>5440</v>
      </c>
      <c r="F17426" s="58"/>
      <c r="G17426" s="126">
        <f t="shared" si="278"/>
        <v>-5440</v>
      </c>
      <c r="H17426" s="705" t="s">
        <v>11523</v>
      </c>
    </row>
    <row r="17427" spans="1:8" ht="15" x14ac:dyDescent="0.2">
      <c r="A17427" s="734">
        <v>45241</v>
      </c>
      <c r="B17427" s="41" t="s">
        <v>11271</v>
      </c>
      <c r="C17427" s="63" t="s">
        <v>10993</v>
      </c>
      <c r="D17427" s="791" t="s">
        <v>11645</v>
      </c>
      <c r="E17427" s="58">
        <v>3500</v>
      </c>
      <c r="F17427" s="58"/>
      <c r="G17427" s="126">
        <f t="shared" si="278"/>
        <v>-3500</v>
      </c>
      <c r="H17427" s="705" t="s">
        <v>11523</v>
      </c>
    </row>
    <row r="17428" spans="1:8" ht="15" x14ac:dyDescent="0.2">
      <c r="A17428" s="734">
        <v>45241</v>
      </c>
      <c r="B17428" s="41" t="s">
        <v>11511</v>
      </c>
      <c r="C17428" s="63" t="s">
        <v>10993</v>
      </c>
      <c r="D17428" s="791" t="s">
        <v>11645</v>
      </c>
      <c r="E17428" s="58">
        <v>10000</v>
      </c>
      <c r="F17428" s="58"/>
      <c r="G17428" s="126">
        <f t="shared" si="278"/>
        <v>-10000</v>
      </c>
      <c r="H17428" s="705" t="s">
        <v>11523</v>
      </c>
    </row>
    <row r="17429" spans="1:8" ht="15" x14ac:dyDescent="0.2">
      <c r="A17429" s="734">
        <v>45241</v>
      </c>
      <c r="B17429" s="41" t="s">
        <v>11089</v>
      </c>
      <c r="C17429" s="63" t="s">
        <v>10993</v>
      </c>
      <c r="D17429" s="791" t="s">
        <v>11645</v>
      </c>
      <c r="E17429" s="58">
        <v>5000</v>
      </c>
      <c r="F17429" s="58"/>
      <c r="G17429" s="126">
        <f t="shared" si="278"/>
        <v>-5000</v>
      </c>
      <c r="H17429" s="705" t="s">
        <v>11523</v>
      </c>
    </row>
    <row r="17430" spans="1:8" ht="15" x14ac:dyDescent="0.2">
      <c r="A17430" s="734">
        <v>45241</v>
      </c>
      <c r="B17430" s="41" t="s">
        <v>11446</v>
      </c>
      <c r="C17430" s="551" t="s">
        <v>9775</v>
      </c>
      <c r="D17430" s="904" t="s">
        <v>11661</v>
      </c>
      <c r="E17430" s="583">
        <v>17600</v>
      </c>
      <c r="F17430" s="58"/>
      <c r="G17430" s="126">
        <f t="shared" si="278"/>
        <v>-17600</v>
      </c>
      <c r="H17430" s="705" t="s">
        <v>11523</v>
      </c>
    </row>
    <row r="17431" spans="1:8" ht="15" x14ac:dyDescent="0.2">
      <c r="A17431" s="734">
        <v>45241</v>
      </c>
      <c r="B17431" s="41" t="s">
        <v>9986</v>
      </c>
      <c r="C17431" s="551" t="s">
        <v>9775</v>
      </c>
      <c r="D17431" s="904" t="s">
        <v>11661</v>
      </c>
      <c r="E17431" s="583">
        <v>46320</v>
      </c>
      <c r="F17431" s="58"/>
      <c r="G17431" s="126">
        <f t="shared" si="278"/>
        <v>-46320</v>
      </c>
      <c r="H17431" s="705" t="s">
        <v>11523</v>
      </c>
    </row>
    <row r="17432" spans="1:8" ht="15" x14ac:dyDescent="0.2">
      <c r="A17432" s="734">
        <v>45241</v>
      </c>
      <c r="B17432" s="41" t="s">
        <v>9986</v>
      </c>
      <c r="C17432" s="63" t="s">
        <v>11662</v>
      </c>
      <c r="D17432" s="791" t="s">
        <v>11663</v>
      </c>
      <c r="E17432" s="58">
        <v>60200</v>
      </c>
      <c r="F17432" s="58"/>
      <c r="G17432" s="126">
        <f t="shared" si="278"/>
        <v>-60200</v>
      </c>
      <c r="H17432" s="705" t="s">
        <v>11523</v>
      </c>
    </row>
    <row r="17433" spans="1:8" ht="15" x14ac:dyDescent="0.2">
      <c r="A17433" s="734">
        <v>45241</v>
      </c>
      <c r="B17433" s="41" t="s">
        <v>3946</v>
      </c>
      <c r="C17433" s="63" t="s">
        <v>392</v>
      </c>
      <c r="D17433" s="791" t="s">
        <v>11664</v>
      </c>
      <c r="E17433" s="58">
        <v>5000</v>
      </c>
      <c r="F17433" s="58"/>
      <c r="G17433" s="126">
        <f t="shared" si="278"/>
        <v>-5000</v>
      </c>
      <c r="H17433" s="705" t="s">
        <v>11523</v>
      </c>
    </row>
    <row r="17434" spans="1:8" ht="15" x14ac:dyDescent="0.2">
      <c r="A17434" s="734">
        <v>45241</v>
      </c>
      <c r="B17434" s="41" t="s">
        <v>10908</v>
      </c>
      <c r="C17434" s="63" t="s">
        <v>10993</v>
      </c>
      <c r="D17434" s="791" t="s">
        <v>11665</v>
      </c>
      <c r="E17434" s="58">
        <v>16000</v>
      </c>
      <c r="F17434" s="58"/>
      <c r="G17434" s="126">
        <f t="shared" si="278"/>
        <v>-16000</v>
      </c>
      <c r="H17434" s="705" t="s">
        <v>11523</v>
      </c>
    </row>
    <row r="17435" spans="1:8" ht="15" x14ac:dyDescent="0.2">
      <c r="A17435" s="734">
        <v>45241</v>
      </c>
      <c r="B17435" s="41" t="s">
        <v>10576</v>
      </c>
      <c r="C17435" s="63" t="s">
        <v>10337</v>
      </c>
      <c r="D17435" s="791" t="s">
        <v>370</v>
      </c>
      <c r="E17435" s="58">
        <v>500</v>
      </c>
      <c r="F17435" s="58"/>
      <c r="G17435" s="126">
        <f t="shared" si="278"/>
        <v>-500</v>
      </c>
      <c r="H17435" s="705" t="s">
        <v>11523</v>
      </c>
    </row>
    <row r="17436" spans="1:8" ht="15" x14ac:dyDescent="0.2">
      <c r="A17436" s="734">
        <v>45241</v>
      </c>
      <c r="B17436" s="41" t="s">
        <v>11446</v>
      </c>
      <c r="C17436" s="63" t="s">
        <v>10993</v>
      </c>
      <c r="D17436" s="791" t="s">
        <v>11873</v>
      </c>
      <c r="E17436" s="58">
        <v>44000</v>
      </c>
      <c r="F17436" s="58"/>
      <c r="G17436" s="126">
        <f t="shared" si="278"/>
        <v>-44000</v>
      </c>
      <c r="H17436" s="705" t="s">
        <v>11523</v>
      </c>
    </row>
    <row r="17437" spans="1:8" ht="15" x14ac:dyDescent="0.2">
      <c r="A17437" s="734">
        <v>45243</v>
      </c>
      <c r="B17437" s="41" t="s">
        <v>11446</v>
      </c>
      <c r="C17437" s="63" t="s">
        <v>10993</v>
      </c>
      <c r="D17437" s="791" t="s">
        <v>11666</v>
      </c>
      <c r="E17437" s="58">
        <v>46500</v>
      </c>
      <c r="F17437" s="58"/>
      <c r="G17437" s="126">
        <f t="shared" si="278"/>
        <v>-46500</v>
      </c>
      <c r="H17437" s="705" t="s">
        <v>11523</v>
      </c>
    </row>
    <row r="17438" spans="1:8" ht="15" x14ac:dyDescent="0.2">
      <c r="A17438" s="734">
        <v>45243</v>
      </c>
      <c r="B17438" s="41" t="s">
        <v>11635</v>
      </c>
      <c r="C17438" s="63" t="s">
        <v>3446</v>
      </c>
      <c r="D17438" s="791" t="s">
        <v>11308</v>
      </c>
      <c r="E17438" s="58">
        <v>50000</v>
      </c>
      <c r="F17438" s="58"/>
      <c r="G17438" s="126">
        <f t="shared" si="278"/>
        <v>-50000</v>
      </c>
      <c r="H17438" s="705" t="s">
        <v>11523</v>
      </c>
    </row>
    <row r="17439" spans="1:8" ht="15" x14ac:dyDescent="0.2">
      <c r="A17439" s="734">
        <v>45243</v>
      </c>
      <c r="B17439" s="41" t="s">
        <v>10908</v>
      </c>
      <c r="C17439" s="63" t="s">
        <v>7223</v>
      </c>
      <c r="D17439" s="791" t="s">
        <v>1157</v>
      </c>
      <c r="E17439" s="58">
        <v>100000</v>
      </c>
      <c r="F17439" s="58"/>
      <c r="G17439" s="126">
        <f t="shared" si="278"/>
        <v>-100000</v>
      </c>
      <c r="H17439" s="705" t="s">
        <v>11523</v>
      </c>
    </row>
    <row r="17440" spans="1:8" ht="15" x14ac:dyDescent="0.2">
      <c r="A17440" s="734">
        <v>45243</v>
      </c>
      <c r="B17440" s="41" t="s">
        <v>11446</v>
      </c>
      <c r="C17440" s="63" t="s">
        <v>10993</v>
      </c>
      <c r="D17440" s="791" t="s">
        <v>11666</v>
      </c>
      <c r="E17440" s="58">
        <v>40000</v>
      </c>
      <c r="F17440" s="58"/>
      <c r="G17440" s="126">
        <f t="shared" si="278"/>
        <v>-40000</v>
      </c>
      <c r="H17440" s="705" t="s">
        <v>11523</v>
      </c>
    </row>
    <row r="17441" spans="1:8" ht="15" x14ac:dyDescent="0.2">
      <c r="A17441" s="734">
        <v>45243</v>
      </c>
      <c r="B17441" s="41" t="s">
        <v>11446</v>
      </c>
      <c r="C17441" s="63" t="s">
        <v>10993</v>
      </c>
      <c r="D17441" s="791" t="s">
        <v>11667</v>
      </c>
      <c r="E17441" s="58">
        <v>8600</v>
      </c>
      <c r="F17441" s="58"/>
      <c r="G17441" s="126">
        <f t="shared" si="278"/>
        <v>-8600</v>
      </c>
      <c r="H17441" s="705" t="s">
        <v>11523</v>
      </c>
    </row>
    <row r="17442" spans="1:8" ht="15" x14ac:dyDescent="0.2">
      <c r="A17442" s="734">
        <v>45243</v>
      </c>
      <c r="B17442" s="41" t="s">
        <v>11623</v>
      </c>
      <c r="C17442" s="63" t="s">
        <v>5741</v>
      </c>
      <c r="D17442" s="791" t="s">
        <v>370</v>
      </c>
      <c r="E17442" s="58">
        <v>1500</v>
      </c>
      <c r="F17442" s="58"/>
      <c r="G17442" s="126">
        <f t="shared" si="278"/>
        <v>-1500</v>
      </c>
      <c r="H17442" s="705" t="s">
        <v>11523</v>
      </c>
    </row>
    <row r="17443" spans="1:8" ht="15" x14ac:dyDescent="0.2">
      <c r="A17443" s="734">
        <v>45243</v>
      </c>
      <c r="B17443" s="41" t="s">
        <v>10908</v>
      </c>
      <c r="C17443" s="63" t="s">
        <v>5741</v>
      </c>
      <c r="D17443" s="791" t="s">
        <v>370</v>
      </c>
      <c r="E17443" s="58">
        <v>1600</v>
      </c>
      <c r="F17443" s="58"/>
      <c r="G17443" s="126">
        <f t="shared" si="278"/>
        <v>-1600</v>
      </c>
      <c r="H17443" s="705" t="s">
        <v>11523</v>
      </c>
    </row>
    <row r="17444" spans="1:8" ht="15" x14ac:dyDescent="0.2">
      <c r="A17444" s="734">
        <v>45243</v>
      </c>
      <c r="B17444" s="41" t="s">
        <v>10232</v>
      </c>
      <c r="C17444" s="63" t="s">
        <v>5741</v>
      </c>
      <c r="D17444" s="791" t="s">
        <v>370</v>
      </c>
      <c r="E17444" s="58">
        <v>1600</v>
      </c>
      <c r="F17444" s="58"/>
      <c r="G17444" s="126">
        <f t="shared" si="278"/>
        <v>-1600</v>
      </c>
      <c r="H17444" s="705" t="s">
        <v>11523</v>
      </c>
    </row>
    <row r="17445" spans="1:8" ht="15" x14ac:dyDescent="0.2">
      <c r="A17445" s="734">
        <v>45243</v>
      </c>
      <c r="B17445" s="41" t="s">
        <v>9986</v>
      </c>
      <c r="C17445" s="63" t="s">
        <v>5741</v>
      </c>
      <c r="D17445" s="791" t="s">
        <v>370</v>
      </c>
      <c r="E17445" s="58">
        <v>2000</v>
      </c>
      <c r="F17445" s="58"/>
      <c r="G17445" s="126">
        <f t="shared" si="278"/>
        <v>-2000</v>
      </c>
      <c r="H17445" s="705" t="s">
        <v>11523</v>
      </c>
    </row>
    <row r="17446" spans="1:8" ht="15" x14ac:dyDescent="0.2">
      <c r="A17446" s="734">
        <v>45243</v>
      </c>
      <c r="B17446" s="41" t="s">
        <v>11026</v>
      </c>
      <c r="C17446" s="63" t="s">
        <v>11132</v>
      </c>
      <c r="D17446" s="791" t="s">
        <v>11668</v>
      </c>
      <c r="E17446" s="58">
        <v>20000</v>
      </c>
      <c r="F17446" s="58"/>
      <c r="G17446" s="126">
        <f t="shared" si="278"/>
        <v>-20000</v>
      </c>
      <c r="H17446" s="705" t="s">
        <v>11523</v>
      </c>
    </row>
    <row r="17447" spans="1:8" ht="15" x14ac:dyDescent="0.2">
      <c r="A17447" s="734">
        <v>45243</v>
      </c>
      <c r="B17447" s="41" t="s">
        <v>11511</v>
      </c>
      <c r="C17447" s="63" t="s">
        <v>10993</v>
      </c>
      <c r="D17447" s="791" t="s">
        <v>6486</v>
      </c>
      <c r="E17447" s="58">
        <v>3650</v>
      </c>
      <c r="F17447" s="58"/>
      <c r="G17447" s="126">
        <f t="shared" si="278"/>
        <v>-3650</v>
      </c>
      <c r="H17447" s="705" t="s">
        <v>11523</v>
      </c>
    </row>
    <row r="17448" spans="1:8" ht="15" x14ac:dyDescent="0.2">
      <c r="A17448" s="734">
        <v>45243</v>
      </c>
      <c r="B17448" s="41" t="s">
        <v>11307</v>
      </c>
      <c r="C17448" s="63" t="s">
        <v>10993</v>
      </c>
      <c r="D17448" s="791" t="s">
        <v>11035</v>
      </c>
      <c r="E17448" s="58">
        <v>1840</v>
      </c>
      <c r="F17448" s="58"/>
      <c r="G17448" s="126">
        <f t="shared" si="278"/>
        <v>-1840</v>
      </c>
      <c r="H17448" s="705" t="s">
        <v>11523</v>
      </c>
    </row>
    <row r="17449" spans="1:8" ht="15" x14ac:dyDescent="0.2">
      <c r="A17449" s="734">
        <v>45243</v>
      </c>
      <c r="B17449" s="41" t="s">
        <v>10908</v>
      </c>
      <c r="C17449" s="63" t="s">
        <v>10993</v>
      </c>
      <c r="D17449" s="791" t="s">
        <v>11669</v>
      </c>
      <c r="E17449" s="58">
        <v>58000</v>
      </c>
      <c r="F17449" s="58"/>
      <c r="G17449" s="126">
        <f t="shared" si="278"/>
        <v>-58000</v>
      </c>
      <c r="H17449" s="705" t="s">
        <v>11523</v>
      </c>
    </row>
    <row r="17450" spans="1:8" ht="15" x14ac:dyDescent="0.2">
      <c r="A17450" s="734">
        <v>45243</v>
      </c>
      <c r="B17450" s="41" t="s">
        <v>11446</v>
      </c>
      <c r="C17450" s="63" t="s">
        <v>5741</v>
      </c>
      <c r="D17450" s="791" t="s">
        <v>370</v>
      </c>
      <c r="E17450" s="58">
        <v>1000</v>
      </c>
      <c r="F17450" s="58"/>
      <c r="G17450" s="126">
        <f t="shared" si="278"/>
        <v>-1000</v>
      </c>
      <c r="H17450" s="705" t="s">
        <v>11523</v>
      </c>
    </row>
    <row r="17451" spans="1:8" ht="15" x14ac:dyDescent="0.2">
      <c r="A17451" s="734">
        <v>45243</v>
      </c>
      <c r="B17451" s="41" t="s">
        <v>10908</v>
      </c>
      <c r="C17451" s="63" t="s">
        <v>5741</v>
      </c>
      <c r="D17451" s="791" t="s">
        <v>370</v>
      </c>
      <c r="E17451" s="58">
        <v>1600</v>
      </c>
      <c r="F17451" s="58"/>
      <c r="G17451" s="126">
        <f t="shared" si="278"/>
        <v>-1600</v>
      </c>
      <c r="H17451" s="705" t="s">
        <v>11523</v>
      </c>
    </row>
    <row r="17452" spans="1:8" ht="15" x14ac:dyDescent="0.2">
      <c r="A17452" s="734">
        <v>45243</v>
      </c>
      <c r="B17452" s="41" t="s">
        <v>10908</v>
      </c>
      <c r="C17452" s="63" t="s">
        <v>11054</v>
      </c>
      <c r="D17452" s="791" t="s">
        <v>11670</v>
      </c>
      <c r="E17452" s="58">
        <v>20000</v>
      </c>
      <c r="F17452" s="58"/>
      <c r="G17452" s="126">
        <f t="shared" si="278"/>
        <v>-20000</v>
      </c>
      <c r="H17452" s="705" t="s">
        <v>11523</v>
      </c>
    </row>
    <row r="17453" spans="1:8" ht="15" x14ac:dyDescent="0.2">
      <c r="A17453" s="734">
        <v>45243</v>
      </c>
      <c r="B17453" s="41" t="s">
        <v>9409</v>
      </c>
      <c r="C17453" s="63" t="s">
        <v>10993</v>
      </c>
      <c r="D17453" s="791" t="s">
        <v>11671</v>
      </c>
      <c r="E17453" s="58">
        <v>8000</v>
      </c>
      <c r="F17453" s="58"/>
      <c r="G17453" s="126">
        <f t="shared" si="278"/>
        <v>-8000</v>
      </c>
      <c r="H17453" s="705" t="s">
        <v>11523</v>
      </c>
    </row>
    <row r="17454" spans="1:8" ht="15" x14ac:dyDescent="0.2">
      <c r="A17454" s="734">
        <v>45243</v>
      </c>
      <c r="B17454" s="41" t="s">
        <v>11307</v>
      </c>
      <c r="C17454" s="63" t="s">
        <v>10993</v>
      </c>
      <c r="D17454" s="791" t="s">
        <v>11671</v>
      </c>
      <c r="E17454" s="58">
        <v>47470</v>
      </c>
      <c r="F17454" s="58"/>
      <c r="G17454" s="126">
        <f t="shared" si="278"/>
        <v>-47470</v>
      </c>
      <c r="H17454" s="705" t="s">
        <v>11523</v>
      </c>
    </row>
    <row r="17455" spans="1:8" ht="15" x14ac:dyDescent="0.2">
      <c r="A17455" s="734">
        <v>45243</v>
      </c>
      <c r="B17455" s="41" t="s">
        <v>25</v>
      </c>
      <c r="C17455" s="63" t="s">
        <v>7595</v>
      </c>
      <c r="D17455" s="791" t="s">
        <v>11678</v>
      </c>
      <c r="E17455" s="58">
        <v>80000</v>
      </c>
      <c r="F17455" s="58"/>
      <c r="G17455" s="126">
        <f t="shared" si="278"/>
        <v>-80000</v>
      </c>
      <c r="H17455" s="705" t="s">
        <v>11523</v>
      </c>
    </row>
    <row r="17456" spans="1:8" ht="15" x14ac:dyDescent="0.2">
      <c r="A17456" s="734">
        <v>45244</v>
      </c>
      <c r="B17456" s="41" t="s">
        <v>11135</v>
      </c>
      <c r="C17456" s="63" t="s">
        <v>11690</v>
      </c>
      <c r="D17456" s="791" t="s">
        <v>9916</v>
      </c>
      <c r="E17456" s="58">
        <v>10000</v>
      </c>
      <c r="F17456" s="58"/>
      <c r="G17456" s="126">
        <f t="shared" si="278"/>
        <v>-10000</v>
      </c>
      <c r="H17456" s="705" t="s">
        <v>11523</v>
      </c>
    </row>
    <row r="17457" spans="1:8" ht="15" x14ac:dyDescent="0.2">
      <c r="A17457" s="734">
        <v>45244</v>
      </c>
      <c r="B17457" s="41" t="s">
        <v>11089</v>
      </c>
      <c r="C17457" s="63" t="s">
        <v>10993</v>
      </c>
      <c r="D17457" s="791" t="s">
        <v>11691</v>
      </c>
      <c r="E17457" s="58">
        <v>1500</v>
      </c>
      <c r="F17457" s="58"/>
      <c r="G17457" s="126">
        <f t="shared" si="278"/>
        <v>-1500</v>
      </c>
      <c r="H17457" s="705" t="s">
        <v>11523</v>
      </c>
    </row>
    <row r="17458" spans="1:8" ht="15" x14ac:dyDescent="0.2">
      <c r="A17458" s="734">
        <v>45244</v>
      </c>
      <c r="B17458" s="41" t="s">
        <v>10471</v>
      </c>
      <c r="C17458" s="63" t="s">
        <v>10993</v>
      </c>
      <c r="D17458" s="791" t="s">
        <v>11692</v>
      </c>
      <c r="E17458" s="58">
        <v>750</v>
      </c>
      <c r="F17458" s="58"/>
      <c r="G17458" s="126">
        <f t="shared" si="278"/>
        <v>-750</v>
      </c>
      <c r="H17458" s="705" t="s">
        <v>11523</v>
      </c>
    </row>
    <row r="17459" spans="1:8" ht="15" x14ac:dyDescent="0.2">
      <c r="A17459" s="734">
        <v>45244</v>
      </c>
      <c r="B17459" s="41" t="s">
        <v>10471</v>
      </c>
      <c r="C17459" s="63" t="s">
        <v>10993</v>
      </c>
      <c r="D17459" s="791" t="s">
        <v>11693</v>
      </c>
      <c r="E17459" s="58">
        <v>1500</v>
      </c>
      <c r="F17459" s="58"/>
      <c r="G17459" s="126">
        <f t="shared" si="278"/>
        <v>-1500</v>
      </c>
      <c r="H17459" s="705" t="s">
        <v>11523</v>
      </c>
    </row>
    <row r="17460" spans="1:8" ht="15" x14ac:dyDescent="0.2">
      <c r="A17460" s="734">
        <v>45244</v>
      </c>
      <c r="B17460" s="41" t="s">
        <v>103</v>
      </c>
      <c r="C17460" s="63" t="s">
        <v>103</v>
      </c>
      <c r="D17460" s="791" t="s">
        <v>10211</v>
      </c>
      <c r="E17460" s="58">
        <v>4000</v>
      </c>
      <c r="F17460" s="58"/>
      <c r="G17460" s="126">
        <f t="shared" si="278"/>
        <v>-4000</v>
      </c>
      <c r="H17460" s="705" t="s">
        <v>11523</v>
      </c>
    </row>
    <row r="17461" spans="1:8" ht="15" x14ac:dyDescent="0.2">
      <c r="A17461" s="734">
        <v>45244</v>
      </c>
      <c r="B17461" s="41" t="s">
        <v>10908</v>
      </c>
      <c r="C17461" s="63" t="s">
        <v>5741</v>
      </c>
      <c r="D17461" s="791" t="s">
        <v>370</v>
      </c>
      <c r="E17461" s="58">
        <v>800</v>
      </c>
      <c r="F17461" s="58"/>
      <c r="G17461" s="126">
        <f t="shared" si="278"/>
        <v>-800</v>
      </c>
      <c r="H17461" s="705" t="s">
        <v>11523</v>
      </c>
    </row>
    <row r="17462" spans="1:8" ht="15" x14ac:dyDescent="0.2">
      <c r="A17462" s="734">
        <v>45244</v>
      </c>
      <c r="B17462" s="41" t="s">
        <v>10908</v>
      </c>
      <c r="C17462" s="63" t="s">
        <v>5741</v>
      </c>
      <c r="D17462" s="791" t="s">
        <v>370</v>
      </c>
      <c r="E17462" s="58">
        <v>2000</v>
      </c>
      <c r="F17462" s="58"/>
      <c r="G17462" s="126">
        <f t="shared" si="278"/>
        <v>-2000</v>
      </c>
      <c r="H17462" s="705" t="s">
        <v>11523</v>
      </c>
    </row>
    <row r="17463" spans="1:8" ht="15" x14ac:dyDescent="0.2">
      <c r="A17463" s="734">
        <v>45244</v>
      </c>
      <c r="B17463" s="41" t="s">
        <v>10908</v>
      </c>
      <c r="C17463" s="63" t="s">
        <v>5741</v>
      </c>
      <c r="D17463" s="791" t="s">
        <v>10337</v>
      </c>
      <c r="E17463" s="58">
        <v>950</v>
      </c>
      <c r="F17463" s="58"/>
      <c r="G17463" s="126">
        <f t="shared" si="278"/>
        <v>-950</v>
      </c>
      <c r="H17463" s="705" t="s">
        <v>11523</v>
      </c>
    </row>
    <row r="17464" spans="1:8" ht="15" x14ac:dyDescent="0.2">
      <c r="A17464" s="734">
        <v>45244</v>
      </c>
      <c r="B17464" s="41" t="s">
        <v>10908</v>
      </c>
      <c r="C17464" s="63" t="s">
        <v>10993</v>
      </c>
      <c r="D17464" s="791" t="s">
        <v>11694</v>
      </c>
      <c r="E17464" s="58">
        <v>1200</v>
      </c>
      <c r="F17464" s="58"/>
      <c r="G17464" s="126">
        <f t="shared" si="278"/>
        <v>-1200</v>
      </c>
      <c r="H17464" s="705" t="s">
        <v>11523</v>
      </c>
    </row>
    <row r="17465" spans="1:8" ht="15" x14ac:dyDescent="0.2">
      <c r="A17465" s="734">
        <v>45244</v>
      </c>
      <c r="B17465" s="41" t="s">
        <v>10232</v>
      </c>
      <c r="C17465" s="63" t="s">
        <v>5741</v>
      </c>
      <c r="D17465" s="791" t="s">
        <v>370</v>
      </c>
      <c r="E17465" s="58">
        <v>3000</v>
      </c>
      <c r="F17465" s="58"/>
      <c r="G17465" s="126">
        <f t="shared" si="278"/>
        <v>-3000</v>
      </c>
      <c r="H17465" s="705" t="s">
        <v>11523</v>
      </c>
    </row>
    <row r="17466" spans="1:8" ht="15" x14ac:dyDescent="0.2">
      <c r="A17466" s="734">
        <v>45244</v>
      </c>
      <c r="B17466" s="41" t="s">
        <v>11635</v>
      </c>
      <c r="C17466" s="63" t="s">
        <v>10993</v>
      </c>
      <c r="D17466" s="791" t="s">
        <v>11695</v>
      </c>
      <c r="E17466" s="58">
        <v>11200</v>
      </c>
      <c r="F17466" s="58"/>
      <c r="G17466" s="126">
        <f t="shared" si="278"/>
        <v>-11200</v>
      </c>
      <c r="H17466" s="705" t="s">
        <v>11523</v>
      </c>
    </row>
    <row r="17467" spans="1:8" ht="15" x14ac:dyDescent="0.2">
      <c r="A17467" s="734">
        <v>45245</v>
      </c>
      <c r="B17467" s="41" t="s">
        <v>25</v>
      </c>
      <c r="C17467" s="63" t="s">
        <v>392</v>
      </c>
      <c r="D17467" s="791" t="s">
        <v>11696</v>
      </c>
      <c r="E17467" s="58">
        <v>1500</v>
      </c>
      <c r="F17467" s="58"/>
      <c r="G17467" s="126">
        <f t="shared" si="278"/>
        <v>-1500</v>
      </c>
      <c r="H17467" s="705" t="s">
        <v>11523</v>
      </c>
    </row>
    <row r="17468" spans="1:8" ht="15" x14ac:dyDescent="0.2">
      <c r="A17468" s="734">
        <v>45245</v>
      </c>
      <c r="B17468" s="41" t="s">
        <v>11307</v>
      </c>
      <c r="C17468" s="63" t="s">
        <v>10063</v>
      </c>
      <c r="D17468" s="791" t="s">
        <v>6927</v>
      </c>
      <c r="E17468" s="58">
        <v>50000</v>
      </c>
      <c r="F17468" s="58"/>
      <c r="G17468" s="126">
        <f t="shared" si="278"/>
        <v>-50000</v>
      </c>
      <c r="H17468" s="705" t="s">
        <v>11523</v>
      </c>
    </row>
    <row r="17469" spans="1:8" ht="15" x14ac:dyDescent="0.2">
      <c r="A17469" s="734">
        <v>45245</v>
      </c>
      <c r="B17469" s="41" t="s">
        <v>10908</v>
      </c>
      <c r="C17469" s="63" t="s">
        <v>5741</v>
      </c>
      <c r="D17469" s="791" t="s">
        <v>370</v>
      </c>
      <c r="E17469" s="58">
        <v>3000</v>
      </c>
      <c r="F17469" s="58"/>
      <c r="G17469" s="126">
        <f t="shared" si="278"/>
        <v>-3000</v>
      </c>
      <c r="H17469" s="705" t="s">
        <v>11523</v>
      </c>
    </row>
    <row r="17470" spans="1:8" ht="15" x14ac:dyDescent="0.2">
      <c r="A17470" s="734">
        <v>45245</v>
      </c>
      <c r="B17470" s="41" t="s">
        <v>103</v>
      </c>
      <c r="C17470" s="63" t="s">
        <v>103</v>
      </c>
      <c r="D17470" s="791" t="s">
        <v>10211</v>
      </c>
      <c r="E17470" s="58">
        <v>4000</v>
      </c>
      <c r="F17470" s="58"/>
      <c r="G17470" s="126">
        <f t="shared" si="278"/>
        <v>-4000</v>
      </c>
      <c r="H17470" s="705" t="s">
        <v>11523</v>
      </c>
    </row>
    <row r="17471" spans="1:8" ht="15" x14ac:dyDescent="0.2">
      <c r="A17471" s="734">
        <v>45245</v>
      </c>
      <c r="B17471" s="41" t="s">
        <v>10908</v>
      </c>
      <c r="C17471" s="63" t="s">
        <v>10993</v>
      </c>
      <c r="D17471" s="791" t="s">
        <v>11697</v>
      </c>
      <c r="E17471" s="58">
        <v>15000</v>
      </c>
      <c r="F17471" s="58"/>
      <c r="G17471" s="126">
        <f t="shared" ref="G17471:G17534" si="279">F17471-E17471</f>
        <v>-15000</v>
      </c>
      <c r="H17471" s="705" t="s">
        <v>11523</v>
      </c>
    </row>
    <row r="17472" spans="1:8" ht="15" x14ac:dyDescent="0.2">
      <c r="A17472" s="734">
        <v>45245</v>
      </c>
      <c r="B17472" s="41" t="s">
        <v>10908</v>
      </c>
      <c r="C17472" s="63" t="s">
        <v>10993</v>
      </c>
      <c r="D17472" s="791" t="s">
        <v>11695</v>
      </c>
      <c r="E17472" s="58">
        <v>13500</v>
      </c>
      <c r="F17472" s="58"/>
      <c r="G17472" s="126">
        <f t="shared" si="279"/>
        <v>-13500</v>
      </c>
      <c r="H17472" s="705" t="s">
        <v>11523</v>
      </c>
    </row>
    <row r="17473" spans="1:8" ht="15" x14ac:dyDescent="0.2">
      <c r="A17473" s="734">
        <v>45245</v>
      </c>
      <c r="B17473" s="41" t="s">
        <v>10908</v>
      </c>
      <c r="C17473" s="63" t="s">
        <v>10993</v>
      </c>
      <c r="D17473" s="791" t="s">
        <v>11698</v>
      </c>
      <c r="E17473" s="58">
        <v>7200</v>
      </c>
      <c r="F17473" s="58"/>
      <c r="G17473" s="126">
        <f t="shared" si="279"/>
        <v>-7200</v>
      </c>
      <c r="H17473" s="705" t="s">
        <v>11523</v>
      </c>
    </row>
    <row r="17474" spans="1:8" ht="15" x14ac:dyDescent="0.2">
      <c r="A17474" s="734">
        <v>45245</v>
      </c>
      <c r="B17474" s="41" t="s">
        <v>10232</v>
      </c>
      <c r="C17474" s="63" t="s">
        <v>10993</v>
      </c>
      <c r="D17474" s="791" t="s">
        <v>3571</v>
      </c>
      <c r="E17474" s="58">
        <v>600</v>
      </c>
      <c r="F17474" s="58"/>
      <c r="G17474" s="126">
        <f t="shared" si="279"/>
        <v>-600</v>
      </c>
      <c r="H17474" s="705" t="s">
        <v>11523</v>
      </c>
    </row>
    <row r="17475" spans="1:8" ht="15" x14ac:dyDescent="0.2">
      <c r="A17475" s="734">
        <v>45245</v>
      </c>
      <c r="B17475" s="41" t="s">
        <v>10908</v>
      </c>
      <c r="C17475" s="63" t="s">
        <v>10993</v>
      </c>
      <c r="D17475" s="791" t="s">
        <v>11699</v>
      </c>
      <c r="E17475" s="58">
        <v>2250</v>
      </c>
      <c r="F17475" s="58"/>
      <c r="G17475" s="126">
        <f t="shared" si="279"/>
        <v>-2250</v>
      </c>
      <c r="H17475" s="705" t="s">
        <v>11523</v>
      </c>
    </row>
    <row r="17476" spans="1:8" ht="15" x14ac:dyDescent="0.2">
      <c r="A17476" s="734">
        <v>45245</v>
      </c>
      <c r="B17476" s="41" t="s">
        <v>11625</v>
      </c>
      <c r="C17476" s="63" t="s">
        <v>11626</v>
      </c>
      <c r="D17476" s="791" t="s">
        <v>1157</v>
      </c>
      <c r="E17476" s="58">
        <v>15000</v>
      </c>
      <c r="F17476" s="58"/>
      <c r="G17476" s="126">
        <f t="shared" si="279"/>
        <v>-15000</v>
      </c>
      <c r="H17476" s="705" t="s">
        <v>11523</v>
      </c>
    </row>
    <row r="17477" spans="1:8" ht="15" x14ac:dyDescent="0.2">
      <c r="A17477" s="734">
        <v>45245</v>
      </c>
      <c r="B17477" s="41" t="s">
        <v>11635</v>
      </c>
      <c r="C17477" s="63" t="s">
        <v>5741</v>
      </c>
      <c r="D17477" s="791" t="s">
        <v>370</v>
      </c>
      <c r="E17477" s="58">
        <v>3000</v>
      </c>
      <c r="F17477" s="58"/>
      <c r="G17477" s="126">
        <f t="shared" si="279"/>
        <v>-3000</v>
      </c>
      <c r="H17477" s="705" t="s">
        <v>11523</v>
      </c>
    </row>
    <row r="17478" spans="1:8" ht="15" x14ac:dyDescent="0.2">
      <c r="A17478" s="734">
        <v>45245</v>
      </c>
      <c r="B17478" s="41" t="s">
        <v>10908</v>
      </c>
      <c r="C17478" s="63" t="s">
        <v>11536</v>
      </c>
      <c r="D17478" s="791" t="s">
        <v>10721</v>
      </c>
      <c r="E17478" s="58">
        <v>150000</v>
      </c>
      <c r="F17478" s="58"/>
      <c r="G17478" s="126">
        <f t="shared" si="279"/>
        <v>-150000</v>
      </c>
      <c r="H17478" s="705" t="s">
        <v>11523</v>
      </c>
    </row>
    <row r="17479" spans="1:8" ht="15" x14ac:dyDescent="0.2">
      <c r="A17479" s="734">
        <v>45245</v>
      </c>
      <c r="B17479" s="41" t="s">
        <v>11511</v>
      </c>
      <c r="C17479" s="63" t="s">
        <v>10993</v>
      </c>
      <c r="D17479" s="791" t="s">
        <v>11700</v>
      </c>
      <c r="E17479" s="58">
        <v>22600</v>
      </c>
      <c r="F17479" s="58"/>
      <c r="G17479" s="126">
        <f t="shared" si="279"/>
        <v>-22600</v>
      </c>
      <c r="H17479" s="705" t="s">
        <v>11523</v>
      </c>
    </row>
    <row r="17480" spans="1:8" ht="15" x14ac:dyDescent="0.2">
      <c r="A17480" s="734">
        <v>45246</v>
      </c>
      <c r="B17480" s="41" t="s">
        <v>25</v>
      </c>
      <c r="C17480" s="63" t="s">
        <v>8150</v>
      </c>
      <c r="D17480" s="791" t="s">
        <v>11701</v>
      </c>
      <c r="E17480" s="58">
        <v>2000</v>
      </c>
      <c r="F17480" s="58"/>
      <c r="G17480" s="126">
        <f t="shared" si="279"/>
        <v>-2000</v>
      </c>
      <c r="H17480" s="705" t="s">
        <v>11523</v>
      </c>
    </row>
    <row r="17481" spans="1:8" ht="15" x14ac:dyDescent="0.2">
      <c r="A17481" s="734">
        <v>45246</v>
      </c>
      <c r="B17481" s="41" t="s">
        <v>103</v>
      </c>
      <c r="C17481" s="63" t="s">
        <v>8150</v>
      </c>
      <c r="D17481" s="791" t="s">
        <v>11701</v>
      </c>
      <c r="E17481" s="58">
        <v>8700</v>
      </c>
      <c r="F17481" s="58"/>
      <c r="G17481" s="126">
        <f t="shared" si="279"/>
        <v>-8700</v>
      </c>
      <c r="H17481" s="705" t="s">
        <v>11523</v>
      </c>
    </row>
    <row r="17482" spans="1:8" ht="15" x14ac:dyDescent="0.2">
      <c r="A17482" s="734">
        <v>45246</v>
      </c>
      <c r="B17482" s="41" t="s">
        <v>9986</v>
      </c>
      <c r="C17482" s="63" t="s">
        <v>10337</v>
      </c>
      <c r="D17482" s="791" t="s">
        <v>370</v>
      </c>
      <c r="E17482" s="58">
        <v>350</v>
      </c>
      <c r="F17482" s="58"/>
      <c r="G17482" s="126">
        <f t="shared" si="279"/>
        <v>-350</v>
      </c>
      <c r="H17482" s="705" t="s">
        <v>11523</v>
      </c>
    </row>
    <row r="17483" spans="1:8" ht="15" x14ac:dyDescent="0.2">
      <c r="A17483" s="734">
        <v>45247</v>
      </c>
      <c r="B17483" s="41" t="s">
        <v>11135</v>
      </c>
      <c r="C17483" s="63" t="s">
        <v>11690</v>
      </c>
      <c r="D17483" s="791" t="s">
        <v>9916</v>
      </c>
      <c r="E17483" s="58">
        <v>10000</v>
      </c>
      <c r="F17483" s="58"/>
      <c r="G17483" s="126">
        <f t="shared" si="279"/>
        <v>-10000</v>
      </c>
      <c r="H17483" s="705" t="s">
        <v>11523</v>
      </c>
    </row>
    <row r="17484" spans="1:8" ht="15" x14ac:dyDescent="0.2">
      <c r="A17484" s="734">
        <v>45247</v>
      </c>
      <c r="B17484" s="41" t="s">
        <v>10908</v>
      </c>
      <c r="C17484" s="63" t="s">
        <v>10993</v>
      </c>
      <c r="D17484" s="791" t="s">
        <v>11720</v>
      </c>
      <c r="E17484" s="58">
        <v>65000</v>
      </c>
      <c r="F17484" s="58"/>
      <c r="G17484" s="126">
        <f t="shared" si="279"/>
        <v>-65000</v>
      </c>
      <c r="H17484" s="705" t="s">
        <v>11523</v>
      </c>
    </row>
    <row r="17485" spans="1:8" ht="15" x14ac:dyDescent="0.2">
      <c r="A17485" s="734">
        <v>45247</v>
      </c>
      <c r="B17485" s="41" t="s">
        <v>10908</v>
      </c>
      <c r="C17485" s="63" t="s">
        <v>10993</v>
      </c>
      <c r="D17485" s="791" t="s">
        <v>11721</v>
      </c>
      <c r="E17485" s="58">
        <v>4000</v>
      </c>
      <c r="F17485" s="58"/>
      <c r="G17485" s="126">
        <f t="shared" si="279"/>
        <v>-4000</v>
      </c>
      <c r="H17485" s="705" t="s">
        <v>11523</v>
      </c>
    </row>
    <row r="17486" spans="1:8" ht="15" x14ac:dyDescent="0.2">
      <c r="A17486" s="734">
        <v>45247</v>
      </c>
      <c r="B17486" s="41" t="s">
        <v>10908</v>
      </c>
      <c r="C17486" s="63" t="s">
        <v>10993</v>
      </c>
      <c r="D17486" s="791" t="s">
        <v>11722</v>
      </c>
      <c r="E17486" s="58">
        <v>11200</v>
      </c>
      <c r="F17486" s="58"/>
      <c r="G17486" s="126">
        <f t="shared" si="279"/>
        <v>-11200</v>
      </c>
      <c r="H17486" s="705" t="s">
        <v>11523</v>
      </c>
    </row>
    <row r="17487" spans="1:8" ht="15" x14ac:dyDescent="0.2">
      <c r="A17487" s="734">
        <v>45247</v>
      </c>
      <c r="B17487" s="41" t="s">
        <v>10908</v>
      </c>
      <c r="C17487" s="63" t="s">
        <v>10993</v>
      </c>
      <c r="D17487" s="791" t="s">
        <v>11723</v>
      </c>
      <c r="E17487" s="58">
        <v>5720</v>
      </c>
      <c r="F17487" s="58"/>
      <c r="G17487" s="126">
        <f t="shared" si="279"/>
        <v>-5720</v>
      </c>
      <c r="H17487" s="705" t="s">
        <v>11523</v>
      </c>
    </row>
    <row r="17488" spans="1:8" ht="15" x14ac:dyDescent="0.2">
      <c r="A17488" s="734">
        <v>45247</v>
      </c>
      <c r="B17488" s="41" t="s">
        <v>11623</v>
      </c>
      <c r="C17488" s="63" t="s">
        <v>10993</v>
      </c>
      <c r="D17488" s="791" t="s">
        <v>11724</v>
      </c>
      <c r="E17488" s="58">
        <v>6480</v>
      </c>
      <c r="F17488" s="58"/>
      <c r="G17488" s="126">
        <f t="shared" si="279"/>
        <v>-6480</v>
      </c>
      <c r="H17488" s="705" t="s">
        <v>11523</v>
      </c>
    </row>
    <row r="17489" spans="1:8" ht="15" x14ac:dyDescent="0.2">
      <c r="A17489" s="734">
        <v>45247</v>
      </c>
      <c r="B17489" s="41" t="s">
        <v>11623</v>
      </c>
      <c r="C17489" s="63" t="s">
        <v>11725</v>
      </c>
      <c r="D17489" s="791" t="s">
        <v>11726</v>
      </c>
      <c r="E17489" s="58">
        <v>14400</v>
      </c>
      <c r="F17489" s="58"/>
      <c r="G17489" s="126">
        <f t="shared" si="279"/>
        <v>-14400</v>
      </c>
      <c r="H17489" s="705" t="s">
        <v>11523</v>
      </c>
    </row>
    <row r="17490" spans="1:8" ht="15" x14ac:dyDescent="0.2">
      <c r="A17490" s="734">
        <v>45248</v>
      </c>
      <c r="B17490" s="41" t="s">
        <v>11623</v>
      </c>
      <c r="C17490" s="63" t="s">
        <v>5741</v>
      </c>
      <c r="D17490" s="791" t="s">
        <v>370</v>
      </c>
      <c r="E17490" s="58">
        <v>2000</v>
      </c>
      <c r="F17490" s="58"/>
      <c r="G17490" s="126">
        <f t="shared" si="279"/>
        <v>-2000</v>
      </c>
      <c r="H17490" s="705" t="s">
        <v>11523</v>
      </c>
    </row>
    <row r="17491" spans="1:8" ht="15" x14ac:dyDescent="0.2">
      <c r="A17491" s="734">
        <v>45248</v>
      </c>
      <c r="B17491" s="41" t="s">
        <v>10908</v>
      </c>
      <c r="C17491" s="63" t="s">
        <v>5741</v>
      </c>
      <c r="D17491" s="791" t="s">
        <v>370</v>
      </c>
      <c r="E17491" s="58">
        <v>1250</v>
      </c>
      <c r="F17491" s="58"/>
      <c r="G17491" s="126">
        <f t="shared" si="279"/>
        <v>-1250</v>
      </c>
      <c r="H17491" s="705" t="s">
        <v>11523</v>
      </c>
    </row>
    <row r="17492" spans="1:8" ht="15" x14ac:dyDescent="0.2">
      <c r="A17492" s="734">
        <v>45248</v>
      </c>
      <c r="B17492" s="41" t="s">
        <v>3946</v>
      </c>
      <c r="C17492" s="63" t="s">
        <v>794</v>
      </c>
      <c r="D17492" s="791" t="s">
        <v>11727</v>
      </c>
      <c r="E17492" s="58">
        <v>5000</v>
      </c>
      <c r="F17492" s="58"/>
      <c r="G17492" s="126">
        <f t="shared" si="279"/>
        <v>-5000</v>
      </c>
      <c r="H17492" s="705" t="s">
        <v>11523</v>
      </c>
    </row>
    <row r="17493" spans="1:8" ht="15" x14ac:dyDescent="0.2">
      <c r="A17493" s="734">
        <v>45248</v>
      </c>
      <c r="B17493" s="41" t="s">
        <v>10471</v>
      </c>
      <c r="C17493" s="63" t="s">
        <v>9460</v>
      </c>
      <c r="D17493" s="791" t="s">
        <v>1157</v>
      </c>
      <c r="E17493" s="58">
        <v>20000</v>
      </c>
      <c r="F17493" s="58"/>
      <c r="G17493" s="126">
        <f t="shared" si="279"/>
        <v>-20000</v>
      </c>
      <c r="H17493" s="705" t="s">
        <v>11523</v>
      </c>
    </row>
    <row r="17494" spans="1:8" ht="15" x14ac:dyDescent="0.2">
      <c r="A17494" s="734">
        <v>45248</v>
      </c>
      <c r="B17494" s="41" t="s">
        <v>11728</v>
      </c>
      <c r="C17494" s="63" t="s">
        <v>10993</v>
      </c>
      <c r="D17494" s="791" t="s">
        <v>11729</v>
      </c>
      <c r="E17494" s="58">
        <v>42000</v>
      </c>
      <c r="F17494" s="58"/>
      <c r="G17494" s="126">
        <f t="shared" si="279"/>
        <v>-42000</v>
      </c>
      <c r="H17494" s="705" t="s">
        <v>11523</v>
      </c>
    </row>
    <row r="17495" spans="1:8" ht="15" x14ac:dyDescent="0.2">
      <c r="A17495" s="734">
        <v>45248</v>
      </c>
      <c r="B17495" s="41" t="s">
        <v>10908</v>
      </c>
      <c r="C17495" s="670" t="s">
        <v>10993</v>
      </c>
      <c r="D17495" s="912" t="s">
        <v>11730</v>
      </c>
      <c r="E17495" s="585">
        <v>8640</v>
      </c>
      <c r="F17495" s="58"/>
      <c r="G17495" s="126">
        <f t="shared" si="279"/>
        <v>-8640</v>
      </c>
      <c r="H17495" s="705" t="s">
        <v>11523</v>
      </c>
    </row>
    <row r="17496" spans="1:8" ht="15" x14ac:dyDescent="0.2">
      <c r="A17496" s="734">
        <v>45248</v>
      </c>
      <c r="B17496" s="41" t="s">
        <v>10576</v>
      </c>
      <c r="C17496" s="670" t="s">
        <v>10993</v>
      </c>
      <c r="D17496" s="912" t="s">
        <v>11730</v>
      </c>
      <c r="E17496" s="585">
        <v>8640</v>
      </c>
      <c r="F17496" s="58"/>
      <c r="G17496" s="126">
        <f t="shared" si="279"/>
        <v>-8640</v>
      </c>
      <c r="H17496" s="705" t="s">
        <v>11523</v>
      </c>
    </row>
    <row r="17497" spans="1:8" ht="15" x14ac:dyDescent="0.2">
      <c r="A17497" s="734">
        <v>45248</v>
      </c>
      <c r="B17497" s="41" t="s">
        <v>10232</v>
      </c>
      <c r="C17497" s="670" t="s">
        <v>10993</v>
      </c>
      <c r="D17497" s="912" t="s">
        <v>11730</v>
      </c>
      <c r="E17497" s="585">
        <v>8640</v>
      </c>
      <c r="F17497" s="58"/>
      <c r="G17497" s="126">
        <f t="shared" si="279"/>
        <v>-8640</v>
      </c>
      <c r="H17497" s="705" t="s">
        <v>11523</v>
      </c>
    </row>
    <row r="17498" spans="1:8" ht="15" x14ac:dyDescent="0.2">
      <c r="A17498" s="734">
        <v>45248</v>
      </c>
      <c r="B17498" s="41" t="s">
        <v>10908</v>
      </c>
      <c r="C17498" s="551" t="s">
        <v>10993</v>
      </c>
      <c r="D17498" s="904" t="s">
        <v>11731</v>
      </c>
      <c r="E17498" s="583">
        <v>13000</v>
      </c>
      <c r="F17498" s="58"/>
      <c r="G17498" s="126">
        <f t="shared" si="279"/>
        <v>-13000</v>
      </c>
      <c r="H17498" s="705" t="s">
        <v>11523</v>
      </c>
    </row>
    <row r="17499" spans="1:8" ht="15" x14ac:dyDescent="0.2">
      <c r="A17499" s="734">
        <v>45248</v>
      </c>
      <c r="B17499" s="41" t="s">
        <v>10576</v>
      </c>
      <c r="C17499" s="551" t="s">
        <v>10993</v>
      </c>
      <c r="D17499" s="904" t="s">
        <v>11731</v>
      </c>
      <c r="E17499" s="583">
        <v>13000</v>
      </c>
      <c r="F17499" s="58"/>
      <c r="G17499" s="126">
        <f t="shared" si="279"/>
        <v>-13000</v>
      </c>
      <c r="H17499" s="705" t="s">
        <v>11523</v>
      </c>
    </row>
    <row r="17500" spans="1:8" ht="15" x14ac:dyDescent="0.2">
      <c r="A17500" s="734">
        <v>45248</v>
      </c>
      <c r="B17500" s="41" t="s">
        <v>10232</v>
      </c>
      <c r="C17500" s="551" t="s">
        <v>10993</v>
      </c>
      <c r="D17500" s="904" t="s">
        <v>11731</v>
      </c>
      <c r="E17500" s="583">
        <v>13000</v>
      </c>
      <c r="F17500" s="58"/>
      <c r="G17500" s="126">
        <f t="shared" si="279"/>
        <v>-13000</v>
      </c>
      <c r="H17500" s="705" t="s">
        <v>11523</v>
      </c>
    </row>
    <row r="17501" spans="1:8" ht="15" x14ac:dyDescent="0.2">
      <c r="A17501" s="734">
        <v>45248</v>
      </c>
      <c r="B17501" s="41" t="s">
        <v>10908</v>
      </c>
      <c r="C17501" s="63" t="s">
        <v>10993</v>
      </c>
      <c r="D17501" s="791" t="s">
        <v>11732</v>
      </c>
      <c r="E17501" s="58">
        <v>29320</v>
      </c>
      <c r="F17501" s="58"/>
      <c r="G17501" s="126">
        <f t="shared" si="279"/>
        <v>-29320</v>
      </c>
      <c r="H17501" s="705" t="s">
        <v>11523</v>
      </c>
    </row>
    <row r="17502" spans="1:8" ht="15" x14ac:dyDescent="0.2">
      <c r="A17502" s="734">
        <v>45248</v>
      </c>
      <c r="B17502" s="41" t="s">
        <v>10908</v>
      </c>
      <c r="C17502" s="63" t="s">
        <v>10993</v>
      </c>
      <c r="D17502" s="791" t="s">
        <v>11733</v>
      </c>
      <c r="E17502" s="58">
        <v>4300</v>
      </c>
      <c r="F17502" s="58"/>
      <c r="G17502" s="126">
        <f t="shared" si="279"/>
        <v>-4300</v>
      </c>
      <c r="H17502" s="705" t="s">
        <v>11523</v>
      </c>
    </row>
    <row r="17503" spans="1:8" ht="15" x14ac:dyDescent="0.2">
      <c r="A17503" s="734">
        <v>45248</v>
      </c>
      <c r="B17503" s="41" t="s">
        <v>10908</v>
      </c>
      <c r="C17503" s="63" t="s">
        <v>10993</v>
      </c>
      <c r="D17503" s="791" t="s">
        <v>11734</v>
      </c>
      <c r="E17503" s="58">
        <v>1250</v>
      </c>
      <c r="F17503" s="58"/>
      <c r="G17503" s="126">
        <f t="shared" si="279"/>
        <v>-1250</v>
      </c>
      <c r="H17503" s="705" t="s">
        <v>11523</v>
      </c>
    </row>
    <row r="17504" spans="1:8" ht="15" x14ac:dyDescent="0.2">
      <c r="A17504" s="734">
        <v>45248</v>
      </c>
      <c r="B17504" s="41" t="s">
        <v>11728</v>
      </c>
      <c r="C17504" s="63" t="s">
        <v>10993</v>
      </c>
      <c r="D17504" s="791" t="s">
        <v>11735</v>
      </c>
      <c r="E17504" s="58">
        <v>4730</v>
      </c>
      <c r="F17504" s="58"/>
      <c r="G17504" s="126">
        <f t="shared" si="279"/>
        <v>-4730</v>
      </c>
      <c r="H17504" s="705" t="s">
        <v>11523</v>
      </c>
    </row>
    <row r="17505" spans="1:8" ht="15" x14ac:dyDescent="0.2">
      <c r="A17505" s="734">
        <v>45248</v>
      </c>
      <c r="B17505" s="41" t="s">
        <v>11728</v>
      </c>
      <c r="C17505" s="63" t="s">
        <v>10993</v>
      </c>
      <c r="D17505" s="791" t="s">
        <v>11736</v>
      </c>
      <c r="E17505" s="58">
        <v>18000</v>
      </c>
      <c r="F17505" s="58"/>
      <c r="G17505" s="126">
        <f t="shared" si="279"/>
        <v>-18000</v>
      </c>
      <c r="H17505" s="705" t="s">
        <v>11523</v>
      </c>
    </row>
    <row r="17506" spans="1:8" ht="15" x14ac:dyDescent="0.2">
      <c r="A17506" s="734">
        <v>45248</v>
      </c>
      <c r="B17506" s="41" t="s">
        <v>10908</v>
      </c>
      <c r="C17506" s="63" t="s">
        <v>5741</v>
      </c>
      <c r="D17506" s="791" t="s">
        <v>10337</v>
      </c>
      <c r="E17506" s="58">
        <v>300</v>
      </c>
      <c r="F17506" s="58"/>
      <c r="G17506" s="126">
        <f t="shared" si="279"/>
        <v>-300</v>
      </c>
      <c r="H17506" s="705" t="s">
        <v>11523</v>
      </c>
    </row>
    <row r="17507" spans="1:8" ht="15" x14ac:dyDescent="0.2">
      <c r="A17507" s="734">
        <v>45250</v>
      </c>
      <c r="B17507" s="41" t="s">
        <v>10908</v>
      </c>
      <c r="C17507" s="63" t="s">
        <v>392</v>
      </c>
      <c r="D17507" s="791" t="s">
        <v>11737</v>
      </c>
      <c r="E17507" s="58">
        <v>5000</v>
      </c>
      <c r="F17507" s="58"/>
      <c r="G17507" s="126">
        <f t="shared" si="279"/>
        <v>-5000</v>
      </c>
      <c r="H17507" s="705" t="s">
        <v>11523</v>
      </c>
    </row>
    <row r="17508" spans="1:8" ht="15" x14ac:dyDescent="0.2">
      <c r="A17508" s="734">
        <v>45250</v>
      </c>
      <c r="B17508" s="41" t="s">
        <v>11738</v>
      </c>
      <c r="C17508" s="63" t="s">
        <v>794</v>
      </c>
      <c r="D17508" s="791" t="s">
        <v>11739</v>
      </c>
      <c r="E17508" s="58">
        <v>2260</v>
      </c>
      <c r="F17508" s="58"/>
      <c r="G17508" s="126">
        <f t="shared" si="279"/>
        <v>-2260</v>
      </c>
      <c r="H17508" s="705" t="s">
        <v>11523</v>
      </c>
    </row>
    <row r="17509" spans="1:8" ht="15" x14ac:dyDescent="0.2">
      <c r="A17509" s="734">
        <v>45250</v>
      </c>
      <c r="B17509" s="41" t="s">
        <v>11738</v>
      </c>
      <c r="C17509" s="63" t="s">
        <v>392</v>
      </c>
      <c r="D17509" s="791" t="s">
        <v>11740</v>
      </c>
      <c r="E17509" s="58">
        <v>1350</v>
      </c>
      <c r="F17509" s="58"/>
      <c r="G17509" s="126">
        <f t="shared" si="279"/>
        <v>-1350</v>
      </c>
      <c r="H17509" s="705" t="s">
        <v>11523</v>
      </c>
    </row>
    <row r="17510" spans="1:8" ht="15" x14ac:dyDescent="0.2">
      <c r="A17510" s="734">
        <v>45250</v>
      </c>
      <c r="B17510" s="41" t="s">
        <v>11738</v>
      </c>
      <c r="C17510" s="63" t="s">
        <v>794</v>
      </c>
      <c r="D17510" s="791" t="s">
        <v>11741</v>
      </c>
      <c r="E17510" s="58">
        <v>2100</v>
      </c>
      <c r="F17510" s="58"/>
      <c r="G17510" s="126">
        <f t="shared" si="279"/>
        <v>-2100</v>
      </c>
      <c r="H17510" s="705" t="s">
        <v>11523</v>
      </c>
    </row>
    <row r="17511" spans="1:8" s="682" customFormat="1" ht="36" customHeight="1" x14ac:dyDescent="0.25">
      <c r="A17511" s="734">
        <v>45247</v>
      </c>
      <c r="B17511" s="63" t="s">
        <v>10471</v>
      </c>
      <c r="C17511" s="551" t="s">
        <v>1509</v>
      </c>
      <c r="D17511" s="740" t="s">
        <v>11742</v>
      </c>
      <c r="E17511" s="552">
        <v>40000</v>
      </c>
      <c r="F17511" s="126"/>
      <c r="G17511" s="126">
        <f t="shared" si="279"/>
        <v>-40000</v>
      </c>
      <c r="H17511" s="705" t="s">
        <v>11523</v>
      </c>
    </row>
    <row r="17512" spans="1:8" s="682" customFormat="1" ht="36" customHeight="1" x14ac:dyDescent="0.25">
      <c r="A17512" s="734">
        <v>45247</v>
      </c>
      <c r="B17512" s="63" t="s">
        <v>10379</v>
      </c>
      <c r="C17512" s="551" t="s">
        <v>1509</v>
      </c>
      <c r="D17512" s="740" t="s">
        <v>11742</v>
      </c>
      <c r="E17512" s="552">
        <v>30000</v>
      </c>
      <c r="F17512" s="126"/>
      <c r="G17512" s="126">
        <f t="shared" si="279"/>
        <v>-30000</v>
      </c>
      <c r="H17512" s="705" t="s">
        <v>11523</v>
      </c>
    </row>
    <row r="17513" spans="1:8" s="682" customFormat="1" ht="36" customHeight="1" x14ac:dyDescent="0.25">
      <c r="A17513" s="734">
        <v>45247</v>
      </c>
      <c r="B17513" s="63" t="s">
        <v>11554</v>
      </c>
      <c r="C17513" s="551" t="s">
        <v>1509</v>
      </c>
      <c r="D17513" s="740" t="s">
        <v>11742</v>
      </c>
      <c r="E17513" s="552">
        <v>188000</v>
      </c>
      <c r="F17513" s="126"/>
      <c r="G17513" s="126">
        <f t="shared" si="279"/>
        <v>-188000</v>
      </c>
      <c r="H17513" s="705" t="s">
        <v>11523</v>
      </c>
    </row>
    <row r="17514" spans="1:8" ht="15" x14ac:dyDescent="0.2">
      <c r="A17514" s="734">
        <v>45247</v>
      </c>
      <c r="B17514" s="41" t="s">
        <v>11635</v>
      </c>
      <c r="C17514" s="670" t="s">
        <v>11743</v>
      </c>
      <c r="D17514" s="912" t="s">
        <v>11744</v>
      </c>
      <c r="E17514" s="585">
        <v>72000</v>
      </c>
      <c r="F17514" s="58"/>
      <c r="G17514" s="126">
        <f t="shared" si="279"/>
        <v>-72000</v>
      </c>
      <c r="H17514" s="705" t="s">
        <v>11523</v>
      </c>
    </row>
    <row r="17515" spans="1:8" ht="15" x14ac:dyDescent="0.2">
      <c r="A17515" s="734">
        <v>45247</v>
      </c>
      <c r="B17515" s="41" t="s">
        <v>10908</v>
      </c>
      <c r="C17515" s="670" t="s">
        <v>11743</v>
      </c>
      <c r="D17515" s="912" t="s">
        <v>11744</v>
      </c>
      <c r="E17515" s="585">
        <v>103000</v>
      </c>
      <c r="F17515" s="58"/>
      <c r="G17515" s="126">
        <f t="shared" si="279"/>
        <v>-103000</v>
      </c>
      <c r="H17515" s="705" t="s">
        <v>11523</v>
      </c>
    </row>
    <row r="17516" spans="1:8" ht="15" x14ac:dyDescent="0.2">
      <c r="A17516" s="734">
        <v>45247</v>
      </c>
      <c r="B17516" s="41" t="s">
        <v>11446</v>
      </c>
      <c r="C17516" s="670" t="s">
        <v>11743</v>
      </c>
      <c r="D17516" s="912" t="s">
        <v>11744</v>
      </c>
      <c r="E17516" s="585">
        <v>24000</v>
      </c>
      <c r="F17516" s="58"/>
      <c r="G17516" s="126">
        <f t="shared" si="279"/>
        <v>-24000</v>
      </c>
      <c r="H17516" s="705" t="s">
        <v>11523</v>
      </c>
    </row>
    <row r="17517" spans="1:8" ht="15" x14ac:dyDescent="0.2">
      <c r="A17517" s="734">
        <v>45247</v>
      </c>
      <c r="B17517" s="41" t="s">
        <v>10232</v>
      </c>
      <c r="C17517" s="670" t="s">
        <v>11743</v>
      </c>
      <c r="D17517" s="912" t="s">
        <v>11744</v>
      </c>
      <c r="E17517" s="585">
        <v>50000</v>
      </c>
      <c r="F17517" s="58"/>
      <c r="G17517" s="126">
        <f t="shared" si="279"/>
        <v>-50000</v>
      </c>
      <c r="H17517" s="705" t="s">
        <v>11523</v>
      </c>
    </row>
    <row r="17518" spans="1:8" ht="15" x14ac:dyDescent="0.2">
      <c r="A17518" s="734">
        <v>45248</v>
      </c>
      <c r="B17518" s="41" t="s">
        <v>11446</v>
      </c>
      <c r="C17518" s="63" t="s">
        <v>11455</v>
      </c>
      <c r="D17518" s="791" t="s">
        <v>11749</v>
      </c>
      <c r="E17518" s="58">
        <v>450000</v>
      </c>
      <c r="F17518" s="58"/>
      <c r="G17518" s="126">
        <f t="shared" si="279"/>
        <v>-450000</v>
      </c>
      <c r="H17518" s="705" t="s">
        <v>11523</v>
      </c>
    </row>
    <row r="17519" spans="1:8" ht="15" x14ac:dyDescent="0.2">
      <c r="A17519" s="734">
        <v>45248</v>
      </c>
      <c r="B17519" s="41" t="s">
        <v>10471</v>
      </c>
      <c r="C17519" s="63" t="s">
        <v>11455</v>
      </c>
      <c r="D17519" s="791" t="s">
        <v>11749</v>
      </c>
      <c r="E17519" s="58">
        <v>417730</v>
      </c>
      <c r="F17519" s="58"/>
      <c r="G17519" s="126">
        <f t="shared" si="279"/>
        <v>-417730</v>
      </c>
      <c r="H17519" s="705" t="s">
        <v>11523</v>
      </c>
    </row>
    <row r="17520" spans="1:8" ht="15" x14ac:dyDescent="0.2">
      <c r="A17520" s="734">
        <v>45248</v>
      </c>
      <c r="B17520" s="41" t="s">
        <v>9986</v>
      </c>
      <c r="C17520" s="63" t="s">
        <v>11455</v>
      </c>
      <c r="D17520" s="791" t="s">
        <v>11751</v>
      </c>
      <c r="E17520" s="58">
        <v>735690</v>
      </c>
      <c r="F17520" s="58"/>
      <c r="G17520" s="126">
        <f t="shared" si="279"/>
        <v>-735690</v>
      </c>
      <c r="H17520" s="705" t="s">
        <v>11523</v>
      </c>
    </row>
    <row r="17521" spans="1:8" ht="15" x14ac:dyDescent="0.2">
      <c r="A17521" s="734">
        <v>45248</v>
      </c>
      <c r="B17521" s="41" t="s">
        <v>10232</v>
      </c>
      <c r="C17521" s="63" t="s">
        <v>11752</v>
      </c>
      <c r="D17521" s="791" t="s">
        <v>11753</v>
      </c>
      <c r="E17521" s="58">
        <v>16000</v>
      </c>
      <c r="F17521" s="58"/>
      <c r="G17521" s="126">
        <f t="shared" si="279"/>
        <v>-16000</v>
      </c>
      <c r="H17521" s="705" t="s">
        <v>11523</v>
      </c>
    </row>
    <row r="17522" spans="1:8" ht="15" x14ac:dyDescent="0.2">
      <c r="A17522" s="734">
        <v>45248</v>
      </c>
      <c r="B17522" s="41" t="s">
        <v>11635</v>
      </c>
      <c r="C17522" s="551" t="s">
        <v>10993</v>
      </c>
      <c r="D17522" s="904" t="s">
        <v>11754</v>
      </c>
      <c r="E17522" s="583">
        <v>61333</v>
      </c>
      <c r="F17522" s="58"/>
      <c r="G17522" s="126">
        <f t="shared" si="279"/>
        <v>-61333</v>
      </c>
      <c r="H17522" s="705" t="s">
        <v>11523</v>
      </c>
    </row>
    <row r="17523" spans="1:8" ht="15" x14ac:dyDescent="0.2">
      <c r="A17523" s="734">
        <v>45248</v>
      </c>
      <c r="B17523" s="41" t="s">
        <v>10908</v>
      </c>
      <c r="C17523" s="551" t="s">
        <v>10993</v>
      </c>
      <c r="D17523" s="904" t="s">
        <v>11754</v>
      </c>
      <c r="E17523" s="583">
        <v>61333</v>
      </c>
      <c r="F17523" s="58"/>
      <c r="G17523" s="126">
        <f t="shared" si="279"/>
        <v>-61333</v>
      </c>
      <c r="H17523" s="705" t="s">
        <v>11523</v>
      </c>
    </row>
    <row r="17524" spans="1:8" ht="15" x14ac:dyDescent="0.2">
      <c r="A17524" s="734">
        <v>45248</v>
      </c>
      <c r="B17524" s="41" t="s">
        <v>10232</v>
      </c>
      <c r="C17524" s="551" t="s">
        <v>10993</v>
      </c>
      <c r="D17524" s="904" t="s">
        <v>11754</v>
      </c>
      <c r="E17524" s="583">
        <v>61334</v>
      </c>
      <c r="F17524" s="58"/>
      <c r="G17524" s="126">
        <f t="shared" si="279"/>
        <v>-61334</v>
      </c>
      <c r="H17524" s="705" t="s">
        <v>11523</v>
      </c>
    </row>
    <row r="17525" spans="1:8" ht="15" x14ac:dyDescent="0.2">
      <c r="A17525" s="734">
        <v>45248</v>
      </c>
      <c r="B17525" s="41" t="s">
        <v>10908</v>
      </c>
      <c r="C17525" s="63" t="s">
        <v>10993</v>
      </c>
      <c r="D17525" s="791" t="s">
        <v>11755</v>
      </c>
      <c r="E17525" s="58">
        <v>6000</v>
      </c>
      <c r="F17525" s="58"/>
      <c r="G17525" s="126">
        <f t="shared" si="279"/>
        <v>-6000</v>
      </c>
      <c r="H17525" s="705" t="s">
        <v>11523</v>
      </c>
    </row>
    <row r="17526" spans="1:8" ht="15" x14ac:dyDescent="0.2">
      <c r="A17526" s="734">
        <v>45248</v>
      </c>
      <c r="B17526" s="41" t="s">
        <v>11635</v>
      </c>
      <c r="C17526" s="551" t="s">
        <v>10993</v>
      </c>
      <c r="D17526" s="904" t="s">
        <v>11756</v>
      </c>
      <c r="E17526" s="583">
        <v>19667</v>
      </c>
      <c r="F17526" s="58"/>
      <c r="G17526" s="126">
        <f t="shared" si="279"/>
        <v>-19667</v>
      </c>
      <c r="H17526" s="705" t="s">
        <v>11523</v>
      </c>
    </row>
    <row r="17527" spans="1:8" ht="15" x14ac:dyDescent="0.2">
      <c r="A17527" s="734">
        <v>45248</v>
      </c>
      <c r="B17527" s="41" t="s">
        <v>10908</v>
      </c>
      <c r="C17527" s="551" t="s">
        <v>10993</v>
      </c>
      <c r="D17527" s="904" t="s">
        <v>11756</v>
      </c>
      <c r="E17527" s="583">
        <v>19667</v>
      </c>
      <c r="F17527" s="58"/>
      <c r="G17527" s="126">
        <f t="shared" si="279"/>
        <v>-19667</v>
      </c>
      <c r="H17527" s="705" t="s">
        <v>11523</v>
      </c>
    </row>
    <row r="17528" spans="1:8" ht="15" x14ac:dyDescent="0.2">
      <c r="A17528" s="734">
        <v>45248</v>
      </c>
      <c r="B17528" s="41" t="s">
        <v>10232</v>
      </c>
      <c r="C17528" s="551" t="s">
        <v>10993</v>
      </c>
      <c r="D17528" s="904" t="s">
        <v>11756</v>
      </c>
      <c r="E17528" s="583">
        <v>19666</v>
      </c>
      <c r="F17528" s="58"/>
      <c r="G17528" s="126">
        <f t="shared" si="279"/>
        <v>-19666</v>
      </c>
      <c r="H17528" s="705" t="s">
        <v>11523</v>
      </c>
    </row>
    <row r="17529" spans="1:8" ht="15" x14ac:dyDescent="0.2">
      <c r="A17529" s="734">
        <v>45248</v>
      </c>
      <c r="B17529" s="41" t="s">
        <v>11511</v>
      </c>
      <c r="C17529" s="63" t="s">
        <v>11757</v>
      </c>
      <c r="D17529" s="791" t="s">
        <v>6486</v>
      </c>
      <c r="E17529" s="58">
        <v>8900</v>
      </c>
      <c r="F17529" s="58"/>
      <c r="G17529" s="126">
        <f t="shared" si="279"/>
        <v>-8900</v>
      </c>
      <c r="H17529" s="705" t="s">
        <v>11523</v>
      </c>
    </row>
    <row r="17530" spans="1:8" ht="15" x14ac:dyDescent="0.2">
      <c r="A17530" s="734">
        <v>45250</v>
      </c>
      <c r="B17530" s="41" t="s">
        <v>9356</v>
      </c>
      <c r="C17530" s="551" t="s">
        <v>11761</v>
      </c>
      <c r="D17530" s="904" t="s">
        <v>11760</v>
      </c>
      <c r="E17530" s="583">
        <v>234213</v>
      </c>
      <c r="F17530" s="58"/>
      <c r="G17530" s="126">
        <f t="shared" si="279"/>
        <v>-234213</v>
      </c>
      <c r="H17530" s="705" t="s">
        <v>11523</v>
      </c>
    </row>
    <row r="17531" spans="1:8" ht="15" x14ac:dyDescent="0.2">
      <c r="A17531" s="734">
        <v>45250</v>
      </c>
      <c r="B17531" s="41" t="s">
        <v>11093</v>
      </c>
      <c r="C17531" s="551" t="s">
        <v>11761</v>
      </c>
      <c r="D17531" s="904" t="s">
        <v>11760</v>
      </c>
      <c r="E17531" s="583">
        <v>163580</v>
      </c>
      <c r="F17531" s="58"/>
      <c r="G17531" s="126">
        <f t="shared" si="279"/>
        <v>-163580</v>
      </c>
      <c r="H17531" s="705" t="s">
        <v>11523</v>
      </c>
    </row>
    <row r="17532" spans="1:8" ht="15" x14ac:dyDescent="0.2">
      <c r="A17532" s="734">
        <v>45250</v>
      </c>
      <c r="B17532" s="41" t="s">
        <v>9986</v>
      </c>
      <c r="C17532" s="551" t="s">
        <v>11761</v>
      </c>
      <c r="D17532" s="904" t="s">
        <v>11760</v>
      </c>
      <c r="E17532" s="583">
        <v>102207</v>
      </c>
      <c r="F17532" s="58"/>
      <c r="G17532" s="126">
        <f t="shared" si="279"/>
        <v>-102207</v>
      </c>
      <c r="H17532" s="705" t="s">
        <v>11523</v>
      </c>
    </row>
    <row r="17533" spans="1:8" ht="15" x14ac:dyDescent="0.2">
      <c r="A17533" s="734">
        <v>45250</v>
      </c>
      <c r="B17533" s="41" t="s">
        <v>103</v>
      </c>
      <c r="C17533" s="63" t="s">
        <v>103</v>
      </c>
      <c r="D17533" s="791" t="s">
        <v>11758</v>
      </c>
      <c r="E17533" s="58">
        <v>5000</v>
      </c>
      <c r="F17533" s="58"/>
      <c r="G17533" s="126">
        <f t="shared" si="279"/>
        <v>-5000</v>
      </c>
      <c r="H17533" s="705" t="s">
        <v>11523</v>
      </c>
    </row>
    <row r="17534" spans="1:8" ht="15" x14ac:dyDescent="0.2">
      <c r="A17534" s="734">
        <v>45250</v>
      </c>
      <c r="B17534" s="41" t="s">
        <v>10908</v>
      </c>
      <c r="C17534" s="63" t="s">
        <v>10993</v>
      </c>
      <c r="D17534" s="791" t="s">
        <v>11759</v>
      </c>
      <c r="E17534" s="58">
        <v>110000</v>
      </c>
      <c r="F17534" s="58"/>
      <c r="G17534" s="126">
        <f t="shared" si="279"/>
        <v>-110000</v>
      </c>
      <c r="H17534" s="705" t="s">
        <v>11523</v>
      </c>
    </row>
    <row r="17535" spans="1:8" ht="15" x14ac:dyDescent="0.2">
      <c r="A17535" s="734">
        <v>45250</v>
      </c>
      <c r="B17535" s="41" t="s">
        <v>10908</v>
      </c>
      <c r="C17535" s="63" t="s">
        <v>5741</v>
      </c>
      <c r="D17535" s="791" t="s">
        <v>370</v>
      </c>
      <c r="E17535" s="58">
        <v>5300</v>
      </c>
      <c r="F17535" s="58"/>
      <c r="G17535" s="126">
        <f t="shared" ref="G17535:G17598" si="280">F17535-E17535</f>
        <v>-5300</v>
      </c>
      <c r="H17535" s="705" t="s">
        <v>11523</v>
      </c>
    </row>
    <row r="17536" spans="1:8" ht="15" x14ac:dyDescent="0.2">
      <c r="A17536" s="734">
        <v>45250</v>
      </c>
      <c r="B17536" s="41" t="s">
        <v>11635</v>
      </c>
      <c r="C17536" s="63" t="s">
        <v>5741</v>
      </c>
      <c r="D17536" s="791" t="s">
        <v>370</v>
      </c>
      <c r="E17536" s="58">
        <v>5200</v>
      </c>
      <c r="F17536" s="58"/>
      <c r="G17536" s="126">
        <f t="shared" si="280"/>
        <v>-5200</v>
      </c>
      <c r="H17536" s="705" t="s">
        <v>11523</v>
      </c>
    </row>
    <row r="17537" spans="1:8" ht="15" x14ac:dyDescent="0.2">
      <c r="A17537" s="734">
        <v>45250</v>
      </c>
      <c r="B17537" s="41" t="s">
        <v>11446</v>
      </c>
      <c r="C17537" s="63" t="s">
        <v>10484</v>
      </c>
      <c r="D17537" s="791" t="s">
        <v>11762</v>
      </c>
      <c r="E17537" s="58">
        <v>760000</v>
      </c>
      <c r="F17537" s="58"/>
      <c r="G17537" s="126">
        <f t="shared" si="280"/>
        <v>-760000</v>
      </c>
      <c r="H17537" s="705" t="s">
        <v>11523</v>
      </c>
    </row>
    <row r="17538" spans="1:8" ht="15" x14ac:dyDescent="0.2">
      <c r="A17538" s="734">
        <v>45250</v>
      </c>
      <c r="B17538" s="41" t="s">
        <v>10908</v>
      </c>
      <c r="C17538" s="63" t="s">
        <v>11288</v>
      </c>
      <c r="D17538" s="791" t="s">
        <v>11762</v>
      </c>
      <c r="E17538" s="58">
        <v>50000</v>
      </c>
      <c r="F17538" s="58"/>
      <c r="G17538" s="126">
        <f t="shared" si="280"/>
        <v>-50000</v>
      </c>
      <c r="H17538" s="705" t="s">
        <v>11523</v>
      </c>
    </row>
    <row r="17539" spans="1:8" ht="15" x14ac:dyDescent="0.2">
      <c r="A17539" s="734">
        <v>45250</v>
      </c>
      <c r="B17539" s="41" t="s">
        <v>11446</v>
      </c>
      <c r="C17539" s="63" t="s">
        <v>11560</v>
      </c>
      <c r="D17539" s="791" t="s">
        <v>11778</v>
      </c>
      <c r="E17539" s="58">
        <v>50000</v>
      </c>
      <c r="F17539" s="58"/>
      <c r="G17539" s="126">
        <f t="shared" si="280"/>
        <v>-50000</v>
      </c>
      <c r="H17539" s="705" t="s">
        <v>11523</v>
      </c>
    </row>
    <row r="17540" spans="1:8" ht="15" x14ac:dyDescent="0.2">
      <c r="A17540" s="734">
        <v>45250</v>
      </c>
      <c r="B17540" s="41" t="s">
        <v>3946</v>
      </c>
      <c r="C17540" s="551" t="s">
        <v>300</v>
      </c>
      <c r="D17540" s="904" t="s">
        <v>11763</v>
      </c>
      <c r="E17540" s="583">
        <v>130000</v>
      </c>
      <c r="F17540" s="58"/>
      <c r="G17540" s="126">
        <f t="shared" si="280"/>
        <v>-130000</v>
      </c>
      <c r="H17540" s="705" t="s">
        <v>11523</v>
      </c>
    </row>
    <row r="17541" spans="1:8" ht="15" x14ac:dyDescent="0.2">
      <c r="A17541" s="734">
        <v>45250</v>
      </c>
      <c r="B17541" s="41" t="s">
        <v>3945</v>
      </c>
      <c r="C17541" s="551" t="s">
        <v>300</v>
      </c>
      <c r="D17541" s="904" t="s">
        <v>11763</v>
      </c>
      <c r="E17541" s="583">
        <v>130000</v>
      </c>
      <c r="F17541" s="58"/>
      <c r="G17541" s="126">
        <f t="shared" si="280"/>
        <v>-130000</v>
      </c>
      <c r="H17541" s="705" t="s">
        <v>11523</v>
      </c>
    </row>
    <row r="17542" spans="1:8" ht="15" x14ac:dyDescent="0.2">
      <c r="A17542" s="734">
        <v>45250</v>
      </c>
      <c r="B17542" s="41" t="s">
        <v>37</v>
      </c>
      <c r="C17542" s="551" t="s">
        <v>300</v>
      </c>
      <c r="D17542" s="904" t="s">
        <v>11763</v>
      </c>
      <c r="E17542" s="583">
        <v>130000</v>
      </c>
      <c r="F17542" s="58"/>
      <c r="G17542" s="126">
        <f t="shared" si="280"/>
        <v>-130000</v>
      </c>
      <c r="H17542" s="705" t="s">
        <v>11523</v>
      </c>
    </row>
    <row r="17543" spans="1:8" ht="15" x14ac:dyDescent="0.2">
      <c r="A17543" s="734">
        <v>45251</v>
      </c>
      <c r="B17543" s="41" t="s">
        <v>25</v>
      </c>
      <c r="C17543" s="63" t="s">
        <v>7595</v>
      </c>
      <c r="D17543" s="791" t="s">
        <v>11764</v>
      </c>
      <c r="E17543" s="58">
        <v>50000</v>
      </c>
      <c r="F17543" s="58"/>
      <c r="G17543" s="126">
        <f t="shared" si="280"/>
        <v>-50000</v>
      </c>
      <c r="H17543" s="705" t="s">
        <v>11523</v>
      </c>
    </row>
    <row r="17544" spans="1:8" ht="15" x14ac:dyDescent="0.2">
      <c r="A17544" s="734">
        <v>45251</v>
      </c>
      <c r="B17544" s="41" t="s">
        <v>10908</v>
      </c>
      <c r="C17544" s="63" t="s">
        <v>286</v>
      </c>
      <c r="D17544" s="791" t="s">
        <v>11765</v>
      </c>
      <c r="E17544" s="58">
        <v>15000</v>
      </c>
      <c r="F17544" s="58"/>
      <c r="G17544" s="126">
        <f t="shared" si="280"/>
        <v>-15000</v>
      </c>
      <c r="H17544" s="705" t="s">
        <v>11523</v>
      </c>
    </row>
    <row r="17545" spans="1:8" ht="15" x14ac:dyDescent="0.2">
      <c r="A17545" s="734">
        <v>45251</v>
      </c>
      <c r="B17545" s="41" t="s">
        <v>10232</v>
      </c>
      <c r="C17545" s="63" t="s">
        <v>286</v>
      </c>
      <c r="D17545" s="791" t="s">
        <v>11765</v>
      </c>
      <c r="E17545" s="58">
        <v>15000</v>
      </c>
      <c r="F17545" s="58"/>
      <c r="G17545" s="126">
        <f t="shared" si="280"/>
        <v>-15000</v>
      </c>
      <c r="H17545" s="705" t="s">
        <v>11523</v>
      </c>
    </row>
    <row r="17546" spans="1:8" ht="15" x14ac:dyDescent="0.2">
      <c r="A17546" s="734">
        <v>45251</v>
      </c>
      <c r="B17546" s="41" t="s">
        <v>9356</v>
      </c>
      <c r="C17546" s="63" t="s">
        <v>286</v>
      </c>
      <c r="D17546" s="791" t="s">
        <v>11765</v>
      </c>
      <c r="E17546" s="58">
        <v>15000</v>
      </c>
      <c r="F17546" s="58"/>
      <c r="G17546" s="126">
        <f t="shared" si="280"/>
        <v>-15000</v>
      </c>
      <c r="H17546" s="705" t="s">
        <v>11523</v>
      </c>
    </row>
    <row r="17547" spans="1:8" ht="15" x14ac:dyDescent="0.2">
      <c r="A17547" s="734">
        <v>45251</v>
      </c>
      <c r="B17547" s="41" t="s">
        <v>10908</v>
      </c>
      <c r="C17547" s="63" t="s">
        <v>2796</v>
      </c>
      <c r="D17547" s="791" t="s">
        <v>11766</v>
      </c>
      <c r="E17547" s="58">
        <v>5000</v>
      </c>
      <c r="F17547" s="58"/>
      <c r="G17547" s="126">
        <f t="shared" si="280"/>
        <v>-5000</v>
      </c>
      <c r="H17547" s="705" t="s">
        <v>11523</v>
      </c>
    </row>
    <row r="17548" spans="1:8" ht="15" x14ac:dyDescent="0.2">
      <c r="A17548" s="734">
        <v>45251</v>
      </c>
      <c r="B17548" s="41" t="s">
        <v>10232</v>
      </c>
      <c r="C17548" s="63" t="s">
        <v>2796</v>
      </c>
      <c r="D17548" s="791" t="s">
        <v>11766</v>
      </c>
      <c r="E17548" s="58">
        <v>5000</v>
      </c>
      <c r="F17548" s="58"/>
      <c r="G17548" s="126">
        <f t="shared" si="280"/>
        <v>-5000</v>
      </c>
      <c r="H17548" s="705" t="s">
        <v>11523</v>
      </c>
    </row>
    <row r="17549" spans="1:8" ht="15" x14ac:dyDescent="0.2">
      <c r="A17549" s="734">
        <v>45251</v>
      </c>
      <c r="B17549" s="41" t="s">
        <v>9356</v>
      </c>
      <c r="C17549" s="63" t="s">
        <v>2796</v>
      </c>
      <c r="D17549" s="791" t="s">
        <v>11766</v>
      </c>
      <c r="E17549" s="58">
        <v>5000</v>
      </c>
      <c r="F17549" s="58"/>
      <c r="G17549" s="126">
        <f t="shared" si="280"/>
        <v>-5000</v>
      </c>
      <c r="H17549" s="705" t="s">
        <v>11523</v>
      </c>
    </row>
    <row r="17550" spans="1:8" ht="15" x14ac:dyDescent="0.2">
      <c r="A17550" s="734">
        <v>45251</v>
      </c>
      <c r="B17550" s="41" t="s">
        <v>10908</v>
      </c>
      <c r="C17550" s="63" t="s">
        <v>10993</v>
      </c>
      <c r="D17550" s="791" t="s">
        <v>11767</v>
      </c>
      <c r="E17550" s="58">
        <v>13400</v>
      </c>
      <c r="F17550" s="58"/>
      <c r="G17550" s="126">
        <f t="shared" si="280"/>
        <v>-13400</v>
      </c>
      <c r="H17550" s="705" t="s">
        <v>11523</v>
      </c>
    </row>
    <row r="17551" spans="1:8" ht="15" x14ac:dyDescent="0.2">
      <c r="A17551" s="734">
        <v>45251</v>
      </c>
      <c r="B17551" s="41" t="s">
        <v>11635</v>
      </c>
      <c r="C17551" s="63" t="s">
        <v>10993</v>
      </c>
      <c r="D17551" s="791" t="s">
        <v>11768</v>
      </c>
      <c r="E17551" s="58">
        <v>6000</v>
      </c>
      <c r="F17551" s="58"/>
      <c r="G17551" s="126">
        <f t="shared" si="280"/>
        <v>-6000</v>
      </c>
      <c r="H17551" s="705" t="s">
        <v>11523</v>
      </c>
    </row>
    <row r="17552" spans="1:8" ht="15" x14ac:dyDescent="0.2">
      <c r="A17552" s="734">
        <v>45251</v>
      </c>
      <c r="B17552" s="41" t="s">
        <v>10908</v>
      </c>
      <c r="C17552" s="63" t="s">
        <v>5741</v>
      </c>
      <c r="D17552" s="791" t="s">
        <v>370</v>
      </c>
      <c r="E17552" s="58">
        <v>1500</v>
      </c>
      <c r="F17552" s="58"/>
      <c r="G17552" s="126">
        <f t="shared" si="280"/>
        <v>-1500</v>
      </c>
      <c r="H17552" s="705" t="s">
        <v>11523</v>
      </c>
    </row>
    <row r="17553" spans="1:8" ht="15" x14ac:dyDescent="0.2">
      <c r="A17553" s="734">
        <v>45251</v>
      </c>
      <c r="B17553" s="41" t="s">
        <v>10908</v>
      </c>
      <c r="C17553" s="63" t="s">
        <v>286</v>
      </c>
      <c r="D17553" s="791" t="s">
        <v>8663</v>
      </c>
      <c r="E17553" s="58">
        <v>1000</v>
      </c>
      <c r="F17553" s="58"/>
      <c r="G17553" s="126">
        <f t="shared" si="280"/>
        <v>-1000</v>
      </c>
      <c r="H17553" s="705" t="s">
        <v>11523</v>
      </c>
    </row>
    <row r="17554" spans="1:8" ht="15" x14ac:dyDescent="0.2">
      <c r="A17554" s="734">
        <v>45251</v>
      </c>
      <c r="B17554" s="41" t="s">
        <v>9356</v>
      </c>
      <c r="C17554" s="63" t="s">
        <v>5741</v>
      </c>
      <c r="D17554" s="791" t="s">
        <v>370</v>
      </c>
      <c r="E17554" s="58">
        <v>1000</v>
      </c>
      <c r="F17554" s="58"/>
      <c r="G17554" s="126">
        <f t="shared" si="280"/>
        <v>-1000</v>
      </c>
      <c r="H17554" s="705" t="s">
        <v>11523</v>
      </c>
    </row>
    <row r="17555" spans="1:8" ht="15" x14ac:dyDescent="0.2">
      <c r="A17555" s="734">
        <v>45251</v>
      </c>
      <c r="B17555" s="41" t="s">
        <v>103</v>
      </c>
      <c r="C17555" s="63" t="s">
        <v>103</v>
      </c>
      <c r="D17555" s="791" t="s">
        <v>11769</v>
      </c>
      <c r="E17555" s="58">
        <v>5000</v>
      </c>
      <c r="F17555" s="58"/>
      <c r="G17555" s="126">
        <f t="shared" si="280"/>
        <v>-5000</v>
      </c>
      <c r="H17555" s="705" t="s">
        <v>11523</v>
      </c>
    </row>
    <row r="17556" spans="1:8" ht="15" x14ac:dyDescent="0.2">
      <c r="A17556" s="734">
        <v>45251</v>
      </c>
      <c r="B17556" s="41" t="s">
        <v>11089</v>
      </c>
      <c r="C17556" s="63" t="s">
        <v>11770</v>
      </c>
      <c r="D17556" s="791" t="s">
        <v>11771</v>
      </c>
      <c r="E17556" s="58">
        <v>87000</v>
      </c>
      <c r="F17556" s="58"/>
      <c r="G17556" s="126">
        <f t="shared" si="280"/>
        <v>-87000</v>
      </c>
      <c r="H17556" s="705" t="s">
        <v>11523</v>
      </c>
    </row>
    <row r="17557" spans="1:8" ht="15" x14ac:dyDescent="0.2">
      <c r="A17557" s="734">
        <v>45251</v>
      </c>
      <c r="B17557" s="41" t="s">
        <v>11089</v>
      </c>
      <c r="C17557" s="63" t="s">
        <v>5741</v>
      </c>
      <c r="D17557" s="791" t="s">
        <v>370</v>
      </c>
      <c r="E17557" s="58">
        <v>1500</v>
      </c>
      <c r="F17557" s="58"/>
      <c r="G17557" s="126">
        <f t="shared" si="280"/>
        <v>-1500</v>
      </c>
      <c r="H17557" s="705" t="s">
        <v>11523</v>
      </c>
    </row>
    <row r="17558" spans="1:8" ht="15" x14ac:dyDescent="0.2">
      <c r="A17558" s="734">
        <v>45251</v>
      </c>
      <c r="B17558" s="41" t="s">
        <v>10908</v>
      </c>
      <c r="C17558" s="63" t="s">
        <v>5741</v>
      </c>
      <c r="D17558" s="791" t="s">
        <v>370</v>
      </c>
      <c r="E17558" s="58">
        <v>650</v>
      </c>
      <c r="F17558" s="58"/>
      <c r="G17558" s="126">
        <f t="shared" si="280"/>
        <v>-650</v>
      </c>
      <c r="H17558" s="705" t="s">
        <v>11523</v>
      </c>
    </row>
    <row r="17559" spans="1:8" ht="15" x14ac:dyDescent="0.2">
      <c r="A17559" s="734">
        <v>45251</v>
      </c>
      <c r="B17559" s="41" t="s">
        <v>10232</v>
      </c>
      <c r="C17559" s="551" t="s">
        <v>256</v>
      </c>
      <c r="D17559" s="904" t="s">
        <v>11775</v>
      </c>
      <c r="E17559" s="583">
        <v>107660</v>
      </c>
      <c r="F17559" s="58"/>
      <c r="G17559" s="126">
        <f t="shared" si="280"/>
        <v>-107660</v>
      </c>
      <c r="H17559" s="705" t="s">
        <v>11523</v>
      </c>
    </row>
    <row r="17560" spans="1:8" ht="15" x14ac:dyDescent="0.2">
      <c r="A17560" s="734">
        <v>45251</v>
      </c>
      <c r="B17560" s="41" t="s">
        <v>10576</v>
      </c>
      <c r="C17560" s="551" t="s">
        <v>256</v>
      </c>
      <c r="D17560" s="904" t="s">
        <v>11775</v>
      </c>
      <c r="E17560" s="583">
        <v>247020</v>
      </c>
      <c r="F17560" s="58"/>
      <c r="G17560" s="126">
        <f t="shared" si="280"/>
        <v>-247020</v>
      </c>
      <c r="H17560" s="705" t="s">
        <v>11523</v>
      </c>
    </row>
    <row r="17561" spans="1:8" ht="15" x14ac:dyDescent="0.2">
      <c r="A17561" s="734">
        <v>45251</v>
      </c>
      <c r="B17561" s="41" t="s">
        <v>10909</v>
      </c>
      <c r="C17561" s="551" t="s">
        <v>256</v>
      </c>
      <c r="D17561" s="904" t="s">
        <v>11775</v>
      </c>
      <c r="E17561" s="583">
        <v>145320</v>
      </c>
      <c r="F17561" s="58"/>
      <c r="G17561" s="126">
        <f t="shared" si="280"/>
        <v>-145320</v>
      </c>
      <c r="H17561" s="705" t="s">
        <v>11523</v>
      </c>
    </row>
    <row r="17562" spans="1:8" ht="15" x14ac:dyDescent="0.2">
      <c r="A17562" s="734">
        <v>45252</v>
      </c>
      <c r="B17562" s="41" t="s">
        <v>10908</v>
      </c>
      <c r="C17562" s="63" t="s">
        <v>11772</v>
      </c>
      <c r="D17562" s="791" t="s">
        <v>11773</v>
      </c>
      <c r="E17562" s="58">
        <v>50000</v>
      </c>
      <c r="F17562" s="58"/>
      <c r="G17562" s="126">
        <f t="shared" si="280"/>
        <v>-50000</v>
      </c>
      <c r="H17562" s="705" t="s">
        <v>11523</v>
      </c>
    </row>
    <row r="17563" spans="1:8" ht="15" x14ac:dyDescent="0.2">
      <c r="A17563" s="734">
        <v>45252</v>
      </c>
      <c r="B17563" s="41" t="s">
        <v>103</v>
      </c>
      <c r="C17563" s="63" t="s">
        <v>794</v>
      </c>
      <c r="D17563" s="791" t="s">
        <v>11774</v>
      </c>
      <c r="E17563" s="58">
        <v>25000</v>
      </c>
      <c r="F17563" s="58"/>
      <c r="G17563" s="126">
        <f t="shared" si="280"/>
        <v>-25000</v>
      </c>
      <c r="H17563" s="705" t="s">
        <v>11523</v>
      </c>
    </row>
    <row r="17564" spans="1:8" ht="15" x14ac:dyDescent="0.2">
      <c r="A17564" s="734">
        <v>45252</v>
      </c>
      <c r="B17564" s="41" t="s">
        <v>11089</v>
      </c>
      <c r="C17564" s="63" t="s">
        <v>5741</v>
      </c>
      <c r="D17564" s="791" t="s">
        <v>370</v>
      </c>
      <c r="E17564" s="58">
        <v>2800</v>
      </c>
      <c r="F17564" s="58"/>
      <c r="G17564" s="126">
        <f t="shared" si="280"/>
        <v>-2800</v>
      </c>
      <c r="H17564" s="705" t="s">
        <v>11523</v>
      </c>
    </row>
    <row r="17565" spans="1:8" ht="15" x14ac:dyDescent="0.2">
      <c r="A17565" s="734">
        <v>45252</v>
      </c>
      <c r="B17565" s="41" t="s">
        <v>10232</v>
      </c>
      <c r="C17565" s="63" t="s">
        <v>8394</v>
      </c>
      <c r="D17565" s="791" t="s">
        <v>11596</v>
      </c>
      <c r="E17565" s="58">
        <v>1000000</v>
      </c>
      <c r="F17565" s="58"/>
      <c r="G17565" s="126">
        <f t="shared" si="280"/>
        <v>-1000000</v>
      </c>
      <c r="H17565" s="705" t="s">
        <v>11523</v>
      </c>
    </row>
    <row r="17566" spans="1:8" ht="15" x14ac:dyDescent="0.2">
      <c r="A17566" s="734">
        <v>45252</v>
      </c>
      <c r="B17566" s="41" t="s">
        <v>11635</v>
      </c>
      <c r="C17566" s="63" t="s">
        <v>11291</v>
      </c>
      <c r="D17566" s="791" t="s">
        <v>11778</v>
      </c>
      <c r="E17566" s="58">
        <v>20000</v>
      </c>
      <c r="F17566" s="58"/>
      <c r="G17566" s="126">
        <f t="shared" si="280"/>
        <v>-20000</v>
      </c>
      <c r="H17566" s="705" t="s">
        <v>11523</v>
      </c>
    </row>
    <row r="17567" spans="1:8" ht="15" x14ac:dyDescent="0.2">
      <c r="A17567" s="734">
        <v>45252</v>
      </c>
      <c r="B17567" s="41" t="s">
        <v>11446</v>
      </c>
      <c r="C17567" s="63" t="s">
        <v>10993</v>
      </c>
      <c r="D17567" s="791" t="s">
        <v>11779</v>
      </c>
      <c r="E17567" s="58">
        <v>21000</v>
      </c>
      <c r="F17567" s="58"/>
      <c r="G17567" s="126">
        <f t="shared" si="280"/>
        <v>-21000</v>
      </c>
      <c r="H17567" s="705" t="s">
        <v>11523</v>
      </c>
    </row>
    <row r="17568" spans="1:8" ht="15" x14ac:dyDescent="0.2">
      <c r="A17568" s="734">
        <v>45251</v>
      </c>
      <c r="B17568" s="41" t="s">
        <v>11635</v>
      </c>
      <c r="C17568" s="63" t="s">
        <v>5741</v>
      </c>
      <c r="D17568" s="791" t="s">
        <v>370</v>
      </c>
      <c r="E17568" s="58">
        <v>2100</v>
      </c>
      <c r="F17568" s="58"/>
      <c r="G17568" s="126">
        <f t="shared" si="280"/>
        <v>-2100</v>
      </c>
      <c r="H17568" s="705" t="s">
        <v>11523</v>
      </c>
    </row>
    <row r="17569" spans="1:8" ht="15" x14ac:dyDescent="0.2">
      <c r="A17569" s="734">
        <v>45252</v>
      </c>
      <c r="B17569" s="41" t="s">
        <v>11089</v>
      </c>
      <c r="C17569" s="63" t="s">
        <v>10993</v>
      </c>
      <c r="D17569" s="791" t="s">
        <v>11813</v>
      </c>
      <c r="E17569" s="58">
        <v>2400</v>
      </c>
      <c r="F17569" s="58"/>
      <c r="G17569" s="126">
        <f t="shared" si="280"/>
        <v>-2400</v>
      </c>
      <c r="H17569" s="705" t="s">
        <v>11523</v>
      </c>
    </row>
    <row r="17570" spans="1:8" ht="15" x14ac:dyDescent="0.2">
      <c r="A17570" s="734">
        <v>45252</v>
      </c>
      <c r="B17570" s="41" t="s">
        <v>11623</v>
      </c>
      <c r="C17570" s="63" t="s">
        <v>10993</v>
      </c>
      <c r="D17570" s="791" t="s">
        <v>11814</v>
      </c>
      <c r="E17570" s="58">
        <v>4500</v>
      </c>
      <c r="F17570" s="58"/>
      <c r="G17570" s="126">
        <f t="shared" si="280"/>
        <v>-4500</v>
      </c>
      <c r="H17570" s="705" t="s">
        <v>11523</v>
      </c>
    </row>
    <row r="17571" spans="1:8" ht="15" x14ac:dyDescent="0.2">
      <c r="A17571" s="734">
        <v>45252</v>
      </c>
      <c r="B17571" s="41" t="s">
        <v>10908</v>
      </c>
      <c r="C17571" s="63" t="s">
        <v>5741</v>
      </c>
      <c r="D17571" s="791" t="s">
        <v>370</v>
      </c>
      <c r="E17571" s="58">
        <v>3500</v>
      </c>
      <c r="F17571" s="58"/>
      <c r="G17571" s="126">
        <f t="shared" si="280"/>
        <v>-3500</v>
      </c>
      <c r="H17571" s="705" t="s">
        <v>11523</v>
      </c>
    </row>
    <row r="17572" spans="1:8" ht="15" x14ac:dyDescent="0.2">
      <c r="A17572" s="734">
        <v>45252</v>
      </c>
      <c r="B17572" s="41" t="s">
        <v>11635</v>
      </c>
      <c r="C17572" s="63" t="s">
        <v>5741</v>
      </c>
      <c r="D17572" s="791" t="s">
        <v>370</v>
      </c>
      <c r="E17572" s="58">
        <v>2100</v>
      </c>
      <c r="F17572" s="58"/>
      <c r="G17572" s="126">
        <f t="shared" si="280"/>
        <v>-2100</v>
      </c>
      <c r="H17572" s="705" t="s">
        <v>11523</v>
      </c>
    </row>
    <row r="17573" spans="1:8" ht="15" x14ac:dyDescent="0.2">
      <c r="A17573" s="734">
        <v>45252</v>
      </c>
      <c r="B17573" s="41" t="s">
        <v>11511</v>
      </c>
      <c r="C17573" s="63" t="s">
        <v>392</v>
      </c>
      <c r="D17573" s="791" t="s">
        <v>6386</v>
      </c>
      <c r="E17573" s="58">
        <v>8200</v>
      </c>
      <c r="F17573" s="58"/>
      <c r="G17573" s="126">
        <f t="shared" si="280"/>
        <v>-8200</v>
      </c>
      <c r="H17573" s="705" t="s">
        <v>11523</v>
      </c>
    </row>
    <row r="17574" spans="1:8" ht="15" x14ac:dyDescent="0.2">
      <c r="A17574" s="734">
        <v>45252</v>
      </c>
      <c r="B17574" s="41" t="s">
        <v>11511</v>
      </c>
      <c r="C17574" s="63" t="s">
        <v>392</v>
      </c>
      <c r="D17574" s="791" t="s">
        <v>6386</v>
      </c>
      <c r="E17574" s="58">
        <v>22600</v>
      </c>
      <c r="F17574" s="58"/>
      <c r="G17574" s="126">
        <f t="shared" si="280"/>
        <v>-22600</v>
      </c>
      <c r="H17574" s="705" t="s">
        <v>11523</v>
      </c>
    </row>
    <row r="17575" spans="1:8" ht="15" x14ac:dyDescent="0.2">
      <c r="A17575" s="734">
        <v>45253</v>
      </c>
      <c r="B17575" s="41" t="s">
        <v>11093</v>
      </c>
      <c r="C17575" s="63" t="s">
        <v>11752</v>
      </c>
      <c r="D17575" s="791" t="s">
        <v>10219</v>
      </c>
      <c r="E17575" s="58">
        <v>267000</v>
      </c>
      <c r="F17575" s="58"/>
      <c r="G17575" s="126">
        <f t="shared" si="280"/>
        <v>-267000</v>
      </c>
      <c r="H17575" s="705" t="s">
        <v>11523</v>
      </c>
    </row>
    <row r="17576" spans="1:8" ht="15" x14ac:dyDescent="0.2">
      <c r="A17576" s="734">
        <v>45253</v>
      </c>
      <c r="B17576" s="41" t="s">
        <v>11623</v>
      </c>
      <c r="C17576" s="63" t="s">
        <v>438</v>
      </c>
      <c r="D17576" s="791" t="s">
        <v>11815</v>
      </c>
      <c r="E17576" s="58">
        <v>61200</v>
      </c>
      <c r="F17576" s="58"/>
      <c r="G17576" s="126">
        <f t="shared" si="280"/>
        <v>-61200</v>
      </c>
      <c r="H17576" s="705" t="s">
        <v>11523</v>
      </c>
    </row>
    <row r="17577" spans="1:8" ht="15" x14ac:dyDescent="0.2">
      <c r="A17577" s="734">
        <v>45254</v>
      </c>
      <c r="B17577" s="41" t="s">
        <v>11625</v>
      </c>
      <c r="C17577" s="63" t="s">
        <v>11626</v>
      </c>
      <c r="D17577" s="791" t="s">
        <v>1157</v>
      </c>
      <c r="E17577" s="58">
        <v>15000</v>
      </c>
      <c r="F17577" s="58"/>
      <c r="G17577" s="126">
        <f t="shared" si="280"/>
        <v>-15000</v>
      </c>
      <c r="H17577" s="705" t="s">
        <v>11523</v>
      </c>
    </row>
    <row r="17578" spans="1:8" ht="15" x14ac:dyDescent="0.2">
      <c r="A17578" s="734">
        <v>45254</v>
      </c>
      <c r="B17578" s="41" t="s">
        <v>103</v>
      </c>
      <c r="C17578" s="63" t="s">
        <v>103</v>
      </c>
      <c r="D17578" s="791" t="s">
        <v>11769</v>
      </c>
      <c r="E17578" s="58">
        <v>6000</v>
      </c>
      <c r="F17578" s="58"/>
      <c r="G17578" s="126">
        <f t="shared" si="280"/>
        <v>-6000</v>
      </c>
      <c r="H17578" s="705" t="s">
        <v>11523</v>
      </c>
    </row>
    <row r="17579" spans="1:8" ht="15" x14ac:dyDescent="0.2">
      <c r="A17579" s="734">
        <v>45254</v>
      </c>
      <c r="B17579" s="41" t="s">
        <v>10908</v>
      </c>
      <c r="C17579" s="63" t="s">
        <v>392</v>
      </c>
      <c r="D17579" s="791" t="s">
        <v>7135</v>
      </c>
      <c r="E17579" s="58">
        <v>850</v>
      </c>
      <c r="F17579" s="58"/>
      <c r="G17579" s="126">
        <f t="shared" si="280"/>
        <v>-850</v>
      </c>
      <c r="H17579" s="705" t="s">
        <v>11523</v>
      </c>
    </row>
    <row r="17580" spans="1:8" ht="15" x14ac:dyDescent="0.2">
      <c r="A17580" s="734">
        <v>45255</v>
      </c>
      <c r="B17580" s="41" t="s">
        <v>10908</v>
      </c>
      <c r="C17580" s="63" t="s">
        <v>5741</v>
      </c>
      <c r="D17580" s="791" t="s">
        <v>370</v>
      </c>
      <c r="E17580" s="58">
        <v>2500</v>
      </c>
      <c r="F17580" s="58"/>
      <c r="G17580" s="126">
        <f t="shared" si="280"/>
        <v>-2500</v>
      </c>
      <c r="H17580" s="705" t="s">
        <v>11523</v>
      </c>
    </row>
    <row r="17581" spans="1:8" ht="15" x14ac:dyDescent="0.2">
      <c r="A17581" s="734">
        <v>45255</v>
      </c>
      <c r="B17581" s="41" t="s">
        <v>103</v>
      </c>
      <c r="C17581" s="63" t="s">
        <v>103</v>
      </c>
      <c r="D17581" s="791" t="s">
        <v>11769</v>
      </c>
      <c r="E17581" s="58">
        <v>5000</v>
      </c>
      <c r="F17581" s="58"/>
      <c r="G17581" s="126">
        <f t="shared" si="280"/>
        <v>-5000</v>
      </c>
      <c r="H17581" s="705" t="s">
        <v>11523</v>
      </c>
    </row>
    <row r="17582" spans="1:8" ht="15" x14ac:dyDescent="0.2">
      <c r="A17582" s="734">
        <v>45255</v>
      </c>
      <c r="B17582" s="41" t="s">
        <v>6505</v>
      </c>
      <c r="C17582" s="63" t="s">
        <v>10993</v>
      </c>
      <c r="D17582" s="791" t="s">
        <v>11816</v>
      </c>
      <c r="E17582" s="58">
        <v>4400</v>
      </c>
      <c r="F17582" s="58"/>
      <c r="G17582" s="126">
        <f t="shared" si="280"/>
        <v>-4400</v>
      </c>
      <c r="H17582" s="705" t="s">
        <v>11523</v>
      </c>
    </row>
    <row r="17583" spans="1:8" ht="15" x14ac:dyDescent="0.2">
      <c r="A17583" s="734">
        <v>45255</v>
      </c>
      <c r="B17583" s="41" t="s">
        <v>11089</v>
      </c>
      <c r="C17583" s="63" t="s">
        <v>392</v>
      </c>
      <c r="D17583" s="791" t="s">
        <v>11817</v>
      </c>
      <c r="E17583" s="58">
        <v>4000</v>
      </c>
      <c r="F17583" s="58"/>
      <c r="G17583" s="126">
        <f t="shared" si="280"/>
        <v>-4000</v>
      </c>
      <c r="H17583" s="705" t="s">
        <v>11523</v>
      </c>
    </row>
    <row r="17584" spans="1:8" ht="15" x14ac:dyDescent="0.2">
      <c r="A17584" s="734">
        <v>45255</v>
      </c>
      <c r="B17584" s="41" t="s">
        <v>11635</v>
      </c>
      <c r="C17584" s="63" t="s">
        <v>10993</v>
      </c>
      <c r="D17584" s="791" t="s">
        <v>11814</v>
      </c>
      <c r="E17584" s="58">
        <v>5000</v>
      </c>
      <c r="F17584" s="58"/>
      <c r="G17584" s="126">
        <f t="shared" si="280"/>
        <v>-5000</v>
      </c>
      <c r="H17584" s="705" t="s">
        <v>11523</v>
      </c>
    </row>
    <row r="17585" spans="1:8" ht="15" x14ac:dyDescent="0.2">
      <c r="A17585" s="734">
        <v>45255</v>
      </c>
      <c r="B17585" s="41" t="s">
        <v>11089</v>
      </c>
      <c r="C17585" s="63" t="s">
        <v>392</v>
      </c>
      <c r="D17585" s="791" t="s">
        <v>11818</v>
      </c>
      <c r="E17585" s="58">
        <v>1000</v>
      </c>
      <c r="F17585" s="58"/>
      <c r="G17585" s="126">
        <f t="shared" si="280"/>
        <v>-1000</v>
      </c>
      <c r="H17585" s="705" t="s">
        <v>11523</v>
      </c>
    </row>
    <row r="17586" spans="1:8" ht="15" x14ac:dyDescent="0.2">
      <c r="A17586" s="734">
        <v>45255</v>
      </c>
      <c r="B17586" s="41" t="s">
        <v>11511</v>
      </c>
      <c r="C17586" s="63" t="s">
        <v>392</v>
      </c>
      <c r="D17586" s="791" t="s">
        <v>6386</v>
      </c>
      <c r="E17586" s="58">
        <v>3520</v>
      </c>
      <c r="F17586" s="58"/>
      <c r="G17586" s="126">
        <f t="shared" si="280"/>
        <v>-3520</v>
      </c>
      <c r="H17586" s="705" t="s">
        <v>11523</v>
      </c>
    </row>
    <row r="17587" spans="1:8" ht="15" x14ac:dyDescent="0.2">
      <c r="A17587" s="734">
        <v>45257</v>
      </c>
      <c r="B17587" s="41" t="s">
        <v>10908</v>
      </c>
      <c r="C17587" s="63" t="s">
        <v>5741</v>
      </c>
      <c r="D17587" s="791" t="s">
        <v>370</v>
      </c>
      <c r="E17587" s="58">
        <v>3200</v>
      </c>
      <c r="F17587" s="58"/>
      <c r="G17587" s="126">
        <f t="shared" si="280"/>
        <v>-3200</v>
      </c>
      <c r="H17587" s="705" t="s">
        <v>11523</v>
      </c>
    </row>
    <row r="17588" spans="1:8" ht="15" x14ac:dyDescent="0.2">
      <c r="A17588" s="734">
        <v>45257</v>
      </c>
      <c r="B17588" s="41" t="s">
        <v>103</v>
      </c>
      <c r="C17588" s="63" t="s">
        <v>103</v>
      </c>
      <c r="D17588" s="791" t="s">
        <v>11769</v>
      </c>
      <c r="E17588" s="58">
        <v>5000</v>
      </c>
      <c r="F17588" s="58"/>
      <c r="G17588" s="126">
        <f t="shared" si="280"/>
        <v>-5000</v>
      </c>
      <c r="H17588" s="705" t="s">
        <v>11523</v>
      </c>
    </row>
    <row r="17589" spans="1:8" ht="15" x14ac:dyDescent="0.2">
      <c r="A17589" s="734">
        <v>45258</v>
      </c>
      <c r="B17589" s="41" t="s">
        <v>11446</v>
      </c>
      <c r="C17589" s="63" t="s">
        <v>5741</v>
      </c>
      <c r="D17589" s="791" t="s">
        <v>370</v>
      </c>
      <c r="E17589" s="58">
        <v>250</v>
      </c>
      <c r="F17589" s="58"/>
      <c r="G17589" s="126">
        <f t="shared" si="280"/>
        <v>-250</v>
      </c>
      <c r="H17589" s="705" t="s">
        <v>11523</v>
      </c>
    </row>
    <row r="17590" spans="1:8" ht="15" x14ac:dyDescent="0.2">
      <c r="A17590" s="734">
        <v>45259</v>
      </c>
      <c r="B17590" s="41" t="s">
        <v>103</v>
      </c>
      <c r="C17590" s="63" t="s">
        <v>103</v>
      </c>
      <c r="D17590" s="791" t="s">
        <v>11769</v>
      </c>
      <c r="E17590" s="58">
        <v>4000</v>
      </c>
      <c r="F17590" s="58"/>
      <c r="G17590" s="126">
        <f t="shared" si="280"/>
        <v>-4000</v>
      </c>
      <c r="H17590" s="705" t="s">
        <v>11523</v>
      </c>
    </row>
    <row r="17591" spans="1:8" ht="15" x14ac:dyDescent="0.2">
      <c r="A17591" s="734">
        <v>45259</v>
      </c>
      <c r="B17591" s="41" t="s">
        <v>9356</v>
      </c>
      <c r="C17591" s="63" t="s">
        <v>392</v>
      </c>
      <c r="D17591" s="791" t="s">
        <v>9917</v>
      </c>
      <c r="E17591" s="58">
        <v>12000</v>
      </c>
      <c r="F17591" s="58"/>
      <c r="G17591" s="126">
        <f t="shared" si="280"/>
        <v>-12000</v>
      </c>
      <c r="H17591" s="705" t="s">
        <v>11523</v>
      </c>
    </row>
    <row r="17592" spans="1:8" ht="15" x14ac:dyDescent="0.2">
      <c r="A17592" s="734">
        <v>45259</v>
      </c>
      <c r="B17592" s="41" t="s">
        <v>10908</v>
      </c>
      <c r="C17592" s="63" t="s">
        <v>10993</v>
      </c>
      <c r="D17592" s="791" t="s">
        <v>4309</v>
      </c>
      <c r="E17592" s="58">
        <v>3500</v>
      </c>
      <c r="F17592" s="58"/>
      <c r="G17592" s="126">
        <f t="shared" si="280"/>
        <v>-3500</v>
      </c>
      <c r="H17592" s="705" t="s">
        <v>11523</v>
      </c>
    </row>
    <row r="17593" spans="1:8" ht="15" x14ac:dyDescent="0.2">
      <c r="A17593" s="734">
        <v>45260</v>
      </c>
      <c r="B17593" s="41" t="s">
        <v>11307</v>
      </c>
      <c r="C17593" s="63"/>
      <c r="D17593" s="791" t="s">
        <v>11831</v>
      </c>
      <c r="E17593" s="58">
        <v>4000</v>
      </c>
      <c r="F17593" s="58"/>
      <c r="G17593" s="126">
        <f t="shared" si="280"/>
        <v>-4000</v>
      </c>
      <c r="H17593" s="705" t="s">
        <v>11523</v>
      </c>
    </row>
    <row r="17594" spans="1:8" ht="15" x14ac:dyDescent="0.2">
      <c r="A17594" s="734">
        <v>45259</v>
      </c>
      <c r="B17594" s="41" t="s">
        <v>10908</v>
      </c>
      <c r="C17594" s="63" t="s">
        <v>5741</v>
      </c>
      <c r="D17594" s="791" t="s">
        <v>370</v>
      </c>
      <c r="E17594" s="58">
        <v>200</v>
      </c>
      <c r="F17594" s="58"/>
      <c r="G17594" s="126">
        <f t="shared" si="280"/>
        <v>-200</v>
      </c>
      <c r="H17594" s="705" t="s">
        <v>11523</v>
      </c>
    </row>
    <row r="17595" spans="1:8" ht="15" x14ac:dyDescent="0.2">
      <c r="A17595" s="734">
        <v>45259</v>
      </c>
      <c r="B17595" s="41" t="s">
        <v>25</v>
      </c>
      <c r="C17595" s="63" t="s">
        <v>4065</v>
      </c>
      <c r="D17595" s="791" t="s">
        <v>2108</v>
      </c>
      <c r="E17595" s="58">
        <v>850</v>
      </c>
      <c r="F17595" s="58"/>
      <c r="G17595" s="126">
        <f t="shared" si="280"/>
        <v>-850</v>
      </c>
      <c r="H17595" s="705" t="s">
        <v>11523</v>
      </c>
    </row>
    <row r="17596" spans="1:8" ht="15" x14ac:dyDescent="0.2">
      <c r="A17596" s="734">
        <v>45260</v>
      </c>
      <c r="B17596" s="41" t="s">
        <v>103</v>
      </c>
      <c r="C17596" s="63" t="s">
        <v>2996</v>
      </c>
      <c r="D17596" s="791" t="s">
        <v>370</v>
      </c>
      <c r="E17596" s="58">
        <v>6000</v>
      </c>
      <c r="F17596" s="58"/>
      <c r="G17596" s="126">
        <f t="shared" si="280"/>
        <v>-6000</v>
      </c>
      <c r="H17596" s="705" t="s">
        <v>11523</v>
      </c>
    </row>
    <row r="17597" spans="1:8" ht="15" x14ac:dyDescent="0.2">
      <c r="A17597" s="734">
        <v>45260</v>
      </c>
      <c r="B17597" s="41" t="s">
        <v>11728</v>
      </c>
      <c r="C17597" s="63" t="s">
        <v>10993</v>
      </c>
      <c r="D17597" s="791" t="s">
        <v>11832</v>
      </c>
      <c r="E17597" s="58">
        <v>850</v>
      </c>
      <c r="F17597" s="58"/>
      <c r="G17597" s="126">
        <f t="shared" si="280"/>
        <v>-850</v>
      </c>
      <c r="H17597" s="705" t="s">
        <v>11523</v>
      </c>
    </row>
    <row r="17598" spans="1:8" ht="15" x14ac:dyDescent="0.2">
      <c r="A17598" s="734">
        <v>45260</v>
      </c>
      <c r="B17598" s="41" t="s">
        <v>11728</v>
      </c>
      <c r="C17598" s="63" t="s">
        <v>5741</v>
      </c>
      <c r="D17598" s="791" t="s">
        <v>370</v>
      </c>
      <c r="E17598" s="58">
        <v>2000</v>
      </c>
      <c r="F17598" s="58"/>
      <c r="G17598" s="126">
        <f t="shared" si="280"/>
        <v>-2000</v>
      </c>
      <c r="H17598" s="705" t="s">
        <v>11523</v>
      </c>
    </row>
    <row r="17599" spans="1:8" ht="15" x14ac:dyDescent="0.2">
      <c r="A17599" s="734">
        <v>45260</v>
      </c>
      <c r="B17599" s="41" t="s">
        <v>3945</v>
      </c>
      <c r="C17599" s="63" t="s">
        <v>286</v>
      </c>
      <c r="D17599" s="791" t="s">
        <v>11383</v>
      </c>
      <c r="E17599" s="58">
        <v>500</v>
      </c>
      <c r="F17599" s="58"/>
      <c r="G17599" s="126">
        <f t="shared" ref="G17599:G17668" si="281">F17599-E17599</f>
        <v>-500</v>
      </c>
      <c r="H17599" s="705" t="s">
        <v>11523</v>
      </c>
    </row>
    <row r="17600" spans="1:8" ht="15" x14ac:dyDescent="0.2">
      <c r="A17600" s="734">
        <v>45260</v>
      </c>
      <c r="B17600" s="41" t="s">
        <v>11635</v>
      </c>
      <c r="C17600" s="63" t="s">
        <v>5741</v>
      </c>
      <c r="D17600" s="791" t="s">
        <v>370</v>
      </c>
      <c r="E17600" s="58">
        <v>500</v>
      </c>
      <c r="F17600" s="58"/>
      <c r="G17600" s="126">
        <f t="shared" si="281"/>
        <v>-500</v>
      </c>
      <c r="H17600" s="705" t="s">
        <v>11523</v>
      </c>
    </row>
    <row r="17601" spans="1:8" ht="15" x14ac:dyDescent="0.2">
      <c r="A17601" s="734">
        <v>45260</v>
      </c>
      <c r="B17601" s="41" t="s">
        <v>10908</v>
      </c>
      <c r="C17601" s="63" t="s">
        <v>10993</v>
      </c>
      <c r="D17601" s="791" t="s">
        <v>11833</v>
      </c>
      <c r="E17601" s="58">
        <v>2800</v>
      </c>
      <c r="F17601" s="58"/>
      <c r="G17601" s="126">
        <f t="shared" si="281"/>
        <v>-2800</v>
      </c>
      <c r="H17601" s="705" t="s">
        <v>11523</v>
      </c>
    </row>
    <row r="17602" spans="1:8" ht="15" x14ac:dyDescent="0.2">
      <c r="A17602" s="734">
        <v>45260</v>
      </c>
      <c r="B17602" s="63" t="s">
        <v>11089</v>
      </c>
      <c r="C17602" s="1099" t="s">
        <v>794</v>
      </c>
      <c r="D17602" s="1100" t="s">
        <v>11011</v>
      </c>
      <c r="E17602" s="1101">
        <v>25000</v>
      </c>
      <c r="F17602" s="58"/>
      <c r="G17602" s="126">
        <f t="shared" si="281"/>
        <v>-25000</v>
      </c>
      <c r="H17602" s="705" t="s">
        <v>11523</v>
      </c>
    </row>
    <row r="17603" spans="1:8" ht="15" x14ac:dyDescent="0.2">
      <c r="A17603" s="734">
        <v>45260</v>
      </c>
      <c r="B17603" s="63" t="s">
        <v>9986</v>
      </c>
      <c r="C17603" s="1099" t="s">
        <v>794</v>
      </c>
      <c r="D17603" s="1100" t="s">
        <v>11011</v>
      </c>
      <c r="E17603" s="1101">
        <v>25000</v>
      </c>
      <c r="F17603" s="58"/>
      <c r="G17603" s="126">
        <f t="shared" si="281"/>
        <v>-25000</v>
      </c>
      <c r="H17603" s="705" t="s">
        <v>11523</v>
      </c>
    </row>
    <row r="17604" spans="1:8" ht="15" x14ac:dyDescent="0.2">
      <c r="A17604" s="734">
        <v>45260</v>
      </c>
      <c r="B17604" s="63" t="s">
        <v>11728</v>
      </c>
      <c r="C17604" s="1099" t="s">
        <v>794</v>
      </c>
      <c r="D17604" s="1100" t="s">
        <v>11012</v>
      </c>
      <c r="E17604" s="1101">
        <v>25000</v>
      </c>
      <c r="F17604" s="58"/>
      <c r="G17604" s="126">
        <f t="shared" si="281"/>
        <v>-25000</v>
      </c>
      <c r="H17604" s="705" t="s">
        <v>11523</v>
      </c>
    </row>
    <row r="17605" spans="1:8" ht="15" x14ac:dyDescent="0.2">
      <c r="A17605" s="734">
        <v>45260</v>
      </c>
      <c r="B17605" s="63" t="s">
        <v>10908</v>
      </c>
      <c r="C17605" s="1099" t="s">
        <v>794</v>
      </c>
      <c r="D17605" s="1100" t="s">
        <v>11012</v>
      </c>
      <c r="E17605" s="1101">
        <v>25000</v>
      </c>
      <c r="F17605" s="58"/>
      <c r="G17605" s="126">
        <f t="shared" si="281"/>
        <v>-25000</v>
      </c>
      <c r="H17605" s="705" t="s">
        <v>11523</v>
      </c>
    </row>
    <row r="17606" spans="1:8" ht="15" x14ac:dyDescent="0.2">
      <c r="A17606" s="734">
        <v>45260</v>
      </c>
      <c r="B17606" s="63" t="s">
        <v>25</v>
      </c>
      <c r="C17606" s="1099" t="s">
        <v>794</v>
      </c>
      <c r="D17606" s="1100" t="s">
        <v>11118</v>
      </c>
      <c r="E17606" s="1101">
        <v>105000</v>
      </c>
      <c r="F17606" s="58"/>
      <c r="G17606" s="126">
        <f t="shared" si="281"/>
        <v>-105000</v>
      </c>
      <c r="H17606" s="705" t="s">
        <v>11523</v>
      </c>
    </row>
    <row r="17607" spans="1:8" ht="15" x14ac:dyDescent="0.2">
      <c r="A17607" s="734">
        <v>45260</v>
      </c>
      <c r="B17607" s="63" t="s">
        <v>11635</v>
      </c>
      <c r="C17607" s="1099" t="s">
        <v>794</v>
      </c>
      <c r="D17607" s="1100" t="s">
        <v>10749</v>
      </c>
      <c r="E17607" s="1101">
        <v>100040</v>
      </c>
      <c r="F17607" s="126"/>
      <c r="G17607" s="126">
        <f t="shared" si="281"/>
        <v>-100040</v>
      </c>
      <c r="H17607" s="705" t="s">
        <v>11523</v>
      </c>
    </row>
    <row r="17608" spans="1:8" ht="15" x14ac:dyDescent="0.2">
      <c r="A17608" s="734">
        <v>45260</v>
      </c>
      <c r="B17608" s="63" t="s">
        <v>103</v>
      </c>
      <c r="C17608" s="1099" t="s">
        <v>794</v>
      </c>
      <c r="D17608" s="1100" t="s">
        <v>10137</v>
      </c>
      <c r="E17608" s="1101">
        <v>336170</v>
      </c>
      <c r="F17608" s="126"/>
      <c r="G17608" s="126">
        <f t="shared" si="281"/>
        <v>-336170</v>
      </c>
      <c r="H17608" s="705" t="s">
        <v>11523</v>
      </c>
    </row>
    <row r="17609" spans="1:8" ht="15" x14ac:dyDescent="0.2">
      <c r="A17609" s="734">
        <v>45260</v>
      </c>
      <c r="B17609" s="63" t="s">
        <v>103</v>
      </c>
      <c r="C17609" s="1099" t="s">
        <v>794</v>
      </c>
      <c r="D17609" s="1100" t="s">
        <v>11036</v>
      </c>
      <c r="E17609" s="1101">
        <v>41880</v>
      </c>
      <c r="F17609" s="126"/>
      <c r="G17609" s="126">
        <f t="shared" si="281"/>
        <v>-41880</v>
      </c>
      <c r="H17609" s="705" t="s">
        <v>11523</v>
      </c>
    </row>
    <row r="17610" spans="1:8" ht="15" x14ac:dyDescent="0.2">
      <c r="A17610" s="734">
        <v>45260</v>
      </c>
      <c r="B17610" s="63" t="s">
        <v>37</v>
      </c>
      <c r="C17610" s="1099" t="s">
        <v>794</v>
      </c>
      <c r="D17610" s="1100" t="s">
        <v>11845</v>
      </c>
      <c r="E17610" s="1101">
        <v>132130</v>
      </c>
      <c r="F17610" s="126"/>
      <c r="G17610" s="126">
        <f t="shared" si="281"/>
        <v>-132130</v>
      </c>
      <c r="H17610" s="705" t="s">
        <v>11523</v>
      </c>
    </row>
    <row r="17611" spans="1:8" ht="15" x14ac:dyDescent="0.2">
      <c r="A17611" s="734">
        <v>45260</v>
      </c>
      <c r="B17611" s="63" t="s">
        <v>10908</v>
      </c>
      <c r="C17611" s="1099" t="s">
        <v>794</v>
      </c>
      <c r="D17611" s="1100" t="s">
        <v>11846</v>
      </c>
      <c r="E17611" s="1101">
        <v>23500</v>
      </c>
      <c r="F17611" s="126"/>
      <c r="G17611" s="126">
        <f t="shared" si="281"/>
        <v>-23500</v>
      </c>
      <c r="H17611" s="705" t="s">
        <v>11523</v>
      </c>
    </row>
    <row r="17612" spans="1:8" ht="15" x14ac:dyDescent="0.2">
      <c r="A17612" s="734">
        <v>45260</v>
      </c>
      <c r="B17612" s="63" t="s">
        <v>9356</v>
      </c>
      <c r="C17612" s="1099" t="s">
        <v>794</v>
      </c>
      <c r="D17612" s="1100" t="s">
        <v>11847</v>
      </c>
      <c r="E17612" s="1101">
        <v>40480</v>
      </c>
      <c r="F17612" s="126"/>
      <c r="G17612" s="126">
        <f t="shared" si="281"/>
        <v>-40480</v>
      </c>
      <c r="H17612" s="705" t="s">
        <v>11523</v>
      </c>
    </row>
    <row r="17613" spans="1:8" ht="15" x14ac:dyDescent="0.2">
      <c r="A17613" s="734">
        <v>45260</v>
      </c>
      <c r="B17613" s="63" t="s">
        <v>9986</v>
      </c>
      <c r="C17613" s="1099" t="s">
        <v>794</v>
      </c>
      <c r="D17613" s="1100" t="s">
        <v>11848</v>
      </c>
      <c r="E17613" s="1101">
        <v>57750</v>
      </c>
      <c r="F17613" s="126"/>
      <c r="G17613" s="126">
        <f t="shared" si="281"/>
        <v>-57750</v>
      </c>
      <c r="H17613" s="705" t="s">
        <v>11523</v>
      </c>
    </row>
    <row r="17614" spans="1:8" ht="15" x14ac:dyDescent="0.2">
      <c r="A17614" s="734">
        <v>45260</v>
      </c>
      <c r="B17614" s="63" t="s">
        <v>11635</v>
      </c>
      <c r="C17614" s="1099" t="s">
        <v>794</v>
      </c>
      <c r="D17614" s="1100" t="s">
        <v>11849</v>
      </c>
      <c r="E17614" s="1101">
        <v>65000</v>
      </c>
      <c r="F17614" s="126"/>
      <c r="G17614" s="126">
        <f t="shared" si="281"/>
        <v>-65000</v>
      </c>
      <c r="H17614" s="705" t="s">
        <v>11523</v>
      </c>
    </row>
    <row r="17615" spans="1:8" ht="15" x14ac:dyDescent="0.2">
      <c r="A17615" s="734">
        <v>45260</v>
      </c>
      <c r="B17615" s="63" t="s">
        <v>9986</v>
      </c>
      <c r="C17615" s="1099" t="s">
        <v>794</v>
      </c>
      <c r="D17615" s="1100" t="s">
        <v>11850</v>
      </c>
      <c r="E17615" s="1101">
        <v>50210</v>
      </c>
      <c r="F17615" s="126"/>
      <c r="G17615" s="126">
        <f t="shared" si="281"/>
        <v>-50210</v>
      </c>
      <c r="H17615" s="705" t="s">
        <v>11523</v>
      </c>
    </row>
    <row r="17616" spans="1:8" ht="15" x14ac:dyDescent="0.2">
      <c r="A17616" s="734">
        <v>45260</v>
      </c>
      <c r="B17616" s="63" t="s">
        <v>3946</v>
      </c>
      <c r="C17616" s="1099" t="s">
        <v>794</v>
      </c>
      <c r="D17616" s="1100" t="s">
        <v>11851</v>
      </c>
      <c r="E17616" s="1101">
        <v>93060</v>
      </c>
      <c r="F17616" s="126"/>
      <c r="G17616" s="126">
        <f t="shared" si="281"/>
        <v>-93060</v>
      </c>
      <c r="H17616" s="705" t="s">
        <v>11523</v>
      </c>
    </row>
    <row r="17617" spans="1:8" ht="15" x14ac:dyDescent="0.2">
      <c r="A17617" s="734">
        <v>45260</v>
      </c>
      <c r="B17617" s="63" t="s">
        <v>9986</v>
      </c>
      <c r="C17617" s="1099" t="s">
        <v>794</v>
      </c>
      <c r="D17617" s="1100" t="s">
        <v>11852</v>
      </c>
      <c r="E17617" s="1101">
        <v>17130</v>
      </c>
      <c r="F17617" s="126"/>
      <c r="G17617" s="126">
        <f t="shared" si="281"/>
        <v>-17130</v>
      </c>
      <c r="H17617" s="705" t="s">
        <v>11523</v>
      </c>
    </row>
    <row r="17618" spans="1:8" ht="15" x14ac:dyDescent="0.2">
      <c r="A17618" s="734">
        <v>45260</v>
      </c>
      <c r="B17618" s="63" t="s">
        <v>11738</v>
      </c>
      <c r="C17618" s="1099" t="s">
        <v>794</v>
      </c>
      <c r="D17618" s="1100" t="s">
        <v>11853</v>
      </c>
      <c r="E17618" s="1101">
        <v>380484</v>
      </c>
      <c r="F17618" s="126"/>
      <c r="G17618" s="126">
        <f t="shared" si="281"/>
        <v>-380484</v>
      </c>
      <c r="H17618" s="705" t="s">
        <v>11523</v>
      </c>
    </row>
    <row r="17619" spans="1:8" ht="15" x14ac:dyDescent="0.2">
      <c r="A17619" s="734">
        <v>45271</v>
      </c>
      <c r="B17619" s="63" t="s">
        <v>11738</v>
      </c>
      <c r="C17619" s="1099" t="s">
        <v>794</v>
      </c>
      <c r="D17619" s="1102" t="s">
        <v>11879</v>
      </c>
      <c r="E17619" s="1101">
        <v>147980</v>
      </c>
      <c r="F17619" s="126"/>
      <c r="G17619" s="126">
        <f>F17619-E17619</f>
        <v>-147980</v>
      </c>
      <c r="H17619" s="705" t="s">
        <v>11835</v>
      </c>
    </row>
    <row r="17620" spans="1:8" ht="15" x14ac:dyDescent="0.2">
      <c r="A17620" s="734">
        <v>45271</v>
      </c>
      <c r="B17620" s="63" t="s">
        <v>9986</v>
      </c>
      <c r="C17620" s="1099" t="s">
        <v>794</v>
      </c>
      <c r="D17620" s="1102" t="s">
        <v>11880</v>
      </c>
      <c r="E17620" s="1101">
        <v>70690</v>
      </c>
      <c r="F17620" s="126"/>
      <c r="G17620" s="126">
        <f>F17620-E17620</f>
        <v>-70690</v>
      </c>
      <c r="H17620" s="705" t="s">
        <v>11835</v>
      </c>
    </row>
    <row r="17621" spans="1:8" ht="15" x14ac:dyDescent="0.2">
      <c r="A17621" s="734">
        <v>45271</v>
      </c>
      <c r="B17621" s="63" t="s">
        <v>3945</v>
      </c>
      <c r="C17621" s="1099" t="s">
        <v>794</v>
      </c>
      <c r="D17621" s="1102" t="s">
        <v>11949</v>
      </c>
      <c r="E17621" s="1101">
        <v>136964.58333333334</v>
      </c>
      <c r="F17621" s="126"/>
      <c r="G17621" s="126">
        <f>F17621-E17621</f>
        <v>-136964.58333333334</v>
      </c>
      <c r="H17621" s="705" t="s">
        <v>11835</v>
      </c>
    </row>
    <row r="17622" spans="1:8" ht="15" x14ac:dyDescent="0.2">
      <c r="A17622" s="734">
        <v>45271</v>
      </c>
      <c r="B17622" s="41" t="s">
        <v>10151</v>
      </c>
      <c r="C17622" s="1099" t="s">
        <v>794</v>
      </c>
      <c r="D17622" s="1102" t="s">
        <v>6703</v>
      </c>
      <c r="E17622" s="1101">
        <v>25050</v>
      </c>
      <c r="F17622" s="126"/>
      <c r="G17622" s="126">
        <f>F17622-E17622</f>
        <v>-25050</v>
      </c>
      <c r="H17622" s="705" t="s">
        <v>11835</v>
      </c>
    </row>
    <row r="17623" spans="1:8" ht="15" x14ac:dyDescent="0.2">
      <c r="A17623" s="734">
        <v>45271</v>
      </c>
      <c r="B17623" s="63" t="s">
        <v>10908</v>
      </c>
      <c r="C17623" s="1099" t="s">
        <v>794</v>
      </c>
      <c r="D17623" s="1102" t="s">
        <v>11881</v>
      </c>
      <c r="E17623" s="1101">
        <v>30750</v>
      </c>
      <c r="F17623" s="126"/>
      <c r="G17623" s="126">
        <f>F17623-E17623</f>
        <v>-30750</v>
      </c>
      <c r="H17623" s="705" t="s">
        <v>11835</v>
      </c>
    </row>
    <row r="17624" spans="1:8" ht="15" x14ac:dyDescent="0.2">
      <c r="A17624" s="734">
        <v>45271</v>
      </c>
      <c r="B17624" s="63" t="s">
        <v>9986</v>
      </c>
      <c r="C17624" s="1099" t="s">
        <v>794</v>
      </c>
      <c r="D17624" s="1100" t="s">
        <v>11854</v>
      </c>
      <c r="E17624" s="1101">
        <v>40500</v>
      </c>
      <c r="F17624" s="126"/>
      <c r="G17624" s="126">
        <f t="shared" si="281"/>
        <v>-40500</v>
      </c>
      <c r="H17624" s="705" t="s">
        <v>11835</v>
      </c>
    </row>
    <row r="17625" spans="1:8" ht="15" x14ac:dyDescent="0.2">
      <c r="A17625" s="733">
        <v>45231</v>
      </c>
      <c r="B17625" s="174" t="s">
        <v>9356</v>
      </c>
      <c r="C17625" s="174" t="s">
        <v>7467</v>
      </c>
      <c r="D17625" s="228" t="s">
        <v>11540</v>
      </c>
      <c r="E17625" s="236">
        <v>350000</v>
      </c>
      <c r="F17625" s="236"/>
      <c r="G17625" s="236">
        <f t="shared" si="281"/>
        <v>-350000</v>
      </c>
      <c r="H17625" s="709" t="s">
        <v>11523</v>
      </c>
    </row>
    <row r="17626" spans="1:8" ht="15" x14ac:dyDescent="0.2">
      <c r="A17626" s="733">
        <v>45231</v>
      </c>
      <c r="B17626" s="174" t="s">
        <v>9356</v>
      </c>
      <c r="C17626" s="174" t="s">
        <v>7467</v>
      </c>
      <c r="D17626" s="228" t="s">
        <v>11541</v>
      </c>
      <c r="E17626" s="236">
        <v>350000</v>
      </c>
      <c r="F17626" s="236"/>
      <c r="G17626" s="236">
        <f t="shared" si="281"/>
        <v>-350000</v>
      </c>
      <c r="H17626" s="709" t="s">
        <v>11523</v>
      </c>
    </row>
    <row r="17627" spans="1:8" ht="15" x14ac:dyDescent="0.2">
      <c r="A17627" s="733">
        <v>45233</v>
      </c>
      <c r="B17627" s="174" t="s">
        <v>10908</v>
      </c>
      <c r="C17627" s="174" t="s">
        <v>11099</v>
      </c>
      <c r="D17627" s="228" t="s">
        <v>11545</v>
      </c>
      <c r="E17627" s="236">
        <v>35000</v>
      </c>
      <c r="F17627" s="236"/>
      <c r="G17627" s="236">
        <f t="shared" si="281"/>
        <v>-35000</v>
      </c>
      <c r="H17627" s="709" t="s">
        <v>11523</v>
      </c>
    </row>
    <row r="17628" spans="1:8" ht="15" x14ac:dyDescent="0.2">
      <c r="A17628" s="733">
        <v>45233</v>
      </c>
      <c r="B17628" s="174" t="s">
        <v>10232</v>
      </c>
      <c r="C17628" s="551" t="s">
        <v>9549</v>
      </c>
      <c r="D17628" s="740" t="s">
        <v>11546</v>
      </c>
      <c r="E17628" s="552">
        <v>200000</v>
      </c>
      <c r="F17628" s="236"/>
      <c r="G17628" s="236">
        <f t="shared" si="281"/>
        <v>-200000</v>
      </c>
      <c r="H17628" s="709" t="s">
        <v>11523</v>
      </c>
    </row>
    <row r="17629" spans="1:8" ht="15" x14ac:dyDescent="0.2">
      <c r="A17629" s="733">
        <v>45233</v>
      </c>
      <c r="B17629" s="174" t="s">
        <v>11093</v>
      </c>
      <c r="C17629" s="551" t="s">
        <v>9549</v>
      </c>
      <c r="D17629" s="740" t="s">
        <v>11546</v>
      </c>
      <c r="E17629" s="552">
        <v>55000</v>
      </c>
      <c r="F17629" s="236"/>
      <c r="G17629" s="236">
        <f t="shared" si="281"/>
        <v>-55000</v>
      </c>
      <c r="H17629" s="709" t="s">
        <v>11523</v>
      </c>
    </row>
    <row r="17630" spans="1:8" ht="15" x14ac:dyDescent="0.2">
      <c r="A17630" s="733">
        <v>45233</v>
      </c>
      <c r="B17630" s="174" t="s">
        <v>9356</v>
      </c>
      <c r="C17630" s="174" t="s">
        <v>7467</v>
      </c>
      <c r="D17630" s="228" t="s">
        <v>11579</v>
      </c>
      <c r="E17630" s="236">
        <v>350000</v>
      </c>
      <c r="F17630" s="236"/>
      <c r="G17630" s="236">
        <f t="shared" si="281"/>
        <v>-350000</v>
      </c>
      <c r="H17630" s="709" t="s">
        <v>11523</v>
      </c>
    </row>
    <row r="17631" spans="1:8" ht="15" x14ac:dyDescent="0.2">
      <c r="A17631" s="733">
        <v>45233</v>
      </c>
      <c r="B17631" s="174" t="s">
        <v>11554</v>
      </c>
      <c r="C17631" s="551" t="s">
        <v>7467</v>
      </c>
      <c r="D17631" s="740" t="s">
        <v>11579</v>
      </c>
      <c r="E17631" s="552">
        <v>176319</v>
      </c>
      <c r="F17631" s="236"/>
      <c r="G17631" s="236">
        <f t="shared" si="281"/>
        <v>-176319</v>
      </c>
      <c r="H17631" s="709" t="s">
        <v>11523</v>
      </c>
    </row>
    <row r="17632" spans="1:8" ht="15" x14ac:dyDescent="0.2">
      <c r="A17632" s="733">
        <v>45233</v>
      </c>
      <c r="B17632" s="174" t="s">
        <v>10576</v>
      </c>
      <c r="C17632" s="551" t="s">
        <v>7467</v>
      </c>
      <c r="D17632" s="740" t="s">
        <v>11548</v>
      </c>
      <c r="E17632" s="552">
        <v>173681</v>
      </c>
      <c r="F17632" s="236"/>
      <c r="G17632" s="236">
        <f t="shared" si="281"/>
        <v>-173681</v>
      </c>
      <c r="H17632" s="709" t="s">
        <v>11523</v>
      </c>
    </row>
    <row r="17633" spans="1:8" ht="15" x14ac:dyDescent="0.2">
      <c r="A17633" s="733">
        <v>45233</v>
      </c>
      <c r="B17633" s="174" t="s">
        <v>10576</v>
      </c>
      <c r="C17633" s="174" t="s">
        <v>10858</v>
      </c>
      <c r="D17633" s="228" t="s">
        <v>11549</v>
      </c>
      <c r="E17633" s="236">
        <v>400000</v>
      </c>
      <c r="F17633" s="236"/>
      <c r="G17633" s="236">
        <f t="shared" si="281"/>
        <v>-400000</v>
      </c>
      <c r="H17633" s="709" t="s">
        <v>11523</v>
      </c>
    </row>
    <row r="17634" spans="1:8" ht="15" x14ac:dyDescent="0.2">
      <c r="A17634" s="733">
        <v>45233</v>
      </c>
      <c r="B17634" s="174" t="s">
        <v>10576</v>
      </c>
      <c r="C17634" s="174" t="s">
        <v>10858</v>
      </c>
      <c r="D17634" s="228" t="s">
        <v>11550</v>
      </c>
      <c r="E17634" s="236">
        <v>485000</v>
      </c>
      <c r="F17634" s="236"/>
      <c r="G17634" s="236">
        <f t="shared" si="281"/>
        <v>-485000</v>
      </c>
      <c r="H17634" s="709" t="s">
        <v>11523</v>
      </c>
    </row>
    <row r="17635" spans="1:8" ht="15" x14ac:dyDescent="0.2">
      <c r="A17635" s="733">
        <v>45237</v>
      </c>
      <c r="B17635" s="174" t="s">
        <v>10576</v>
      </c>
      <c r="C17635" s="174" t="s">
        <v>8251</v>
      </c>
      <c r="D17635" s="228" t="s">
        <v>11646</v>
      </c>
      <c r="E17635" s="236">
        <v>225000</v>
      </c>
      <c r="F17635" s="236"/>
      <c r="G17635" s="236">
        <f t="shared" si="281"/>
        <v>-225000</v>
      </c>
      <c r="H17635" s="709" t="s">
        <v>11523</v>
      </c>
    </row>
    <row r="17636" spans="1:8" ht="15" x14ac:dyDescent="0.2">
      <c r="A17636" s="733">
        <v>45237</v>
      </c>
      <c r="B17636" s="174" t="s">
        <v>10232</v>
      </c>
      <c r="C17636" s="174" t="s">
        <v>7467</v>
      </c>
      <c r="D17636" s="228" t="s">
        <v>11648</v>
      </c>
      <c r="E17636" s="236">
        <v>350000</v>
      </c>
      <c r="F17636" s="236"/>
      <c r="G17636" s="236">
        <f t="shared" si="281"/>
        <v>-350000</v>
      </c>
      <c r="H17636" s="709" t="s">
        <v>11523</v>
      </c>
    </row>
    <row r="17637" spans="1:8" ht="15" x14ac:dyDescent="0.2">
      <c r="A17637" s="733">
        <v>45237</v>
      </c>
      <c r="B17637" s="174" t="s">
        <v>10232</v>
      </c>
      <c r="C17637" s="174" t="s">
        <v>7467</v>
      </c>
      <c r="D17637" s="228" t="s">
        <v>11647</v>
      </c>
      <c r="E17637" s="236">
        <v>350000</v>
      </c>
      <c r="F17637" s="236"/>
      <c r="G17637" s="236">
        <f t="shared" si="281"/>
        <v>-350000</v>
      </c>
      <c r="H17637" s="709" t="s">
        <v>11523</v>
      </c>
    </row>
    <row r="17638" spans="1:8" ht="15" x14ac:dyDescent="0.2">
      <c r="A17638" s="733">
        <v>45243</v>
      </c>
      <c r="B17638" s="174" t="s">
        <v>10232</v>
      </c>
      <c r="C17638" s="174" t="s">
        <v>11386</v>
      </c>
      <c r="D17638" s="228" t="s">
        <v>11672</v>
      </c>
      <c r="E17638" s="236">
        <v>300000</v>
      </c>
      <c r="F17638" s="236"/>
      <c r="G17638" s="236">
        <f t="shared" si="281"/>
        <v>-300000</v>
      </c>
      <c r="H17638" s="709" t="s">
        <v>11523</v>
      </c>
    </row>
    <row r="17639" spans="1:8" ht="15" x14ac:dyDescent="0.2">
      <c r="A17639" s="733">
        <v>45243</v>
      </c>
      <c r="B17639" s="174" t="s">
        <v>10576</v>
      </c>
      <c r="C17639" s="174" t="s">
        <v>11291</v>
      </c>
      <c r="D17639" s="228" t="s">
        <v>11673</v>
      </c>
      <c r="E17639" s="236">
        <v>100000</v>
      </c>
      <c r="F17639" s="236"/>
      <c r="G17639" s="236">
        <f t="shared" si="281"/>
        <v>-100000</v>
      </c>
      <c r="H17639" s="709" t="s">
        <v>11523</v>
      </c>
    </row>
    <row r="17640" spans="1:8" ht="15" x14ac:dyDescent="0.2">
      <c r="A17640" s="733">
        <v>45243</v>
      </c>
      <c r="B17640" s="174" t="s">
        <v>10471</v>
      </c>
      <c r="C17640" s="174" t="s">
        <v>9460</v>
      </c>
      <c r="D17640" s="228" t="s">
        <v>11674</v>
      </c>
      <c r="E17640" s="236">
        <v>200000</v>
      </c>
      <c r="F17640" s="236"/>
      <c r="G17640" s="236">
        <f t="shared" si="281"/>
        <v>-200000</v>
      </c>
      <c r="H17640" s="709" t="s">
        <v>11523</v>
      </c>
    </row>
    <row r="17641" spans="1:8" ht="15" x14ac:dyDescent="0.2">
      <c r="A17641" s="733">
        <v>45243</v>
      </c>
      <c r="B17641" s="174" t="s">
        <v>9986</v>
      </c>
      <c r="C17641" s="174" t="s">
        <v>6476</v>
      </c>
      <c r="D17641" s="228" t="s">
        <v>11675</v>
      </c>
      <c r="E17641" s="236">
        <v>100000</v>
      </c>
      <c r="F17641" s="236"/>
      <c r="G17641" s="236">
        <f t="shared" si="281"/>
        <v>-100000</v>
      </c>
      <c r="H17641" s="709" t="s">
        <v>11523</v>
      </c>
    </row>
    <row r="17642" spans="1:8" ht="15" x14ac:dyDescent="0.2">
      <c r="A17642" s="733">
        <v>45245</v>
      </c>
      <c r="B17642" s="174" t="s">
        <v>10576</v>
      </c>
      <c r="C17642" s="174" t="s">
        <v>7467</v>
      </c>
      <c r="D17642" s="228" t="s">
        <v>11679</v>
      </c>
      <c r="E17642" s="236">
        <v>350000</v>
      </c>
      <c r="F17642" s="236"/>
      <c r="G17642" s="236">
        <f t="shared" si="281"/>
        <v>-350000</v>
      </c>
      <c r="H17642" s="709" t="s">
        <v>11523</v>
      </c>
    </row>
    <row r="17643" spans="1:8" ht="15" x14ac:dyDescent="0.2">
      <c r="A17643" s="733">
        <v>45245</v>
      </c>
      <c r="B17643" s="174" t="s">
        <v>10576</v>
      </c>
      <c r="C17643" s="174" t="s">
        <v>7467</v>
      </c>
      <c r="D17643" s="228" t="s">
        <v>11680</v>
      </c>
      <c r="E17643" s="236">
        <v>350000</v>
      </c>
      <c r="F17643" s="236"/>
      <c r="G17643" s="236">
        <f t="shared" si="281"/>
        <v>-350000</v>
      </c>
      <c r="H17643" s="709" t="s">
        <v>11523</v>
      </c>
    </row>
    <row r="17644" spans="1:8" ht="15" x14ac:dyDescent="0.2">
      <c r="A17644" s="733">
        <v>45245</v>
      </c>
      <c r="B17644" s="174" t="s">
        <v>10576</v>
      </c>
      <c r="C17644" s="174" t="s">
        <v>8091</v>
      </c>
      <c r="D17644" s="228" t="s">
        <v>11681</v>
      </c>
      <c r="E17644" s="236">
        <v>500000</v>
      </c>
      <c r="F17644" s="236"/>
      <c r="G17644" s="236">
        <f t="shared" si="281"/>
        <v>-500000</v>
      </c>
      <c r="H17644" s="709" t="s">
        <v>11523</v>
      </c>
    </row>
    <row r="17645" spans="1:8" ht="15" x14ac:dyDescent="0.2">
      <c r="A17645" s="733">
        <v>45245</v>
      </c>
      <c r="B17645" s="174" t="s">
        <v>10576</v>
      </c>
      <c r="C17645" s="174" t="s">
        <v>8091</v>
      </c>
      <c r="D17645" s="228" t="s">
        <v>11682</v>
      </c>
      <c r="E17645" s="236">
        <v>500000</v>
      </c>
      <c r="F17645" s="236"/>
      <c r="G17645" s="236">
        <f t="shared" si="281"/>
        <v>-500000</v>
      </c>
      <c r="H17645" s="709" t="s">
        <v>11523</v>
      </c>
    </row>
    <row r="17646" spans="1:8" ht="15" x14ac:dyDescent="0.2">
      <c r="A17646" s="733">
        <v>45245</v>
      </c>
      <c r="B17646" s="174" t="s">
        <v>10576</v>
      </c>
      <c r="C17646" s="174" t="s">
        <v>8091</v>
      </c>
      <c r="D17646" s="228" t="s">
        <v>11683</v>
      </c>
      <c r="E17646" s="236">
        <v>500000</v>
      </c>
      <c r="F17646" s="236"/>
      <c r="G17646" s="236">
        <f t="shared" si="281"/>
        <v>-500000</v>
      </c>
      <c r="H17646" s="709" t="s">
        <v>11523</v>
      </c>
    </row>
    <row r="17647" spans="1:8" ht="15" x14ac:dyDescent="0.2">
      <c r="A17647" s="733">
        <v>45247</v>
      </c>
      <c r="B17647" s="174" t="s">
        <v>37</v>
      </c>
      <c r="C17647" s="551" t="s">
        <v>3003</v>
      </c>
      <c r="D17647" s="740" t="s">
        <v>11713</v>
      </c>
      <c r="E17647" s="552">
        <v>46666</v>
      </c>
      <c r="F17647" s="236"/>
      <c r="G17647" s="236">
        <f t="shared" si="281"/>
        <v>-46666</v>
      </c>
      <c r="H17647" s="709" t="s">
        <v>11523</v>
      </c>
    </row>
    <row r="17648" spans="1:8" ht="15" x14ac:dyDescent="0.2">
      <c r="A17648" s="733">
        <v>45247</v>
      </c>
      <c r="B17648" s="174" t="s">
        <v>3946</v>
      </c>
      <c r="C17648" s="551" t="s">
        <v>3003</v>
      </c>
      <c r="D17648" s="740" t="s">
        <v>11713</v>
      </c>
      <c r="E17648" s="552">
        <v>32760</v>
      </c>
      <c r="F17648" s="236"/>
      <c r="G17648" s="236">
        <f t="shared" si="281"/>
        <v>-32760</v>
      </c>
      <c r="H17648" s="709" t="s">
        <v>11523</v>
      </c>
    </row>
    <row r="17649" spans="1:8" ht="15" x14ac:dyDescent="0.2">
      <c r="A17649" s="733">
        <v>45247</v>
      </c>
      <c r="B17649" s="174" t="s">
        <v>3945</v>
      </c>
      <c r="C17649" s="551" t="s">
        <v>3003</v>
      </c>
      <c r="D17649" s="740" t="s">
        <v>11713</v>
      </c>
      <c r="E17649" s="552">
        <v>35360</v>
      </c>
      <c r="F17649" s="236"/>
      <c r="G17649" s="236">
        <f t="shared" si="281"/>
        <v>-35360</v>
      </c>
      <c r="H17649" s="709" t="s">
        <v>11523</v>
      </c>
    </row>
    <row r="17650" spans="1:8" ht="15" x14ac:dyDescent="0.2">
      <c r="A17650" s="733">
        <v>45247</v>
      </c>
      <c r="B17650" s="174" t="s">
        <v>10576</v>
      </c>
      <c r="C17650" s="551" t="s">
        <v>3003</v>
      </c>
      <c r="D17650" s="740" t="s">
        <v>11713</v>
      </c>
      <c r="E17650" s="552">
        <v>1872465</v>
      </c>
      <c r="F17650" s="236"/>
      <c r="G17650" s="236">
        <f t="shared" si="281"/>
        <v>-1872465</v>
      </c>
      <c r="H17650" s="709" t="s">
        <v>11523</v>
      </c>
    </row>
    <row r="17651" spans="1:8" ht="15" x14ac:dyDescent="0.2">
      <c r="A17651" s="733">
        <v>45247</v>
      </c>
      <c r="B17651" s="174" t="s">
        <v>10908</v>
      </c>
      <c r="C17651" s="174" t="s">
        <v>7223</v>
      </c>
      <c r="D17651" s="228" t="s">
        <v>11704</v>
      </c>
      <c r="E17651" s="236">
        <v>300000</v>
      </c>
      <c r="F17651" s="236"/>
      <c r="G17651" s="236">
        <f t="shared" si="281"/>
        <v>-300000</v>
      </c>
      <c r="H17651" s="709" t="s">
        <v>11523</v>
      </c>
    </row>
    <row r="17652" spans="1:8" ht="15" x14ac:dyDescent="0.2">
      <c r="A17652" s="733">
        <v>45247</v>
      </c>
      <c r="B17652" s="174" t="s">
        <v>10908</v>
      </c>
      <c r="C17652" s="174" t="s">
        <v>7223</v>
      </c>
      <c r="D17652" s="228" t="s">
        <v>11705</v>
      </c>
      <c r="E17652" s="236">
        <v>197000</v>
      </c>
      <c r="F17652" s="236"/>
      <c r="G17652" s="236">
        <f t="shared" si="281"/>
        <v>-197000</v>
      </c>
      <c r="H17652" s="709" t="s">
        <v>11523</v>
      </c>
    </row>
    <row r="17653" spans="1:8" ht="15" x14ac:dyDescent="0.2">
      <c r="A17653" s="733">
        <v>45247</v>
      </c>
      <c r="B17653" s="174" t="s">
        <v>10576</v>
      </c>
      <c r="C17653" s="174" t="s">
        <v>7467</v>
      </c>
      <c r="D17653" s="228" t="s">
        <v>11706</v>
      </c>
      <c r="E17653" s="236">
        <v>500000</v>
      </c>
      <c r="F17653" s="236"/>
      <c r="G17653" s="236">
        <f t="shared" si="281"/>
        <v>-500000</v>
      </c>
      <c r="H17653" s="709" t="s">
        <v>11523</v>
      </c>
    </row>
    <row r="17654" spans="1:8" ht="15" x14ac:dyDescent="0.2">
      <c r="A17654" s="733">
        <v>45247</v>
      </c>
      <c r="B17654" s="174" t="s">
        <v>10576</v>
      </c>
      <c r="C17654" s="174" t="s">
        <v>7467</v>
      </c>
      <c r="D17654" s="228" t="s">
        <v>11707</v>
      </c>
      <c r="E17654" s="236">
        <v>500000</v>
      </c>
      <c r="F17654" s="236"/>
      <c r="G17654" s="236">
        <f t="shared" si="281"/>
        <v>-500000</v>
      </c>
      <c r="H17654" s="709" t="s">
        <v>11523</v>
      </c>
    </row>
    <row r="17655" spans="1:8" ht="24" x14ac:dyDescent="0.2">
      <c r="A17655" s="733">
        <v>45247</v>
      </c>
      <c r="B17655" s="174" t="s">
        <v>11635</v>
      </c>
      <c r="C17655" s="551" t="s">
        <v>10979</v>
      </c>
      <c r="D17655" s="740" t="s">
        <v>11796</v>
      </c>
      <c r="E17655" s="552">
        <v>53100</v>
      </c>
      <c r="F17655" s="236"/>
      <c r="G17655" s="236">
        <f t="shared" si="281"/>
        <v>-53100</v>
      </c>
      <c r="H17655" s="709" t="s">
        <v>11523</v>
      </c>
    </row>
    <row r="17656" spans="1:8" ht="19.5" customHeight="1" x14ac:dyDescent="0.2">
      <c r="A17656" s="733">
        <v>45247</v>
      </c>
      <c r="B17656" s="174" t="s">
        <v>10908</v>
      </c>
      <c r="C17656" s="551" t="s">
        <v>10979</v>
      </c>
      <c r="D17656" s="740" t="s">
        <v>11796</v>
      </c>
      <c r="E17656" s="552">
        <v>136508</v>
      </c>
      <c r="F17656" s="236"/>
      <c r="G17656" s="236">
        <f t="shared" si="281"/>
        <v>-136508</v>
      </c>
      <c r="H17656" s="709" t="s">
        <v>11523</v>
      </c>
    </row>
    <row r="17657" spans="1:8" ht="19.5" customHeight="1" x14ac:dyDescent="0.2">
      <c r="A17657" s="733">
        <v>45248</v>
      </c>
      <c r="B17657" s="174" t="s">
        <v>10232</v>
      </c>
      <c r="C17657" s="174" t="s">
        <v>11748</v>
      </c>
      <c r="D17657" s="228" t="s">
        <v>11749</v>
      </c>
      <c r="E17657" s="236">
        <v>495000</v>
      </c>
      <c r="F17657" s="236"/>
      <c r="G17657" s="236">
        <f t="shared" si="281"/>
        <v>-495000</v>
      </c>
      <c r="H17657" s="709" t="s">
        <v>11523</v>
      </c>
    </row>
    <row r="17658" spans="1:8" ht="19.5" customHeight="1" x14ac:dyDescent="0.2">
      <c r="A17658" s="733">
        <v>45248</v>
      </c>
      <c r="B17658" s="174" t="s">
        <v>10232</v>
      </c>
      <c r="C17658" s="174" t="s">
        <v>11748</v>
      </c>
      <c r="D17658" s="228" t="s">
        <v>11749</v>
      </c>
      <c r="E17658" s="236">
        <v>490000</v>
      </c>
      <c r="F17658" s="236"/>
      <c r="G17658" s="236">
        <f t="shared" si="281"/>
        <v>-490000</v>
      </c>
      <c r="H17658" s="709" t="s">
        <v>11523</v>
      </c>
    </row>
    <row r="17659" spans="1:8" ht="19.5" customHeight="1" x14ac:dyDescent="0.2">
      <c r="A17659" s="733">
        <v>45248</v>
      </c>
      <c r="B17659" s="174" t="s">
        <v>10232</v>
      </c>
      <c r="C17659" s="174" t="s">
        <v>1198</v>
      </c>
      <c r="D17659" s="228" t="s">
        <v>11749</v>
      </c>
      <c r="E17659" s="236">
        <v>500000</v>
      </c>
      <c r="F17659" s="236"/>
      <c r="G17659" s="236">
        <f t="shared" si="281"/>
        <v>-500000</v>
      </c>
      <c r="H17659" s="709" t="s">
        <v>11523</v>
      </c>
    </row>
    <row r="17660" spans="1:8" ht="19.5" customHeight="1" x14ac:dyDescent="0.2">
      <c r="A17660" s="733">
        <v>45248</v>
      </c>
      <c r="B17660" s="174" t="s">
        <v>11635</v>
      </c>
      <c r="C17660" s="174" t="s">
        <v>1198</v>
      </c>
      <c r="D17660" s="228" t="s">
        <v>11749</v>
      </c>
      <c r="E17660" s="236">
        <v>500000</v>
      </c>
      <c r="F17660" s="236"/>
      <c r="G17660" s="236">
        <f t="shared" si="281"/>
        <v>-500000</v>
      </c>
      <c r="H17660" s="709" t="s">
        <v>11523</v>
      </c>
    </row>
    <row r="17661" spans="1:8" ht="19.5" customHeight="1" x14ac:dyDescent="0.2">
      <c r="A17661" s="733">
        <v>45248</v>
      </c>
      <c r="B17661" s="174" t="s">
        <v>11897</v>
      </c>
      <c r="C17661" s="174" t="s">
        <v>1198</v>
      </c>
      <c r="D17661" s="228" t="s">
        <v>11749</v>
      </c>
      <c r="E17661" s="236">
        <v>500000</v>
      </c>
      <c r="F17661" s="236"/>
      <c r="G17661" s="236">
        <f t="shared" si="281"/>
        <v>-500000</v>
      </c>
      <c r="H17661" s="709" t="s">
        <v>11523</v>
      </c>
    </row>
    <row r="17662" spans="1:8" ht="19.5" customHeight="1" x14ac:dyDescent="0.2">
      <c r="A17662" s="733">
        <v>45248</v>
      </c>
      <c r="B17662" s="174" t="s">
        <v>11897</v>
      </c>
      <c r="C17662" s="174" t="s">
        <v>1198</v>
      </c>
      <c r="D17662" s="228" t="s">
        <v>12285</v>
      </c>
      <c r="E17662" s="236">
        <v>250000</v>
      </c>
      <c r="F17662" s="236"/>
      <c r="G17662" s="236">
        <f t="shared" si="281"/>
        <v>-250000</v>
      </c>
      <c r="H17662" s="709" t="s">
        <v>11523</v>
      </c>
    </row>
    <row r="17663" spans="1:8" ht="19.5" customHeight="1" x14ac:dyDescent="0.2">
      <c r="A17663" s="733">
        <v>45248</v>
      </c>
      <c r="B17663" s="174" t="s">
        <v>11617</v>
      </c>
      <c r="C17663" s="174" t="s">
        <v>1198</v>
      </c>
      <c r="D17663" s="228" t="s">
        <v>12285</v>
      </c>
      <c r="E17663" s="236">
        <v>250000</v>
      </c>
      <c r="F17663" s="236"/>
      <c r="G17663" s="236">
        <f t="shared" si="281"/>
        <v>-250000</v>
      </c>
      <c r="H17663" s="709" t="s">
        <v>11523</v>
      </c>
    </row>
    <row r="17664" spans="1:8" ht="19.5" customHeight="1" x14ac:dyDescent="0.2">
      <c r="A17664" s="733">
        <v>45248</v>
      </c>
      <c r="B17664" s="174" t="s">
        <v>10908</v>
      </c>
      <c r="C17664" s="174" t="s">
        <v>1198</v>
      </c>
      <c r="D17664" s="228" t="s">
        <v>11749</v>
      </c>
      <c r="E17664" s="236">
        <v>400000</v>
      </c>
      <c r="F17664" s="236"/>
      <c r="G17664" s="236">
        <f t="shared" si="281"/>
        <v>-400000</v>
      </c>
      <c r="H17664" s="709" t="s">
        <v>11523</v>
      </c>
    </row>
    <row r="17665" spans="1:8" ht="19.5" customHeight="1" x14ac:dyDescent="0.2">
      <c r="A17665" s="733">
        <v>45248</v>
      </c>
      <c r="B17665" s="174" t="s">
        <v>10232</v>
      </c>
      <c r="C17665" s="174" t="s">
        <v>1198</v>
      </c>
      <c r="D17665" s="228" t="s">
        <v>11749</v>
      </c>
      <c r="E17665" s="236">
        <v>300000</v>
      </c>
      <c r="F17665" s="236"/>
      <c r="G17665" s="236">
        <f t="shared" si="281"/>
        <v>-300000</v>
      </c>
      <c r="H17665" s="709" t="s">
        <v>11523</v>
      </c>
    </row>
    <row r="17666" spans="1:8" ht="19.5" customHeight="1" x14ac:dyDescent="0.2">
      <c r="A17666" s="733">
        <v>45248</v>
      </c>
      <c r="B17666" s="174" t="s">
        <v>9986</v>
      </c>
      <c r="C17666" s="174" t="s">
        <v>1198</v>
      </c>
      <c r="D17666" s="228" t="s">
        <v>11749</v>
      </c>
      <c r="E17666" s="236">
        <v>300000</v>
      </c>
      <c r="F17666" s="236"/>
      <c r="G17666" s="236">
        <f t="shared" si="281"/>
        <v>-300000</v>
      </c>
      <c r="H17666" s="709" t="s">
        <v>11523</v>
      </c>
    </row>
    <row r="17667" spans="1:8" ht="51.75" customHeight="1" x14ac:dyDescent="0.2">
      <c r="A17667" s="733">
        <v>45248</v>
      </c>
      <c r="B17667" s="174" t="s">
        <v>11635</v>
      </c>
      <c r="C17667" s="174" t="s">
        <v>11776</v>
      </c>
      <c r="D17667" s="228" t="s">
        <v>11777</v>
      </c>
      <c r="E17667" s="236">
        <v>200000</v>
      </c>
      <c r="F17667" s="236"/>
      <c r="G17667" s="236">
        <f t="shared" si="281"/>
        <v>-200000</v>
      </c>
      <c r="H17667" s="709" t="s">
        <v>11523</v>
      </c>
    </row>
    <row r="17668" spans="1:8" ht="19.5" customHeight="1" x14ac:dyDescent="0.2">
      <c r="A17668" s="733">
        <v>45251</v>
      </c>
      <c r="B17668" s="174" t="s">
        <v>10151</v>
      </c>
      <c r="C17668" s="174" t="s">
        <v>9750</v>
      </c>
      <c r="D17668" s="228" t="s">
        <v>11750</v>
      </c>
      <c r="E17668" s="236">
        <v>107000</v>
      </c>
      <c r="F17668" s="236"/>
      <c r="G17668" s="236">
        <f t="shared" si="281"/>
        <v>-107000</v>
      </c>
      <c r="H17668" s="709" t="s">
        <v>11523</v>
      </c>
    </row>
    <row r="17669" spans="1:8" ht="19.5" customHeight="1" x14ac:dyDescent="0.2">
      <c r="A17669" s="733">
        <v>45251</v>
      </c>
      <c r="B17669" s="174" t="s">
        <v>11089</v>
      </c>
      <c r="C17669" s="551" t="s">
        <v>6784</v>
      </c>
      <c r="D17669" s="740" t="s">
        <v>11970</v>
      </c>
      <c r="E17669" s="552">
        <v>70000</v>
      </c>
      <c r="F17669" s="236"/>
      <c r="G17669" s="236">
        <f t="shared" ref="G17669:G17732" si="282">F17669-E17669</f>
        <v>-70000</v>
      </c>
      <c r="H17669" s="709" t="s">
        <v>11523</v>
      </c>
    </row>
    <row r="17670" spans="1:8" ht="19.5" customHeight="1" x14ac:dyDescent="0.2">
      <c r="A17670" s="733">
        <v>45251</v>
      </c>
      <c r="B17670" s="174" t="s">
        <v>10232</v>
      </c>
      <c r="C17670" s="551" t="s">
        <v>6784</v>
      </c>
      <c r="D17670" s="740" t="s">
        <v>11970</v>
      </c>
      <c r="E17670" s="552">
        <v>133000</v>
      </c>
      <c r="F17670" s="236"/>
      <c r="G17670" s="236">
        <f t="shared" si="282"/>
        <v>-133000</v>
      </c>
      <c r="H17670" s="709" t="s">
        <v>11523</v>
      </c>
    </row>
    <row r="17671" spans="1:8" ht="19.5" customHeight="1" x14ac:dyDescent="0.2">
      <c r="A17671" s="733">
        <v>45251</v>
      </c>
      <c r="B17671" s="174" t="s">
        <v>10232</v>
      </c>
      <c r="C17671" s="174" t="s">
        <v>6784</v>
      </c>
      <c r="D17671" s="228" t="s">
        <v>11971</v>
      </c>
      <c r="E17671" s="236">
        <v>150000</v>
      </c>
      <c r="F17671" s="236"/>
      <c r="G17671" s="236">
        <f t="shared" si="282"/>
        <v>-150000</v>
      </c>
      <c r="H17671" s="709" t="s">
        <v>11523</v>
      </c>
    </row>
    <row r="17672" spans="1:8" ht="19.5" customHeight="1" x14ac:dyDescent="0.2">
      <c r="A17672" s="733">
        <v>45254</v>
      </c>
      <c r="B17672" s="174" t="s">
        <v>3946</v>
      </c>
      <c r="C17672" s="174" t="s">
        <v>11799</v>
      </c>
      <c r="D17672" s="228" t="s">
        <v>11798</v>
      </c>
      <c r="E17672" s="236">
        <v>120000</v>
      </c>
      <c r="F17672" s="236"/>
      <c r="G17672" s="236">
        <f t="shared" si="282"/>
        <v>-120000</v>
      </c>
      <c r="H17672" s="709" t="s">
        <v>11523</v>
      </c>
    </row>
    <row r="17673" spans="1:8" ht="19.5" customHeight="1" x14ac:dyDescent="0.2">
      <c r="A17673" s="733">
        <v>45255</v>
      </c>
      <c r="B17673" s="174" t="s">
        <v>11635</v>
      </c>
      <c r="C17673" s="174" t="s">
        <v>7467</v>
      </c>
      <c r="D17673" s="228" t="s">
        <v>11800</v>
      </c>
      <c r="E17673" s="236">
        <v>850000</v>
      </c>
      <c r="F17673" s="236"/>
      <c r="G17673" s="236">
        <f t="shared" si="282"/>
        <v>-850000</v>
      </c>
      <c r="H17673" s="709" t="s">
        <v>11523</v>
      </c>
    </row>
    <row r="17674" spans="1:8" ht="19.5" customHeight="1" x14ac:dyDescent="0.2">
      <c r="A17674" s="733">
        <v>45258</v>
      </c>
      <c r="B17674" s="174" t="s">
        <v>10232</v>
      </c>
      <c r="C17674" s="174" t="s">
        <v>11468</v>
      </c>
      <c r="D17674" s="228" t="s">
        <v>11809</v>
      </c>
      <c r="E17674" s="236">
        <v>130000</v>
      </c>
      <c r="F17674" s="236"/>
      <c r="G17674" s="236">
        <f t="shared" si="282"/>
        <v>-130000</v>
      </c>
      <c r="H17674" s="709" t="s">
        <v>11523</v>
      </c>
    </row>
    <row r="17675" spans="1:8" ht="19.5" customHeight="1" x14ac:dyDescent="0.2">
      <c r="A17675" s="733">
        <v>45258</v>
      </c>
      <c r="B17675" s="174" t="s">
        <v>11307</v>
      </c>
      <c r="C17675" s="174" t="s">
        <v>10063</v>
      </c>
      <c r="D17675" s="228" t="s">
        <v>11810</v>
      </c>
      <c r="E17675" s="236">
        <v>40000</v>
      </c>
      <c r="F17675" s="236"/>
      <c r="G17675" s="236">
        <f t="shared" si="282"/>
        <v>-40000</v>
      </c>
      <c r="H17675" s="709" t="s">
        <v>11523</v>
      </c>
    </row>
    <row r="17676" spans="1:8" ht="19.5" customHeight="1" x14ac:dyDescent="0.2">
      <c r="A17676" s="733">
        <v>45258</v>
      </c>
      <c r="B17676" s="174" t="s">
        <v>25</v>
      </c>
      <c r="C17676" s="551" t="s">
        <v>8150</v>
      </c>
      <c r="D17676" s="740" t="s">
        <v>11811</v>
      </c>
      <c r="E17676" s="552">
        <v>58438</v>
      </c>
      <c r="F17676" s="236"/>
      <c r="G17676" s="236">
        <f t="shared" si="282"/>
        <v>-58438</v>
      </c>
      <c r="H17676" s="709" t="s">
        <v>11523</v>
      </c>
    </row>
    <row r="17677" spans="1:8" ht="19.5" customHeight="1" x14ac:dyDescent="0.2">
      <c r="A17677" s="733">
        <v>45258</v>
      </c>
      <c r="B17677" s="174" t="s">
        <v>103</v>
      </c>
      <c r="C17677" s="551" t="s">
        <v>8150</v>
      </c>
      <c r="D17677" s="740" t="s">
        <v>11811</v>
      </c>
      <c r="E17677" s="552">
        <v>39665</v>
      </c>
      <c r="F17677" s="236"/>
      <c r="G17677" s="236">
        <f t="shared" si="282"/>
        <v>-39665</v>
      </c>
      <c r="H17677" s="709" t="s">
        <v>11523</v>
      </c>
    </row>
    <row r="17678" spans="1:8" ht="19.5" customHeight="1" x14ac:dyDescent="0.2">
      <c r="A17678" s="733">
        <v>45258</v>
      </c>
      <c r="B17678" s="174" t="s">
        <v>11635</v>
      </c>
      <c r="C17678" s="174" t="s">
        <v>1198</v>
      </c>
      <c r="D17678" s="228" t="s">
        <v>11812</v>
      </c>
      <c r="E17678" s="236">
        <v>500000</v>
      </c>
      <c r="F17678" s="236"/>
      <c r="G17678" s="236">
        <f t="shared" si="282"/>
        <v>-500000</v>
      </c>
      <c r="H17678" s="709" t="s">
        <v>11523</v>
      </c>
    </row>
    <row r="17679" spans="1:8" ht="19.5" customHeight="1" x14ac:dyDescent="0.2">
      <c r="A17679" s="733">
        <v>45258</v>
      </c>
      <c r="B17679" s="174" t="s">
        <v>11635</v>
      </c>
      <c r="C17679" s="174" t="s">
        <v>1198</v>
      </c>
      <c r="D17679" s="228" t="s">
        <v>11812</v>
      </c>
      <c r="E17679" s="236">
        <v>500000</v>
      </c>
      <c r="F17679" s="236"/>
      <c r="G17679" s="236">
        <f t="shared" si="282"/>
        <v>-500000</v>
      </c>
      <c r="H17679" s="709" t="s">
        <v>11523</v>
      </c>
    </row>
    <row r="17680" spans="1:8" ht="19.5" customHeight="1" x14ac:dyDescent="0.2">
      <c r="A17680" s="733">
        <v>45258</v>
      </c>
      <c r="B17680" s="174" t="s">
        <v>11635</v>
      </c>
      <c r="C17680" s="174" t="s">
        <v>1198</v>
      </c>
      <c r="D17680" s="228" t="s">
        <v>11812</v>
      </c>
      <c r="E17680" s="236">
        <v>500000</v>
      </c>
      <c r="F17680" s="236"/>
      <c r="G17680" s="236">
        <f t="shared" si="282"/>
        <v>-500000</v>
      </c>
      <c r="H17680" s="709" t="s">
        <v>11523</v>
      </c>
    </row>
    <row r="17681" spans="1:8" ht="19.5" customHeight="1" x14ac:dyDescent="0.2">
      <c r="A17681" s="733">
        <v>45258</v>
      </c>
      <c r="B17681" s="174" t="s">
        <v>11635</v>
      </c>
      <c r="C17681" s="174" t="s">
        <v>1198</v>
      </c>
      <c r="D17681" s="228" t="s">
        <v>11812</v>
      </c>
      <c r="E17681" s="236">
        <v>500000</v>
      </c>
      <c r="F17681" s="236"/>
      <c r="G17681" s="236">
        <f t="shared" si="282"/>
        <v>-500000</v>
      </c>
      <c r="H17681" s="709" t="s">
        <v>11523</v>
      </c>
    </row>
    <row r="17682" spans="1:8" ht="15" x14ac:dyDescent="0.2">
      <c r="A17682" s="730">
        <v>45231</v>
      </c>
      <c r="B17682" s="91" t="s">
        <v>9769</v>
      </c>
      <c r="C17682" s="94" t="s">
        <v>559</v>
      </c>
      <c r="D17682" s="892" t="s">
        <v>11522</v>
      </c>
      <c r="E17682" s="92"/>
      <c r="F17682" s="92">
        <v>2000000</v>
      </c>
      <c r="G17682" s="176">
        <f t="shared" si="282"/>
        <v>2000000</v>
      </c>
      <c r="H17682" s="702" t="s">
        <v>11523</v>
      </c>
    </row>
    <row r="17683" spans="1:8" ht="15" x14ac:dyDescent="0.2">
      <c r="A17683" s="730">
        <v>45238</v>
      </c>
      <c r="B17683" s="91" t="s">
        <v>37</v>
      </c>
      <c r="C17683" s="94" t="s">
        <v>559</v>
      </c>
      <c r="D17683" s="892" t="s">
        <v>11593</v>
      </c>
      <c r="E17683" s="92"/>
      <c r="F17683" s="92">
        <v>186430</v>
      </c>
      <c r="G17683" s="176">
        <f t="shared" si="282"/>
        <v>186430</v>
      </c>
      <c r="H17683" s="702" t="s">
        <v>11523</v>
      </c>
    </row>
    <row r="17684" spans="1:8" ht="15" x14ac:dyDescent="0.2">
      <c r="A17684" s="730">
        <v>45238</v>
      </c>
      <c r="B17684" s="91" t="s">
        <v>37</v>
      </c>
      <c r="C17684" s="94" t="s">
        <v>559</v>
      </c>
      <c r="D17684" s="892" t="s">
        <v>11594</v>
      </c>
      <c r="E17684" s="92"/>
      <c r="F17684" s="92">
        <v>186430</v>
      </c>
      <c r="G17684" s="176">
        <f t="shared" si="282"/>
        <v>186430</v>
      </c>
      <c r="H17684" s="702" t="s">
        <v>11523</v>
      </c>
    </row>
    <row r="17685" spans="1:8" ht="15" x14ac:dyDescent="0.2">
      <c r="A17685" s="730">
        <v>45238</v>
      </c>
      <c r="B17685" s="91" t="s">
        <v>37</v>
      </c>
      <c r="C17685" s="94" t="s">
        <v>559</v>
      </c>
      <c r="D17685" s="892" t="s">
        <v>11595</v>
      </c>
      <c r="E17685" s="92"/>
      <c r="F17685" s="92">
        <v>186430</v>
      </c>
      <c r="G17685" s="176">
        <f t="shared" si="282"/>
        <v>186430</v>
      </c>
      <c r="H17685" s="702" t="s">
        <v>11523</v>
      </c>
    </row>
    <row r="17686" spans="1:8" ht="15" x14ac:dyDescent="0.2">
      <c r="A17686" s="730">
        <v>45241</v>
      </c>
      <c r="B17686" s="91" t="s">
        <v>3946</v>
      </c>
      <c r="C17686" s="94" t="s">
        <v>559</v>
      </c>
      <c r="D17686" s="892" t="s">
        <v>11619</v>
      </c>
      <c r="E17686" s="92"/>
      <c r="F17686" s="92">
        <v>359992</v>
      </c>
      <c r="G17686" s="176">
        <f t="shared" si="282"/>
        <v>359992</v>
      </c>
      <c r="H17686" s="702" t="s">
        <v>11523</v>
      </c>
    </row>
    <row r="17687" spans="1:8" ht="15" x14ac:dyDescent="0.2">
      <c r="A17687" s="730">
        <v>45241</v>
      </c>
      <c r="B17687" s="91" t="s">
        <v>10908</v>
      </c>
      <c r="C17687" s="94" t="s">
        <v>559</v>
      </c>
      <c r="D17687" s="892" t="s">
        <v>11797</v>
      </c>
      <c r="E17687" s="92"/>
      <c r="F17687" s="92">
        <v>50000</v>
      </c>
      <c r="G17687" s="176">
        <f t="shared" si="282"/>
        <v>50000</v>
      </c>
      <c r="H17687" s="702" t="s">
        <v>11523</v>
      </c>
    </row>
    <row r="17688" spans="1:8" ht="15" x14ac:dyDescent="0.2">
      <c r="A17688" s="730">
        <v>45245</v>
      </c>
      <c r="B17688" s="91" t="s">
        <v>11617</v>
      </c>
      <c r="C17688" s="94" t="s">
        <v>559</v>
      </c>
      <c r="D17688" s="892" t="s">
        <v>11684</v>
      </c>
      <c r="E17688" s="92"/>
      <c r="F17688" s="92">
        <v>1600000</v>
      </c>
      <c r="G17688" s="176">
        <f t="shared" si="282"/>
        <v>1600000</v>
      </c>
      <c r="H17688" s="702" t="s">
        <v>11523</v>
      </c>
    </row>
    <row r="17689" spans="1:8" ht="15" x14ac:dyDescent="0.2">
      <c r="A17689" s="730">
        <v>45245</v>
      </c>
      <c r="B17689" s="91" t="s">
        <v>11617</v>
      </c>
      <c r="C17689" s="1105" t="s">
        <v>559</v>
      </c>
      <c r="D17689" s="1106" t="s">
        <v>12042</v>
      </c>
      <c r="E17689" s="487">
        <v>8000</v>
      </c>
      <c r="F17689" s="92"/>
      <c r="G17689" s="176">
        <f t="shared" si="282"/>
        <v>-8000</v>
      </c>
      <c r="H17689" s="702" t="s">
        <v>11523</v>
      </c>
    </row>
    <row r="17690" spans="1:8" ht="15" x14ac:dyDescent="0.2">
      <c r="A17690" s="730">
        <v>45247</v>
      </c>
      <c r="B17690" s="91" t="s">
        <v>9356</v>
      </c>
      <c r="C17690" s="94" t="s">
        <v>559</v>
      </c>
      <c r="D17690" s="892" t="s">
        <v>11702</v>
      </c>
      <c r="E17690" s="92"/>
      <c r="F17690" s="92">
        <v>189608</v>
      </c>
      <c r="G17690" s="176">
        <f t="shared" si="282"/>
        <v>189608</v>
      </c>
      <c r="H17690" s="702" t="s">
        <v>11523</v>
      </c>
    </row>
    <row r="17691" spans="1:8" s="682" customFormat="1" ht="48" customHeight="1" x14ac:dyDescent="0.25">
      <c r="A17691" s="730">
        <v>45253</v>
      </c>
      <c r="B17691" s="94" t="s">
        <v>10151</v>
      </c>
      <c r="C17691" s="94" t="s">
        <v>559</v>
      </c>
      <c r="D17691" s="802" t="s">
        <v>11819</v>
      </c>
      <c r="E17691" s="176"/>
      <c r="F17691" s="176">
        <v>2500000</v>
      </c>
      <c r="G17691" s="176">
        <f t="shared" si="282"/>
        <v>2500000</v>
      </c>
      <c r="H17691" s="702" t="s">
        <v>11523</v>
      </c>
    </row>
    <row r="17692" spans="1:8" ht="15" x14ac:dyDescent="0.2">
      <c r="A17692" s="730">
        <v>45253</v>
      </c>
      <c r="B17692" s="91" t="s">
        <v>10151</v>
      </c>
      <c r="C17692" s="94" t="s">
        <v>559</v>
      </c>
      <c r="D17692" s="892" t="s">
        <v>11794</v>
      </c>
      <c r="E17692" s="92"/>
      <c r="F17692" s="92">
        <v>1204349</v>
      </c>
      <c r="G17692" s="176">
        <f t="shared" si="282"/>
        <v>1204349</v>
      </c>
      <c r="H17692" s="702" t="s">
        <v>11523</v>
      </c>
    </row>
    <row r="17693" spans="1:8" ht="15" x14ac:dyDescent="0.2">
      <c r="A17693" s="730">
        <v>45253</v>
      </c>
      <c r="B17693" s="91" t="s">
        <v>10151</v>
      </c>
      <c r="C17693" s="94" t="s">
        <v>559</v>
      </c>
      <c r="D17693" s="892" t="s">
        <v>11794</v>
      </c>
      <c r="E17693" s="92"/>
      <c r="F17693" s="92">
        <v>1000000</v>
      </c>
      <c r="G17693" s="92">
        <f t="shared" si="282"/>
        <v>1000000</v>
      </c>
      <c r="H17693" s="702" t="s">
        <v>11523</v>
      </c>
    </row>
    <row r="17694" spans="1:8" ht="15" x14ac:dyDescent="0.2">
      <c r="A17694" s="730">
        <v>45253</v>
      </c>
      <c r="B17694" s="91" t="s">
        <v>10151</v>
      </c>
      <c r="C17694" s="94" t="s">
        <v>559</v>
      </c>
      <c r="D17694" s="892" t="s">
        <v>11794</v>
      </c>
      <c r="E17694" s="92"/>
      <c r="F17694" s="92">
        <v>1000000</v>
      </c>
      <c r="G17694" s="92">
        <f t="shared" si="282"/>
        <v>1000000</v>
      </c>
      <c r="H17694" s="702" t="s">
        <v>11523</v>
      </c>
    </row>
    <row r="17695" spans="1:8" ht="15" x14ac:dyDescent="0.2">
      <c r="A17695" s="730">
        <v>45253</v>
      </c>
      <c r="B17695" s="91" t="s">
        <v>10151</v>
      </c>
      <c r="C17695" s="94" t="s">
        <v>559</v>
      </c>
      <c r="D17695" s="892" t="s">
        <v>11794</v>
      </c>
      <c r="E17695" s="92"/>
      <c r="F17695" s="92">
        <v>1000000</v>
      </c>
      <c r="G17695" s="92">
        <f t="shared" si="282"/>
        <v>1000000</v>
      </c>
      <c r="H17695" s="702" t="s">
        <v>11523</v>
      </c>
    </row>
    <row r="17696" spans="1:8" ht="15" x14ac:dyDescent="0.2">
      <c r="A17696" s="730">
        <v>45253</v>
      </c>
      <c r="B17696" s="91" t="s">
        <v>10151</v>
      </c>
      <c r="C17696" s="94" t="s">
        <v>559</v>
      </c>
      <c r="D17696" s="892" t="s">
        <v>11794</v>
      </c>
      <c r="E17696" s="92"/>
      <c r="F17696" s="92">
        <v>1000000</v>
      </c>
      <c r="G17696" s="92">
        <f t="shared" si="282"/>
        <v>1000000</v>
      </c>
      <c r="H17696" s="702" t="s">
        <v>11523</v>
      </c>
    </row>
    <row r="17697" spans="1:8" ht="15" x14ac:dyDescent="0.2">
      <c r="A17697" s="730">
        <v>45253</v>
      </c>
      <c r="B17697" s="91" t="s">
        <v>10151</v>
      </c>
      <c r="C17697" s="1105" t="s">
        <v>559</v>
      </c>
      <c r="D17697" s="1106" t="s">
        <v>12040</v>
      </c>
      <c r="E17697" s="487">
        <v>52043</v>
      </c>
      <c r="F17697" s="92"/>
      <c r="G17697" s="92">
        <f t="shared" si="282"/>
        <v>-52043</v>
      </c>
      <c r="H17697" s="702" t="s">
        <v>11523</v>
      </c>
    </row>
    <row r="17698" spans="1:8" ht="15" x14ac:dyDescent="0.2">
      <c r="A17698" s="730">
        <v>45254</v>
      </c>
      <c r="B17698" s="91" t="s">
        <v>10908</v>
      </c>
      <c r="C17698" s="94" t="s">
        <v>559</v>
      </c>
      <c r="D17698" s="801" t="s">
        <v>11820</v>
      </c>
      <c r="E17698" s="92"/>
      <c r="F17698" s="92">
        <v>850000</v>
      </c>
      <c r="G17698" s="92">
        <f t="shared" si="282"/>
        <v>850000</v>
      </c>
      <c r="H17698" s="702" t="s">
        <v>11523</v>
      </c>
    </row>
    <row r="17699" spans="1:8" ht="15" x14ac:dyDescent="0.2">
      <c r="A17699" s="730">
        <v>45254</v>
      </c>
      <c r="B17699" s="91" t="s">
        <v>10908</v>
      </c>
      <c r="C17699" s="94" t="s">
        <v>559</v>
      </c>
      <c r="D17699" s="801" t="s">
        <v>11821</v>
      </c>
      <c r="E17699" s="92"/>
      <c r="F17699" s="92">
        <v>850000</v>
      </c>
      <c r="G17699" s="92">
        <f t="shared" si="282"/>
        <v>850000</v>
      </c>
      <c r="H17699" s="702" t="s">
        <v>11523</v>
      </c>
    </row>
    <row r="17700" spans="1:8" ht="15" x14ac:dyDescent="0.2">
      <c r="A17700" s="730">
        <v>45254</v>
      </c>
      <c r="B17700" s="91" t="s">
        <v>10908</v>
      </c>
      <c r="C17700" s="94" t="s">
        <v>559</v>
      </c>
      <c r="D17700" s="801" t="s">
        <v>11821</v>
      </c>
      <c r="E17700" s="92"/>
      <c r="F17700" s="92">
        <v>840000</v>
      </c>
      <c r="G17700" s="92">
        <f t="shared" si="282"/>
        <v>840000</v>
      </c>
      <c r="H17700" s="702" t="s">
        <v>11523</v>
      </c>
    </row>
    <row r="17701" spans="1:8" ht="15" x14ac:dyDescent="0.2">
      <c r="A17701" s="730">
        <v>45254</v>
      </c>
      <c r="B17701" s="91" t="s">
        <v>10908</v>
      </c>
      <c r="C17701" s="94" t="s">
        <v>559</v>
      </c>
      <c r="D17701" s="801" t="s">
        <v>11821</v>
      </c>
      <c r="E17701" s="92"/>
      <c r="F17701" s="92">
        <v>830000</v>
      </c>
      <c r="G17701" s="92">
        <f t="shared" si="282"/>
        <v>830000</v>
      </c>
      <c r="H17701" s="702" t="s">
        <v>11523</v>
      </c>
    </row>
    <row r="17702" spans="1:8" ht="15" x14ac:dyDescent="0.2">
      <c r="A17702" s="730">
        <v>45254</v>
      </c>
      <c r="B17702" s="91" t="s">
        <v>10908</v>
      </c>
      <c r="C17702" s="94" t="s">
        <v>559</v>
      </c>
      <c r="D17702" s="801" t="s">
        <v>11821</v>
      </c>
      <c r="E17702" s="92"/>
      <c r="F17702" s="92">
        <v>830000</v>
      </c>
      <c r="G17702" s="92">
        <f t="shared" si="282"/>
        <v>830000</v>
      </c>
      <c r="H17702" s="702" t="s">
        <v>11523</v>
      </c>
    </row>
    <row r="17703" spans="1:8" ht="15" x14ac:dyDescent="0.2">
      <c r="A17703" s="730">
        <v>45254</v>
      </c>
      <c r="B17703" s="91" t="s">
        <v>10908</v>
      </c>
      <c r="C17703" s="94" t="s">
        <v>559</v>
      </c>
      <c r="D17703" s="801" t="s">
        <v>11821</v>
      </c>
      <c r="E17703" s="92"/>
      <c r="F17703" s="92">
        <v>800000</v>
      </c>
      <c r="G17703" s="92">
        <f t="shared" si="282"/>
        <v>800000</v>
      </c>
      <c r="H17703" s="702" t="s">
        <v>11523</v>
      </c>
    </row>
    <row r="17704" spans="1:8" ht="15" x14ac:dyDescent="0.2">
      <c r="A17704" s="730">
        <v>45254</v>
      </c>
      <c r="B17704" s="94" t="s">
        <v>10908</v>
      </c>
      <c r="C17704" s="94" t="s">
        <v>559</v>
      </c>
      <c r="D17704" s="892" t="s">
        <v>11795</v>
      </c>
      <c r="E17704" s="176"/>
      <c r="F17704" s="176">
        <v>28200</v>
      </c>
      <c r="G17704" s="176">
        <f t="shared" si="282"/>
        <v>28200</v>
      </c>
      <c r="H17704" s="702" t="s">
        <v>11523</v>
      </c>
    </row>
    <row r="17705" spans="1:8" ht="15" x14ac:dyDescent="0.2">
      <c r="A17705" s="730">
        <v>45260</v>
      </c>
      <c r="B17705" s="94" t="s">
        <v>3945</v>
      </c>
      <c r="C17705" s="94" t="s">
        <v>559</v>
      </c>
      <c r="D17705" s="892" t="s">
        <v>11822</v>
      </c>
      <c r="E17705" s="176"/>
      <c r="F17705" s="176">
        <v>333522</v>
      </c>
      <c r="G17705" s="176">
        <f t="shared" si="282"/>
        <v>333522</v>
      </c>
      <c r="H17705" s="702" t="s">
        <v>11523</v>
      </c>
    </row>
    <row r="17706" spans="1:8" ht="15" x14ac:dyDescent="0.2">
      <c r="A17706" s="734">
        <v>45261</v>
      </c>
      <c r="B17706" s="41" t="s">
        <v>10471</v>
      </c>
      <c r="C17706" s="63" t="s">
        <v>9460</v>
      </c>
      <c r="D17706" s="791" t="s">
        <v>1157</v>
      </c>
      <c r="E17706" s="58">
        <v>20000</v>
      </c>
      <c r="F17706" s="58"/>
      <c r="G17706" s="126">
        <f t="shared" si="282"/>
        <v>-20000</v>
      </c>
      <c r="H17706" s="705" t="s">
        <v>11835</v>
      </c>
    </row>
    <row r="17707" spans="1:8" ht="15" x14ac:dyDescent="0.2">
      <c r="A17707" s="734">
        <v>45261</v>
      </c>
      <c r="B17707" s="41" t="s">
        <v>11635</v>
      </c>
      <c r="C17707" s="63" t="s">
        <v>3446</v>
      </c>
      <c r="D17707" s="791" t="s">
        <v>11473</v>
      </c>
      <c r="E17707" s="58">
        <v>80000</v>
      </c>
      <c r="F17707" s="58"/>
      <c r="G17707" s="126">
        <f t="shared" si="282"/>
        <v>-80000</v>
      </c>
      <c r="H17707" s="705" t="s">
        <v>11835</v>
      </c>
    </row>
    <row r="17708" spans="1:8" ht="15" x14ac:dyDescent="0.2">
      <c r="A17708" s="734">
        <v>45261</v>
      </c>
      <c r="B17708" s="41" t="s">
        <v>11635</v>
      </c>
      <c r="C17708" s="63" t="s">
        <v>5387</v>
      </c>
      <c r="D17708" s="791" t="s">
        <v>370</v>
      </c>
      <c r="E17708" s="58">
        <v>6000</v>
      </c>
      <c r="F17708" s="58"/>
      <c r="G17708" s="126">
        <f t="shared" si="282"/>
        <v>-6000</v>
      </c>
      <c r="H17708" s="705" t="s">
        <v>11835</v>
      </c>
    </row>
    <row r="17709" spans="1:8" ht="15" x14ac:dyDescent="0.2">
      <c r="A17709" s="734">
        <v>45261</v>
      </c>
      <c r="B17709" s="41" t="s">
        <v>103</v>
      </c>
      <c r="C17709" s="63" t="s">
        <v>392</v>
      </c>
      <c r="D17709" s="791" t="s">
        <v>11834</v>
      </c>
      <c r="E17709" s="58">
        <v>450</v>
      </c>
      <c r="F17709" s="58"/>
      <c r="G17709" s="126">
        <f t="shared" si="282"/>
        <v>-450</v>
      </c>
      <c r="H17709" s="705" t="s">
        <v>11835</v>
      </c>
    </row>
    <row r="17710" spans="1:8" ht="15" x14ac:dyDescent="0.2">
      <c r="A17710" s="734">
        <v>45261</v>
      </c>
      <c r="B17710" s="41" t="s">
        <v>11623</v>
      </c>
      <c r="C17710" s="63" t="s">
        <v>286</v>
      </c>
      <c r="D17710" s="791" t="s">
        <v>8663</v>
      </c>
      <c r="E17710" s="58">
        <v>1450</v>
      </c>
      <c r="F17710" s="58"/>
      <c r="G17710" s="126">
        <f t="shared" si="282"/>
        <v>-1450</v>
      </c>
      <c r="H17710" s="705" t="s">
        <v>11835</v>
      </c>
    </row>
    <row r="17711" spans="1:8" ht="15" x14ac:dyDescent="0.2">
      <c r="A17711" s="734">
        <v>45261</v>
      </c>
      <c r="B17711" s="41" t="s">
        <v>11135</v>
      </c>
      <c r="C17711" s="63" t="s">
        <v>11690</v>
      </c>
      <c r="D17711" s="791" t="s">
        <v>8196</v>
      </c>
      <c r="E17711" s="58">
        <v>25000</v>
      </c>
      <c r="F17711" s="58"/>
      <c r="G17711" s="126">
        <f t="shared" si="282"/>
        <v>-25000</v>
      </c>
      <c r="H17711" s="705" t="s">
        <v>11835</v>
      </c>
    </row>
    <row r="17712" spans="1:8" ht="15" x14ac:dyDescent="0.2">
      <c r="A17712" s="734">
        <v>45261</v>
      </c>
      <c r="B17712" s="41" t="s">
        <v>11446</v>
      </c>
      <c r="C17712" s="63" t="s">
        <v>11560</v>
      </c>
      <c r="D17712" s="791" t="s">
        <v>11778</v>
      </c>
      <c r="E17712" s="58">
        <v>50000</v>
      </c>
      <c r="F17712" s="58"/>
      <c r="G17712" s="126">
        <f t="shared" si="282"/>
        <v>-50000</v>
      </c>
      <c r="H17712" s="705" t="s">
        <v>11835</v>
      </c>
    </row>
    <row r="17713" spans="1:8" ht="15" x14ac:dyDescent="0.2">
      <c r="A17713" s="734">
        <v>45261</v>
      </c>
      <c r="B17713" s="41" t="s">
        <v>11617</v>
      </c>
      <c r="C17713" s="63" t="s">
        <v>11099</v>
      </c>
      <c r="D17713" s="791" t="s">
        <v>11868</v>
      </c>
      <c r="E17713" s="58">
        <v>50000</v>
      </c>
      <c r="F17713" s="58"/>
      <c r="G17713" s="126">
        <f t="shared" si="282"/>
        <v>-50000</v>
      </c>
      <c r="H17713" s="705" t="s">
        <v>11835</v>
      </c>
    </row>
    <row r="17714" spans="1:8" ht="15" x14ac:dyDescent="0.2">
      <c r="A17714" s="734">
        <v>45261</v>
      </c>
      <c r="B17714" s="41" t="s">
        <v>10151</v>
      </c>
      <c r="C17714" s="63" t="s">
        <v>12016</v>
      </c>
      <c r="D17714" s="791" t="s">
        <v>11868</v>
      </c>
      <c r="E17714" s="58">
        <v>50000</v>
      </c>
      <c r="F17714" s="58"/>
      <c r="G17714" s="126">
        <f t="shared" si="282"/>
        <v>-50000</v>
      </c>
      <c r="H17714" s="705" t="s">
        <v>11835</v>
      </c>
    </row>
    <row r="17715" spans="1:8" ht="15" x14ac:dyDescent="0.2">
      <c r="A17715" s="734">
        <v>45261</v>
      </c>
      <c r="B17715" s="41" t="s">
        <v>11623</v>
      </c>
      <c r="C17715" s="63" t="s">
        <v>5741</v>
      </c>
      <c r="D17715" s="791" t="s">
        <v>370</v>
      </c>
      <c r="E17715" s="58">
        <v>5000</v>
      </c>
      <c r="F17715" s="58"/>
      <c r="G17715" s="126">
        <f t="shared" si="282"/>
        <v>-5000</v>
      </c>
      <c r="H17715" s="705" t="s">
        <v>11835</v>
      </c>
    </row>
    <row r="17716" spans="1:8" ht="15" x14ac:dyDescent="0.2">
      <c r="A17716" s="734">
        <v>45261</v>
      </c>
      <c r="B17716" s="63" t="s">
        <v>11511</v>
      </c>
      <c r="C17716" s="63" t="s">
        <v>10993</v>
      </c>
      <c r="D17716" s="791" t="s">
        <v>11836</v>
      </c>
      <c r="E17716" s="126">
        <v>18700</v>
      </c>
      <c r="F17716" s="126"/>
      <c r="G17716" s="126">
        <f t="shared" si="282"/>
        <v>-18700</v>
      </c>
      <c r="H17716" s="705" t="s">
        <v>11835</v>
      </c>
    </row>
    <row r="17717" spans="1:8" ht="15" x14ac:dyDescent="0.2">
      <c r="A17717" s="734">
        <v>45262</v>
      </c>
      <c r="B17717" s="63" t="s">
        <v>25</v>
      </c>
      <c r="C17717" s="63" t="s">
        <v>2428</v>
      </c>
      <c r="D17717" s="791" t="s">
        <v>2108</v>
      </c>
      <c r="E17717" s="126">
        <v>4500</v>
      </c>
      <c r="F17717" s="126"/>
      <c r="G17717" s="126">
        <f t="shared" si="282"/>
        <v>-4500</v>
      </c>
      <c r="H17717" s="705" t="s">
        <v>11835</v>
      </c>
    </row>
    <row r="17718" spans="1:8" ht="15" x14ac:dyDescent="0.2">
      <c r="A17718" s="734">
        <v>45262</v>
      </c>
      <c r="B17718" s="63" t="s">
        <v>11446</v>
      </c>
      <c r="C17718" s="63" t="s">
        <v>10993</v>
      </c>
      <c r="D17718" s="791" t="s">
        <v>11874</v>
      </c>
      <c r="E17718" s="126">
        <v>5000</v>
      </c>
      <c r="F17718" s="126"/>
      <c r="G17718" s="126">
        <f t="shared" si="282"/>
        <v>-5000</v>
      </c>
      <c r="H17718" s="705" t="s">
        <v>11835</v>
      </c>
    </row>
    <row r="17719" spans="1:8" ht="15" x14ac:dyDescent="0.2">
      <c r="A17719" s="734">
        <v>45262</v>
      </c>
      <c r="B17719" s="63" t="s">
        <v>10908</v>
      </c>
      <c r="C17719" s="63" t="s">
        <v>10993</v>
      </c>
      <c r="D17719" s="791" t="s">
        <v>11277</v>
      </c>
      <c r="E17719" s="126">
        <v>1500</v>
      </c>
      <c r="F17719" s="126"/>
      <c r="G17719" s="126">
        <f t="shared" si="282"/>
        <v>-1500</v>
      </c>
      <c r="H17719" s="705" t="s">
        <v>11835</v>
      </c>
    </row>
    <row r="17720" spans="1:8" ht="15" x14ac:dyDescent="0.2">
      <c r="A17720" s="734">
        <v>45262</v>
      </c>
      <c r="B17720" s="63" t="s">
        <v>11446</v>
      </c>
      <c r="C17720" s="63" t="s">
        <v>10993</v>
      </c>
      <c r="D17720" s="791" t="s">
        <v>11837</v>
      </c>
      <c r="E17720" s="126">
        <v>11620</v>
      </c>
      <c r="F17720" s="126"/>
      <c r="G17720" s="126">
        <f t="shared" si="282"/>
        <v>-11620</v>
      </c>
      <c r="H17720" s="705" t="s">
        <v>11835</v>
      </c>
    </row>
    <row r="17721" spans="1:8" ht="15" x14ac:dyDescent="0.2">
      <c r="A17721" s="734">
        <v>45262</v>
      </c>
      <c r="B17721" s="63" t="s">
        <v>11635</v>
      </c>
      <c r="C17721" s="63" t="s">
        <v>7467</v>
      </c>
      <c r="D17721" s="791" t="s">
        <v>11838</v>
      </c>
      <c r="E17721" s="126">
        <v>1000000</v>
      </c>
      <c r="F17721" s="126"/>
      <c r="G17721" s="126">
        <f t="shared" si="282"/>
        <v>-1000000</v>
      </c>
      <c r="H17721" s="705" t="s">
        <v>11835</v>
      </c>
    </row>
    <row r="17722" spans="1:8" ht="15" x14ac:dyDescent="0.2">
      <c r="A17722" s="734">
        <v>45263</v>
      </c>
      <c r="B17722" s="63" t="s">
        <v>9986</v>
      </c>
      <c r="C17722" s="63" t="s">
        <v>6476</v>
      </c>
      <c r="D17722" s="791" t="s">
        <v>11868</v>
      </c>
      <c r="E17722" s="126">
        <v>100000</v>
      </c>
      <c r="F17722" s="126"/>
      <c r="G17722" s="126">
        <f t="shared" si="282"/>
        <v>-100000</v>
      </c>
      <c r="H17722" s="705" t="s">
        <v>11835</v>
      </c>
    </row>
    <row r="17723" spans="1:8" ht="15" x14ac:dyDescent="0.2">
      <c r="A17723" s="734">
        <v>45264</v>
      </c>
      <c r="B17723" s="63" t="s">
        <v>9986</v>
      </c>
      <c r="C17723" s="63" t="s">
        <v>6476</v>
      </c>
      <c r="D17723" s="791" t="s">
        <v>11868</v>
      </c>
      <c r="E17723" s="126">
        <v>30000</v>
      </c>
      <c r="F17723" s="126"/>
      <c r="G17723" s="126">
        <f t="shared" si="282"/>
        <v>-30000</v>
      </c>
      <c r="H17723" s="705" t="s">
        <v>11835</v>
      </c>
    </row>
    <row r="17724" spans="1:8" ht="15" x14ac:dyDescent="0.2">
      <c r="A17724" s="734">
        <v>45264</v>
      </c>
      <c r="B17724" s="63" t="s">
        <v>11635</v>
      </c>
      <c r="C17724" s="63" t="s">
        <v>7467</v>
      </c>
      <c r="D17724" s="791" t="s">
        <v>11174</v>
      </c>
      <c r="E17724" s="126">
        <v>600000</v>
      </c>
      <c r="F17724" s="126"/>
      <c r="G17724" s="126">
        <f t="shared" si="282"/>
        <v>-600000</v>
      </c>
      <c r="H17724" s="705" t="s">
        <v>11835</v>
      </c>
    </row>
    <row r="17725" spans="1:8" ht="15" customHeight="1" x14ac:dyDescent="0.2">
      <c r="A17725" s="734">
        <v>45264</v>
      </c>
      <c r="B17725" s="63" t="s">
        <v>11446</v>
      </c>
      <c r="C17725" s="63" t="s">
        <v>10993</v>
      </c>
      <c r="D17725" s="791" t="s">
        <v>11840</v>
      </c>
      <c r="E17725" s="126">
        <v>45000</v>
      </c>
      <c r="F17725" s="126"/>
      <c r="G17725" s="126">
        <f t="shared" si="282"/>
        <v>-45000</v>
      </c>
      <c r="H17725" s="705" t="s">
        <v>11835</v>
      </c>
    </row>
    <row r="17726" spans="1:8" ht="15" customHeight="1" x14ac:dyDescent="0.2">
      <c r="A17726" s="734">
        <v>45264</v>
      </c>
      <c r="B17726" s="63" t="s">
        <v>10908</v>
      </c>
      <c r="C17726" s="63" t="s">
        <v>5741</v>
      </c>
      <c r="D17726" s="791" t="s">
        <v>10337</v>
      </c>
      <c r="E17726" s="126">
        <v>300</v>
      </c>
      <c r="F17726" s="126"/>
      <c r="G17726" s="126">
        <f t="shared" si="282"/>
        <v>-300</v>
      </c>
      <c r="H17726" s="705" t="s">
        <v>11835</v>
      </c>
    </row>
    <row r="17727" spans="1:8" ht="15" customHeight="1" x14ac:dyDescent="0.2">
      <c r="A17727" s="734">
        <v>45264</v>
      </c>
      <c r="B17727" s="63" t="s">
        <v>11623</v>
      </c>
      <c r="C17727" s="63" t="s">
        <v>5741</v>
      </c>
      <c r="D17727" s="791" t="s">
        <v>370</v>
      </c>
      <c r="E17727" s="126">
        <v>5000</v>
      </c>
      <c r="F17727" s="126"/>
      <c r="G17727" s="126">
        <f t="shared" si="282"/>
        <v>-5000</v>
      </c>
      <c r="H17727" s="705" t="s">
        <v>11835</v>
      </c>
    </row>
    <row r="17728" spans="1:8" ht="15" customHeight="1" x14ac:dyDescent="0.2">
      <c r="A17728" s="734">
        <v>45264</v>
      </c>
      <c r="B17728" s="63" t="s">
        <v>103</v>
      </c>
      <c r="C17728" s="63" t="s">
        <v>103</v>
      </c>
      <c r="D17728" s="791" t="s">
        <v>11769</v>
      </c>
      <c r="E17728" s="126">
        <v>2000</v>
      </c>
      <c r="F17728" s="126"/>
      <c r="G17728" s="126">
        <f t="shared" si="282"/>
        <v>-2000</v>
      </c>
      <c r="H17728" s="705" t="s">
        <v>11835</v>
      </c>
    </row>
    <row r="17729" spans="1:8" ht="15" customHeight="1" x14ac:dyDescent="0.2">
      <c r="A17729" s="734">
        <v>45264</v>
      </c>
      <c r="B17729" s="63" t="s">
        <v>11635</v>
      </c>
      <c r="C17729" s="63" t="s">
        <v>5741</v>
      </c>
      <c r="D17729" s="791" t="s">
        <v>370</v>
      </c>
      <c r="E17729" s="126">
        <v>1700</v>
      </c>
      <c r="F17729" s="126"/>
      <c r="G17729" s="126">
        <f t="shared" si="282"/>
        <v>-1700</v>
      </c>
      <c r="H17729" s="705" t="s">
        <v>11835</v>
      </c>
    </row>
    <row r="17730" spans="1:8" ht="15" customHeight="1" x14ac:dyDescent="0.2">
      <c r="A17730" s="734">
        <v>45265</v>
      </c>
      <c r="B17730" s="63" t="s">
        <v>11635</v>
      </c>
      <c r="C17730" s="63" t="s">
        <v>11291</v>
      </c>
      <c r="D17730" s="791" t="s">
        <v>11838</v>
      </c>
      <c r="E17730" s="126">
        <v>100000</v>
      </c>
      <c r="F17730" s="126"/>
      <c r="G17730" s="126">
        <f t="shared" si="282"/>
        <v>-100000</v>
      </c>
      <c r="H17730" s="705" t="s">
        <v>11835</v>
      </c>
    </row>
    <row r="17731" spans="1:8" ht="15" customHeight="1" x14ac:dyDescent="0.2">
      <c r="A17731" s="734">
        <v>45265</v>
      </c>
      <c r="B17731" s="63" t="s">
        <v>11635</v>
      </c>
      <c r="C17731" s="63" t="s">
        <v>8372</v>
      </c>
      <c r="D17731" s="791" t="s">
        <v>11841</v>
      </c>
      <c r="E17731" s="126">
        <v>11000</v>
      </c>
      <c r="F17731" s="126"/>
      <c r="G17731" s="126">
        <f t="shared" si="282"/>
        <v>-11000</v>
      </c>
      <c r="H17731" s="705" t="s">
        <v>11835</v>
      </c>
    </row>
    <row r="17732" spans="1:8" ht="15" customHeight="1" x14ac:dyDescent="0.2">
      <c r="A17732" s="734">
        <v>45265</v>
      </c>
      <c r="B17732" s="63" t="s">
        <v>11625</v>
      </c>
      <c r="C17732" s="63" t="s">
        <v>11626</v>
      </c>
      <c r="D17732" s="791" t="s">
        <v>1157</v>
      </c>
      <c r="E17732" s="126">
        <v>30000</v>
      </c>
      <c r="F17732" s="126"/>
      <c r="G17732" s="126">
        <f t="shared" si="282"/>
        <v>-30000</v>
      </c>
      <c r="H17732" s="705" t="s">
        <v>11835</v>
      </c>
    </row>
    <row r="17733" spans="1:8" ht="15" x14ac:dyDescent="0.2">
      <c r="A17733" s="734">
        <v>45265</v>
      </c>
      <c r="B17733" s="63" t="s">
        <v>103</v>
      </c>
      <c r="C17733" s="63" t="s">
        <v>392</v>
      </c>
      <c r="D17733" s="791" t="s">
        <v>10988</v>
      </c>
      <c r="E17733" s="126">
        <v>1600</v>
      </c>
      <c r="F17733" s="126"/>
      <c r="G17733" s="126">
        <f t="shared" ref="G17733:G17830" si="283">F17733-E17733</f>
        <v>-1600</v>
      </c>
      <c r="H17733" s="705" t="s">
        <v>11835</v>
      </c>
    </row>
    <row r="17734" spans="1:8" ht="15" x14ac:dyDescent="0.2">
      <c r="A17734" s="734">
        <v>45265</v>
      </c>
      <c r="B17734" s="63" t="s">
        <v>103</v>
      </c>
      <c r="C17734" s="63" t="s">
        <v>103</v>
      </c>
      <c r="D17734" s="791" t="s">
        <v>11769</v>
      </c>
      <c r="E17734" s="126">
        <v>5000</v>
      </c>
      <c r="F17734" s="126"/>
      <c r="G17734" s="126">
        <f t="shared" si="283"/>
        <v>-5000</v>
      </c>
      <c r="H17734" s="705" t="s">
        <v>11835</v>
      </c>
    </row>
    <row r="17735" spans="1:8" ht="15" x14ac:dyDescent="0.2">
      <c r="A17735" s="734">
        <v>45265</v>
      </c>
      <c r="B17735" s="63" t="s">
        <v>11635</v>
      </c>
      <c r="C17735" s="63" t="s">
        <v>5410</v>
      </c>
      <c r="D17735" s="791" t="s">
        <v>11842</v>
      </c>
      <c r="E17735" s="126">
        <v>5000</v>
      </c>
      <c r="F17735" s="126"/>
      <c r="G17735" s="126">
        <f t="shared" si="283"/>
        <v>-5000</v>
      </c>
      <c r="H17735" s="705" t="s">
        <v>11835</v>
      </c>
    </row>
    <row r="17736" spans="1:8" ht="15" x14ac:dyDescent="0.2">
      <c r="A17736" s="734">
        <v>45265</v>
      </c>
      <c r="B17736" s="63" t="s">
        <v>11728</v>
      </c>
      <c r="C17736" s="63" t="s">
        <v>5741</v>
      </c>
      <c r="D17736" s="791" t="s">
        <v>10337</v>
      </c>
      <c r="E17736" s="126">
        <v>500</v>
      </c>
      <c r="F17736" s="126"/>
      <c r="G17736" s="126">
        <f t="shared" si="283"/>
        <v>-500</v>
      </c>
      <c r="H17736" s="705" t="s">
        <v>11835</v>
      </c>
    </row>
    <row r="17737" spans="1:8" ht="15" x14ac:dyDescent="0.2">
      <c r="A17737" s="734">
        <v>45265</v>
      </c>
      <c r="B17737" s="63" t="s">
        <v>11728</v>
      </c>
      <c r="C17737" s="566" t="s">
        <v>11552</v>
      </c>
      <c r="D17737" s="1055" t="s">
        <v>11862</v>
      </c>
      <c r="E17737" s="567">
        <v>27000</v>
      </c>
      <c r="F17737" s="126"/>
      <c r="G17737" s="126">
        <f t="shared" si="283"/>
        <v>-27000</v>
      </c>
      <c r="H17737" s="705" t="s">
        <v>11835</v>
      </c>
    </row>
    <row r="17738" spans="1:8" ht="15" x14ac:dyDescent="0.2">
      <c r="A17738" s="734">
        <v>45265</v>
      </c>
      <c r="B17738" s="63" t="s">
        <v>11446</v>
      </c>
      <c r="C17738" s="566" t="s">
        <v>11552</v>
      </c>
      <c r="D17738" s="1055" t="s">
        <v>11862</v>
      </c>
      <c r="E17738" s="567">
        <v>23000</v>
      </c>
      <c r="F17738" s="126"/>
      <c r="G17738" s="126">
        <f t="shared" si="283"/>
        <v>-23000</v>
      </c>
      <c r="H17738" s="705" t="s">
        <v>11835</v>
      </c>
    </row>
    <row r="17739" spans="1:8" ht="15" x14ac:dyDescent="0.2">
      <c r="A17739" s="734">
        <v>45265</v>
      </c>
      <c r="B17739" s="63" t="s">
        <v>11728</v>
      </c>
      <c r="C17739" s="566" t="s">
        <v>11552</v>
      </c>
      <c r="D17739" s="1055" t="s">
        <v>11862</v>
      </c>
      <c r="E17739" s="567">
        <v>82000</v>
      </c>
      <c r="F17739" s="126"/>
      <c r="G17739" s="126">
        <f t="shared" si="283"/>
        <v>-82000</v>
      </c>
      <c r="H17739" s="705" t="s">
        <v>11835</v>
      </c>
    </row>
    <row r="17740" spans="1:8" ht="15" x14ac:dyDescent="0.2">
      <c r="A17740" s="734">
        <v>45265</v>
      </c>
      <c r="B17740" s="63" t="s">
        <v>11511</v>
      </c>
      <c r="C17740" s="63" t="s">
        <v>10993</v>
      </c>
      <c r="D17740" s="791" t="s">
        <v>6486</v>
      </c>
      <c r="E17740" s="126">
        <v>15880</v>
      </c>
      <c r="F17740" s="126"/>
      <c r="G17740" s="126">
        <f t="shared" si="283"/>
        <v>-15880</v>
      </c>
      <c r="H17740" s="705" t="s">
        <v>11835</v>
      </c>
    </row>
    <row r="17741" spans="1:8" ht="15" x14ac:dyDescent="0.2">
      <c r="A17741" s="734">
        <v>45265</v>
      </c>
      <c r="B17741" s="63" t="s">
        <v>10576</v>
      </c>
      <c r="C17741" s="63" t="s">
        <v>10993</v>
      </c>
      <c r="D17741" s="791" t="s">
        <v>11843</v>
      </c>
      <c r="E17741" s="126">
        <v>13000</v>
      </c>
      <c r="F17741" s="126"/>
      <c r="G17741" s="126">
        <f t="shared" si="283"/>
        <v>-13000</v>
      </c>
      <c r="H17741" s="705" t="s">
        <v>11835</v>
      </c>
    </row>
    <row r="17742" spans="1:8" ht="15" x14ac:dyDescent="0.2">
      <c r="A17742" s="734">
        <v>45266</v>
      </c>
      <c r="B17742" s="63" t="s">
        <v>11617</v>
      </c>
      <c r="C17742" s="63" t="s">
        <v>11099</v>
      </c>
      <c r="D17742" s="791" t="s">
        <v>11869</v>
      </c>
      <c r="E17742" s="126">
        <v>100000</v>
      </c>
      <c r="F17742" s="126"/>
      <c r="G17742" s="126">
        <f t="shared" si="283"/>
        <v>-100000</v>
      </c>
      <c r="H17742" s="705" t="s">
        <v>11835</v>
      </c>
    </row>
    <row r="17743" spans="1:8" ht="15" x14ac:dyDescent="0.2">
      <c r="A17743" s="734">
        <v>45266</v>
      </c>
      <c r="B17743" s="63" t="s">
        <v>25</v>
      </c>
      <c r="C17743" s="63" t="s">
        <v>8150</v>
      </c>
      <c r="D17743" s="791" t="s">
        <v>6310</v>
      </c>
      <c r="E17743" s="126">
        <v>410</v>
      </c>
      <c r="F17743" s="126"/>
      <c r="G17743" s="126">
        <f t="shared" si="283"/>
        <v>-410</v>
      </c>
      <c r="H17743" s="705" t="s">
        <v>11835</v>
      </c>
    </row>
    <row r="17744" spans="1:8" ht="15" x14ac:dyDescent="0.2">
      <c r="A17744" s="734">
        <v>45266</v>
      </c>
      <c r="B17744" s="63" t="s">
        <v>103</v>
      </c>
      <c r="C17744" s="63" t="s">
        <v>8150</v>
      </c>
      <c r="D17744" s="791" t="s">
        <v>6310</v>
      </c>
      <c r="E17744" s="126">
        <v>190</v>
      </c>
      <c r="F17744" s="126"/>
      <c r="G17744" s="126">
        <f t="shared" si="283"/>
        <v>-190</v>
      </c>
      <c r="H17744" s="705" t="s">
        <v>11835</v>
      </c>
    </row>
    <row r="17745" spans="1:8" ht="15" x14ac:dyDescent="0.2">
      <c r="A17745" s="734">
        <v>45266</v>
      </c>
      <c r="B17745" s="63" t="s">
        <v>10232</v>
      </c>
      <c r="C17745" s="63" t="s">
        <v>5741</v>
      </c>
      <c r="D17745" s="791" t="s">
        <v>370</v>
      </c>
      <c r="E17745" s="126">
        <v>3800</v>
      </c>
      <c r="F17745" s="126"/>
      <c r="G17745" s="126">
        <f t="shared" si="283"/>
        <v>-3800</v>
      </c>
      <c r="H17745" s="705" t="s">
        <v>11835</v>
      </c>
    </row>
    <row r="17746" spans="1:8" ht="15" x14ac:dyDescent="0.2">
      <c r="A17746" s="734">
        <v>45266</v>
      </c>
      <c r="B17746" s="63" t="s">
        <v>11728</v>
      </c>
      <c r="C17746" s="63" t="s">
        <v>5741</v>
      </c>
      <c r="D17746" s="791" t="s">
        <v>370</v>
      </c>
      <c r="E17746" s="126">
        <v>4000</v>
      </c>
      <c r="F17746" s="126"/>
      <c r="G17746" s="126">
        <f t="shared" si="283"/>
        <v>-4000</v>
      </c>
      <c r="H17746" s="705" t="s">
        <v>11835</v>
      </c>
    </row>
    <row r="17747" spans="1:8" ht="15" x14ac:dyDescent="0.2">
      <c r="A17747" s="734">
        <v>45266</v>
      </c>
      <c r="B17747" s="63" t="s">
        <v>10908</v>
      </c>
      <c r="C17747" s="63" t="s">
        <v>10993</v>
      </c>
      <c r="D17747" s="791" t="s">
        <v>11844</v>
      </c>
      <c r="E17747" s="126">
        <v>4250</v>
      </c>
      <c r="F17747" s="126"/>
      <c r="G17747" s="126">
        <f t="shared" si="283"/>
        <v>-4250</v>
      </c>
      <c r="H17747" s="705" t="s">
        <v>11835</v>
      </c>
    </row>
    <row r="17748" spans="1:8" ht="15" x14ac:dyDescent="0.2">
      <c r="A17748" s="734">
        <v>45266</v>
      </c>
      <c r="B17748" s="63" t="s">
        <v>37</v>
      </c>
      <c r="C17748" s="63" t="s">
        <v>392</v>
      </c>
      <c r="D17748" s="791" t="s">
        <v>11602</v>
      </c>
      <c r="E17748" s="126">
        <v>3000</v>
      </c>
      <c r="F17748" s="126"/>
      <c r="G17748" s="126">
        <f t="shared" si="283"/>
        <v>-3000</v>
      </c>
      <c r="H17748" s="705" t="s">
        <v>11835</v>
      </c>
    </row>
    <row r="17749" spans="1:8" ht="15" x14ac:dyDescent="0.2">
      <c r="A17749" s="734">
        <v>45266</v>
      </c>
      <c r="B17749" s="63" t="s">
        <v>11728</v>
      </c>
      <c r="C17749" s="63" t="s">
        <v>10993</v>
      </c>
      <c r="D17749" s="791" t="s">
        <v>11268</v>
      </c>
      <c r="E17749" s="126">
        <v>3650</v>
      </c>
      <c r="F17749" s="126"/>
      <c r="G17749" s="126">
        <f t="shared" si="283"/>
        <v>-3650</v>
      </c>
      <c r="H17749" s="705" t="s">
        <v>11835</v>
      </c>
    </row>
    <row r="17750" spans="1:8" ht="15" x14ac:dyDescent="0.2">
      <c r="A17750" s="734">
        <v>45266</v>
      </c>
      <c r="B17750" s="63" t="s">
        <v>11089</v>
      </c>
      <c r="C17750" s="63" t="s">
        <v>392</v>
      </c>
      <c r="D17750" s="791" t="s">
        <v>10060</v>
      </c>
      <c r="E17750" s="126">
        <v>1000</v>
      </c>
      <c r="F17750" s="126"/>
      <c r="G17750" s="126">
        <f t="shared" si="283"/>
        <v>-1000</v>
      </c>
      <c r="H17750" s="705" t="s">
        <v>11835</v>
      </c>
    </row>
    <row r="17751" spans="1:8" ht="15" x14ac:dyDescent="0.2">
      <c r="A17751" s="734">
        <v>45266</v>
      </c>
      <c r="B17751" s="63" t="s">
        <v>103</v>
      </c>
      <c r="C17751" s="63" t="s">
        <v>103</v>
      </c>
      <c r="D17751" s="791" t="s">
        <v>11769</v>
      </c>
      <c r="E17751" s="126">
        <v>3000</v>
      </c>
      <c r="F17751" s="126"/>
      <c r="G17751" s="126">
        <f t="shared" si="283"/>
        <v>-3000</v>
      </c>
      <c r="H17751" s="705" t="s">
        <v>11835</v>
      </c>
    </row>
    <row r="17752" spans="1:8" ht="15" x14ac:dyDescent="0.2">
      <c r="A17752" s="734">
        <v>45267</v>
      </c>
      <c r="B17752" s="63" t="s">
        <v>9986</v>
      </c>
      <c r="C17752" s="63" t="s">
        <v>10993</v>
      </c>
      <c r="D17752" s="791" t="s">
        <v>4450</v>
      </c>
      <c r="E17752" s="126">
        <v>96605</v>
      </c>
      <c r="F17752" s="126"/>
      <c r="G17752" s="126">
        <f t="shared" si="283"/>
        <v>-96605</v>
      </c>
      <c r="H17752" s="705" t="s">
        <v>11835</v>
      </c>
    </row>
    <row r="17753" spans="1:8" ht="15" x14ac:dyDescent="0.2">
      <c r="A17753" s="734">
        <v>45267</v>
      </c>
      <c r="B17753" s="63" t="s">
        <v>11089</v>
      </c>
      <c r="C17753" s="63" t="s">
        <v>10993</v>
      </c>
      <c r="D17753" s="791" t="s">
        <v>11855</v>
      </c>
      <c r="E17753" s="126">
        <v>8000</v>
      </c>
      <c r="F17753" s="126"/>
      <c r="G17753" s="126">
        <f t="shared" si="283"/>
        <v>-8000</v>
      </c>
      <c r="H17753" s="705" t="s">
        <v>11835</v>
      </c>
    </row>
    <row r="17754" spans="1:8" ht="15" x14ac:dyDescent="0.2">
      <c r="A17754" s="734">
        <v>45267</v>
      </c>
      <c r="B17754" s="63" t="s">
        <v>11728</v>
      </c>
      <c r="C17754" s="63" t="s">
        <v>10993</v>
      </c>
      <c r="D17754" s="791" t="s">
        <v>11856</v>
      </c>
      <c r="E17754" s="126">
        <v>28000</v>
      </c>
      <c r="F17754" s="126"/>
      <c r="G17754" s="126">
        <f t="shared" si="283"/>
        <v>-28000</v>
      </c>
      <c r="H17754" s="705" t="s">
        <v>11835</v>
      </c>
    </row>
    <row r="17755" spans="1:8" ht="15" x14ac:dyDescent="0.2">
      <c r="A17755" s="734">
        <v>45267</v>
      </c>
      <c r="B17755" s="63" t="s">
        <v>10908</v>
      </c>
      <c r="C17755" s="63" t="s">
        <v>10993</v>
      </c>
      <c r="D17755" s="791" t="s">
        <v>10824</v>
      </c>
      <c r="E17755" s="126">
        <v>8500</v>
      </c>
      <c r="F17755" s="126"/>
      <c r="G17755" s="126">
        <f t="shared" si="283"/>
        <v>-8500</v>
      </c>
      <c r="H17755" s="705" t="s">
        <v>11835</v>
      </c>
    </row>
    <row r="17756" spans="1:8" ht="15" x14ac:dyDescent="0.2">
      <c r="A17756" s="734">
        <v>45267</v>
      </c>
      <c r="B17756" s="63" t="s">
        <v>11728</v>
      </c>
      <c r="C17756" s="63" t="s">
        <v>5741</v>
      </c>
      <c r="D17756" s="791" t="s">
        <v>370</v>
      </c>
      <c r="E17756" s="126">
        <v>950</v>
      </c>
      <c r="F17756" s="126"/>
      <c r="G17756" s="126">
        <f t="shared" si="283"/>
        <v>-950</v>
      </c>
      <c r="H17756" s="705" t="s">
        <v>11835</v>
      </c>
    </row>
    <row r="17757" spans="1:8" ht="15" x14ac:dyDescent="0.2">
      <c r="A17757" s="734">
        <v>45267</v>
      </c>
      <c r="B17757" s="63" t="s">
        <v>11728</v>
      </c>
      <c r="C17757" s="63" t="s">
        <v>10993</v>
      </c>
      <c r="D17757" s="791" t="s">
        <v>1617</v>
      </c>
      <c r="E17757" s="126">
        <v>540</v>
      </c>
      <c r="F17757" s="126"/>
      <c r="G17757" s="126">
        <f t="shared" si="283"/>
        <v>-540</v>
      </c>
      <c r="H17757" s="705" t="s">
        <v>11835</v>
      </c>
    </row>
    <row r="17758" spans="1:8" ht="15" x14ac:dyDescent="0.2">
      <c r="A17758" s="734">
        <v>45267</v>
      </c>
      <c r="B17758" s="63" t="s">
        <v>103</v>
      </c>
      <c r="C17758" s="63" t="s">
        <v>103</v>
      </c>
      <c r="D17758" s="791" t="s">
        <v>11769</v>
      </c>
      <c r="E17758" s="126">
        <v>4000</v>
      </c>
      <c r="F17758" s="126"/>
      <c r="G17758" s="126">
        <f t="shared" si="283"/>
        <v>-4000</v>
      </c>
      <c r="H17758" s="705" t="s">
        <v>11835</v>
      </c>
    </row>
    <row r="17759" spans="1:8" ht="15" x14ac:dyDescent="0.2">
      <c r="A17759" s="734">
        <v>45267</v>
      </c>
      <c r="B17759" s="63" t="s">
        <v>103</v>
      </c>
      <c r="C17759" s="63" t="s">
        <v>103</v>
      </c>
      <c r="D17759" s="791" t="s">
        <v>11857</v>
      </c>
      <c r="E17759" s="126">
        <v>800</v>
      </c>
      <c r="F17759" s="126"/>
      <c r="G17759" s="126">
        <f t="shared" si="283"/>
        <v>-800</v>
      </c>
      <c r="H17759" s="705" t="s">
        <v>11835</v>
      </c>
    </row>
    <row r="17760" spans="1:8" ht="15" x14ac:dyDescent="0.2">
      <c r="A17760" s="734">
        <v>45268</v>
      </c>
      <c r="B17760" s="63" t="s">
        <v>10908</v>
      </c>
      <c r="C17760" s="63" t="s">
        <v>10993</v>
      </c>
      <c r="D17760" s="791" t="s">
        <v>11858</v>
      </c>
      <c r="E17760" s="126">
        <v>1200</v>
      </c>
      <c r="F17760" s="126"/>
      <c r="G17760" s="126">
        <f t="shared" si="283"/>
        <v>-1200</v>
      </c>
      <c r="H17760" s="705" t="s">
        <v>11835</v>
      </c>
    </row>
    <row r="17761" spans="1:8" ht="15" x14ac:dyDescent="0.2">
      <c r="A17761" s="734">
        <v>45268</v>
      </c>
      <c r="B17761" s="63" t="s">
        <v>10908</v>
      </c>
      <c r="C17761" s="63" t="s">
        <v>5741</v>
      </c>
      <c r="D17761" s="791" t="s">
        <v>370</v>
      </c>
      <c r="E17761" s="126">
        <v>500</v>
      </c>
      <c r="F17761" s="126"/>
      <c r="G17761" s="126">
        <f t="shared" si="283"/>
        <v>-500</v>
      </c>
      <c r="H17761" s="705" t="s">
        <v>11835</v>
      </c>
    </row>
    <row r="17762" spans="1:8" ht="15" x14ac:dyDescent="0.2">
      <c r="A17762" s="734">
        <v>45268</v>
      </c>
      <c r="B17762" s="63" t="s">
        <v>10908</v>
      </c>
      <c r="C17762" s="63" t="s">
        <v>5741</v>
      </c>
      <c r="D17762" s="791" t="s">
        <v>11859</v>
      </c>
      <c r="E17762" s="126">
        <v>1000</v>
      </c>
      <c r="F17762" s="126"/>
      <c r="G17762" s="126">
        <f t="shared" si="283"/>
        <v>-1000</v>
      </c>
      <c r="H17762" s="705" t="s">
        <v>11835</v>
      </c>
    </row>
    <row r="17763" spans="1:8" ht="15" x14ac:dyDescent="0.2">
      <c r="A17763" s="734">
        <v>45268</v>
      </c>
      <c r="B17763" s="63" t="s">
        <v>11617</v>
      </c>
      <c r="C17763" s="670" t="s">
        <v>10993</v>
      </c>
      <c r="D17763" s="912" t="s">
        <v>11860</v>
      </c>
      <c r="E17763" s="672">
        <v>114500</v>
      </c>
      <c r="F17763" s="126"/>
      <c r="G17763" s="126">
        <f t="shared" si="283"/>
        <v>-114500</v>
      </c>
      <c r="H17763" s="705" t="s">
        <v>11835</v>
      </c>
    </row>
    <row r="17764" spans="1:8" ht="15" x14ac:dyDescent="0.2">
      <c r="A17764" s="734">
        <v>45268</v>
      </c>
      <c r="B17764" s="63" t="s">
        <v>11635</v>
      </c>
      <c r="C17764" s="670" t="s">
        <v>10993</v>
      </c>
      <c r="D17764" s="912" t="s">
        <v>11860</v>
      </c>
      <c r="E17764" s="672">
        <v>9000</v>
      </c>
      <c r="F17764" s="126"/>
      <c r="G17764" s="126">
        <f t="shared" si="283"/>
        <v>-9000</v>
      </c>
      <c r="H17764" s="705" t="s">
        <v>11835</v>
      </c>
    </row>
    <row r="17765" spans="1:8" ht="15" x14ac:dyDescent="0.2">
      <c r="A17765" s="734">
        <v>45268</v>
      </c>
      <c r="B17765" s="63" t="s">
        <v>10908</v>
      </c>
      <c r="C17765" s="670" t="s">
        <v>10993</v>
      </c>
      <c r="D17765" s="912" t="s">
        <v>11860</v>
      </c>
      <c r="E17765" s="672">
        <v>41500</v>
      </c>
      <c r="F17765" s="126"/>
      <c r="G17765" s="126">
        <f t="shared" si="283"/>
        <v>-41500</v>
      </c>
      <c r="H17765" s="705" t="s">
        <v>11835</v>
      </c>
    </row>
    <row r="17766" spans="1:8" ht="24" x14ac:dyDescent="0.2">
      <c r="A17766" s="734">
        <v>45268</v>
      </c>
      <c r="B17766" s="63" t="s">
        <v>11635</v>
      </c>
      <c r="C17766" s="566" t="s">
        <v>10993</v>
      </c>
      <c r="D17766" s="875" t="s">
        <v>11861</v>
      </c>
      <c r="E17766" s="567">
        <v>28700</v>
      </c>
      <c r="F17766" s="126"/>
      <c r="G17766" s="126">
        <f t="shared" si="283"/>
        <v>-28700</v>
      </c>
      <c r="H17766" s="705" t="s">
        <v>11835</v>
      </c>
    </row>
    <row r="17767" spans="1:8" ht="24" x14ac:dyDescent="0.2">
      <c r="A17767" s="734">
        <v>45268</v>
      </c>
      <c r="B17767" s="63" t="s">
        <v>10908</v>
      </c>
      <c r="C17767" s="566" t="s">
        <v>10993</v>
      </c>
      <c r="D17767" s="875" t="s">
        <v>11861</v>
      </c>
      <c r="E17767" s="567">
        <v>28500</v>
      </c>
      <c r="F17767" s="126"/>
      <c r="G17767" s="126">
        <f t="shared" si="283"/>
        <v>-28500</v>
      </c>
      <c r="H17767" s="705" t="s">
        <v>11835</v>
      </c>
    </row>
    <row r="17768" spans="1:8" ht="24" x14ac:dyDescent="0.2">
      <c r="A17768" s="734">
        <v>45268</v>
      </c>
      <c r="B17768" s="63" t="s">
        <v>11446</v>
      </c>
      <c r="C17768" s="566" t="s">
        <v>10993</v>
      </c>
      <c r="D17768" s="875" t="s">
        <v>11861</v>
      </c>
      <c r="E17768" s="567">
        <v>28500</v>
      </c>
      <c r="F17768" s="126"/>
      <c r="G17768" s="126">
        <f t="shared" si="283"/>
        <v>-28500</v>
      </c>
      <c r="H17768" s="705" t="s">
        <v>11835</v>
      </c>
    </row>
    <row r="17769" spans="1:8" ht="24" x14ac:dyDescent="0.2">
      <c r="A17769" s="734">
        <v>45268</v>
      </c>
      <c r="B17769" s="63" t="s">
        <v>11635</v>
      </c>
      <c r="C17769" s="566" t="s">
        <v>10993</v>
      </c>
      <c r="D17769" s="875" t="s">
        <v>11861</v>
      </c>
      <c r="E17769" s="567">
        <v>27000</v>
      </c>
      <c r="F17769" s="126"/>
      <c r="G17769" s="126">
        <f t="shared" si="283"/>
        <v>-27000</v>
      </c>
      <c r="H17769" s="705" t="s">
        <v>11835</v>
      </c>
    </row>
    <row r="17770" spans="1:8" ht="15" x14ac:dyDescent="0.2">
      <c r="A17770" s="734">
        <v>45268</v>
      </c>
      <c r="B17770" s="63" t="s">
        <v>11446</v>
      </c>
      <c r="C17770" s="63" t="s">
        <v>11455</v>
      </c>
      <c r="D17770" s="791" t="s">
        <v>11864</v>
      </c>
      <c r="E17770" s="126">
        <v>61500</v>
      </c>
      <c r="F17770" s="126"/>
      <c r="G17770" s="126">
        <f t="shared" si="283"/>
        <v>-61500</v>
      </c>
      <c r="H17770" s="705" t="s">
        <v>11835</v>
      </c>
    </row>
    <row r="17771" spans="1:8" ht="15" x14ac:dyDescent="0.2">
      <c r="A17771" s="734">
        <v>45268</v>
      </c>
      <c r="B17771" s="63" t="s">
        <v>11135</v>
      </c>
      <c r="C17771" s="63" t="s">
        <v>10768</v>
      </c>
      <c r="D17771" s="791" t="s">
        <v>11863</v>
      </c>
      <c r="E17771" s="126">
        <v>340000</v>
      </c>
      <c r="F17771" s="126"/>
      <c r="G17771" s="126">
        <f t="shared" si="283"/>
        <v>-340000</v>
      </c>
      <c r="H17771" s="705" t="s">
        <v>11835</v>
      </c>
    </row>
    <row r="17772" spans="1:8" ht="15" x14ac:dyDescent="0.2">
      <c r="A17772" s="734">
        <v>45268</v>
      </c>
      <c r="B17772" s="63" t="s">
        <v>10908</v>
      </c>
      <c r="C17772" s="63" t="s">
        <v>10993</v>
      </c>
      <c r="D17772" s="791" t="s">
        <v>11870</v>
      </c>
      <c r="E17772" s="126">
        <v>11750</v>
      </c>
      <c r="F17772" s="126"/>
      <c r="G17772" s="126">
        <f t="shared" si="283"/>
        <v>-11750</v>
      </c>
      <c r="H17772" s="705" t="s">
        <v>11835</v>
      </c>
    </row>
    <row r="17773" spans="1:8" ht="15" x14ac:dyDescent="0.2">
      <c r="A17773" s="734">
        <v>45268</v>
      </c>
      <c r="B17773" s="63" t="s">
        <v>10908</v>
      </c>
      <c r="C17773" s="63" t="s">
        <v>10993</v>
      </c>
      <c r="D17773" s="791" t="s">
        <v>11871</v>
      </c>
      <c r="E17773" s="126">
        <v>5000</v>
      </c>
      <c r="F17773" s="126"/>
      <c r="G17773" s="126">
        <f t="shared" si="283"/>
        <v>-5000</v>
      </c>
      <c r="H17773" s="705" t="s">
        <v>11835</v>
      </c>
    </row>
    <row r="17774" spans="1:8" ht="15" x14ac:dyDescent="0.2">
      <c r="A17774" s="734">
        <v>45268</v>
      </c>
      <c r="B17774" s="63" t="s">
        <v>10908</v>
      </c>
      <c r="C17774" s="63" t="s">
        <v>10993</v>
      </c>
      <c r="D17774" s="791" t="s">
        <v>11872</v>
      </c>
      <c r="E17774" s="126">
        <v>2700</v>
      </c>
      <c r="F17774" s="126"/>
      <c r="G17774" s="126">
        <f t="shared" si="283"/>
        <v>-2700</v>
      </c>
      <c r="H17774" s="705" t="s">
        <v>11835</v>
      </c>
    </row>
    <row r="17775" spans="1:8" ht="15" x14ac:dyDescent="0.2">
      <c r="A17775" s="734">
        <v>45268</v>
      </c>
      <c r="B17775" s="63" t="s">
        <v>10908</v>
      </c>
      <c r="C17775" s="63" t="s">
        <v>5741</v>
      </c>
      <c r="D17775" s="791" t="s">
        <v>370</v>
      </c>
      <c r="E17775" s="126">
        <v>4000</v>
      </c>
      <c r="F17775" s="126"/>
      <c r="G17775" s="126">
        <f t="shared" si="283"/>
        <v>-4000</v>
      </c>
      <c r="H17775" s="705" t="s">
        <v>11835</v>
      </c>
    </row>
    <row r="17776" spans="1:8" ht="15" x14ac:dyDescent="0.2">
      <c r="A17776" s="734">
        <v>45268</v>
      </c>
      <c r="B17776" s="63" t="s">
        <v>103</v>
      </c>
      <c r="C17776" s="63" t="s">
        <v>103</v>
      </c>
      <c r="D17776" s="791" t="s">
        <v>11769</v>
      </c>
      <c r="E17776" s="126">
        <v>2000</v>
      </c>
      <c r="F17776" s="126"/>
      <c r="G17776" s="126">
        <f t="shared" si="283"/>
        <v>-2000</v>
      </c>
      <c r="H17776" s="705" t="s">
        <v>11835</v>
      </c>
    </row>
    <row r="17777" spans="1:8" ht="36" x14ac:dyDescent="0.2">
      <c r="A17777" s="734">
        <v>45268</v>
      </c>
      <c r="B17777" s="63" t="s">
        <v>10908</v>
      </c>
      <c r="C17777" s="63" t="s">
        <v>9764</v>
      </c>
      <c r="D17777" s="183" t="s">
        <v>11875</v>
      </c>
      <c r="E17777" s="126">
        <v>53300</v>
      </c>
      <c r="F17777" s="126"/>
      <c r="G17777" s="126">
        <f t="shared" si="283"/>
        <v>-53300</v>
      </c>
      <c r="H17777" s="705" t="s">
        <v>11835</v>
      </c>
    </row>
    <row r="17778" spans="1:8" ht="15" x14ac:dyDescent="0.2">
      <c r="A17778" s="734">
        <v>45268</v>
      </c>
      <c r="B17778" s="63" t="s">
        <v>10908</v>
      </c>
      <c r="C17778" s="63" t="s">
        <v>10993</v>
      </c>
      <c r="D17778" s="183" t="s">
        <v>7376</v>
      </c>
      <c r="E17778" s="126">
        <v>2460</v>
      </c>
      <c r="F17778" s="126"/>
      <c r="G17778" s="126">
        <f t="shared" si="283"/>
        <v>-2460</v>
      </c>
      <c r="H17778" s="705" t="s">
        <v>11835</v>
      </c>
    </row>
    <row r="17779" spans="1:8" ht="15" x14ac:dyDescent="0.2">
      <c r="A17779" s="734">
        <v>45268</v>
      </c>
      <c r="B17779" s="63" t="s">
        <v>11511</v>
      </c>
      <c r="C17779" s="63" t="s">
        <v>10993</v>
      </c>
      <c r="D17779" s="183" t="s">
        <v>11877</v>
      </c>
      <c r="E17779" s="126">
        <v>14860</v>
      </c>
      <c r="F17779" s="126"/>
      <c r="G17779" s="126">
        <f t="shared" si="283"/>
        <v>-14860</v>
      </c>
      <c r="H17779" s="705" t="s">
        <v>11835</v>
      </c>
    </row>
    <row r="17780" spans="1:8" ht="15" x14ac:dyDescent="0.2">
      <c r="A17780" s="734">
        <v>45268</v>
      </c>
      <c r="B17780" s="63" t="s">
        <v>11728</v>
      </c>
      <c r="C17780" s="63" t="s">
        <v>5741</v>
      </c>
      <c r="D17780" s="183" t="s">
        <v>11878</v>
      </c>
      <c r="E17780" s="126">
        <v>3600</v>
      </c>
      <c r="F17780" s="126"/>
      <c r="G17780" s="126">
        <f t="shared" si="283"/>
        <v>-3600</v>
      </c>
      <c r="H17780" s="705" t="s">
        <v>11835</v>
      </c>
    </row>
    <row r="17781" spans="1:8" ht="15" x14ac:dyDescent="0.2">
      <c r="A17781" s="734">
        <v>45271</v>
      </c>
      <c r="B17781" s="63" t="s">
        <v>9986</v>
      </c>
      <c r="C17781" s="63" t="s">
        <v>392</v>
      </c>
      <c r="D17781" s="183" t="s">
        <v>11882</v>
      </c>
      <c r="E17781" s="126">
        <v>1000</v>
      </c>
      <c r="F17781" s="126"/>
      <c r="G17781" s="126">
        <f t="shared" si="283"/>
        <v>-1000</v>
      </c>
      <c r="H17781" s="705" t="s">
        <v>11835</v>
      </c>
    </row>
    <row r="17782" spans="1:8" ht="15" x14ac:dyDescent="0.2">
      <c r="A17782" s="734">
        <v>45271</v>
      </c>
      <c r="B17782" s="63" t="s">
        <v>37</v>
      </c>
      <c r="C17782" s="63" t="s">
        <v>5741</v>
      </c>
      <c r="D17782" s="183" t="s">
        <v>10337</v>
      </c>
      <c r="E17782" s="126">
        <v>550</v>
      </c>
      <c r="F17782" s="126"/>
      <c r="G17782" s="126">
        <f t="shared" si="283"/>
        <v>-550</v>
      </c>
      <c r="H17782" s="705" t="s">
        <v>11835</v>
      </c>
    </row>
    <row r="17783" spans="1:8" ht="15" x14ac:dyDescent="0.2">
      <c r="A17783" s="734">
        <v>45271</v>
      </c>
      <c r="B17783" s="63" t="s">
        <v>11446</v>
      </c>
      <c r="C17783" s="63" t="s">
        <v>11884</v>
      </c>
      <c r="D17783" s="183" t="s">
        <v>8201</v>
      </c>
      <c r="E17783" s="126">
        <v>9300</v>
      </c>
      <c r="F17783" s="126"/>
      <c r="G17783" s="126">
        <f t="shared" si="283"/>
        <v>-9300</v>
      </c>
      <c r="H17783" s="705" t="s">
        <v>11835</v>
      </c>
    </row>
    <row r="17784" spans="1:8" ht="15" x14ac:dyDescent="0.2">
      <c r="A17784" s="734">
        <v>45271</v>
      </c>
      <c r="B17784" s="63" t="s">
        <v>11446</v>
      </c>
      <c r="C17784" s="63" t="s">
        <v>11725</v>
      </c>
      <c r="D17784" s="183" t="s">
        <v>11885</v>
      </c>
      <c r="E17784" s="126">
        <v>24000</v>
      </c>
      <c r="F17784" s="126"/>
      <c r="G17784" s="126">
        <f t="shared" si="283"/>
        <v>-24000</v>
      </c>
      <c r="H17784" s="705" t="s">
        <v>11835</v>
      </c>
    </row>
    <row r="17785" spans="1:8" ht="15" x14ac:dyDescent="0.2">
      <c r="A17785" s="734">
        <v>45271</v>
      </c>
      <c r="B17785" s="63" t="s">
        <v>103</v>
      </c>
      <c r="C17785" s="63" t="s">
        <v>1495</v>
      </c>
      <c r="D17785" s="183" t="s">
        <v>11886</v>
      </c>
      <c r="E17785" s="126">
        <v>2200</v>
      </c>
      <c r="F17785" s="126"/>
      <c r="G17785" s="126">
        <f t="shared" si="283"/>
        <v>-2200</v>
      </c>
      <c r="H17785" s="705" t="s">
        <v>11835</v>
      </c>
    </row>
    <row r="17786" spans="1:8" ht="15" x14ac:dyDescent="0.2">
      <c r="A17786" s="734">
        <v>45271</v>
      </c>
      <c r="B17786" s="41" t="s">
        <v>10151</v>
      </c>
      <c r="C17786" s="63" t="s">
        <v>794</v>
      </c>
      <c r="D17786" s="183" t="s">
        <v>11883</v>
      </c>
      <c r="E17786" s="126">
        <v>45750</v>
      </c>
      <c r="F17786" s="126"/>
      <c r="G17786" s="126">
        <f t="shared" si="283"/>
        <v>-45750</v>
      </c>
      <c r="H17786" s="705" t="s">
        <v>11835</v>
      </c>
    </row>
    <row r="17787" spans="1:8" ht="15" x14ac:dyDescent="0.2">
      <c r="A17787" s="734">
        <v>45271</v>
      </c>
      <c r="B17787" s="63" t="s">
        <v>103</v>
      </c>
      <c r="C17787" s="63" t="s">
        <v>392</v>
      </c>
      <c r="D17787" s="183" t="s">
        <v>11887</v>
      </c>
      <c r="E17787" s="126">
        <v>880</v>
      </c>
      <c r="F17787" s="126"/>
      <c r="G17787" s="126">
        <f t="shared" si="283"/>
        <v>-880</v>
      </c>
      <c r="H17787" s="705" t="s">
        <v>11835</v>
      </c>
    </row>
    <row r="17788" spans="1:8" ht="15" x14ac:dyDescent="0.2">
      <c r="A17788" s="734">
        <v>45271</v>
      </c>
      <c r="B17788" s="63" t="s">
        <v>103</v>
      </c>
      <c r="C17788" s="63" t="s">
        <v>103</v>
      </c>
      <c r="D17788" s="183" t="s">
        <v>11769</v>
      </c>
      <c r="E17788" s="126">
        <v>4000</v>
      </c>
      <c r="F17788" s="126"/>
      <c r="G17788" s="126">
        <f t="shared" si="283"/>
        <v>-4000</v>
      </c>
      <c r="H17788" s="705" t="s">
        <v>11835</v>
      </c>
    </row>
    <row r="17789" spans="1:8" ht="15" x14ac:dyDescent="0.2">
      <c r="A17789" s="734">
        <v>45271</v>
      </c>
      <c r="B17789" s="63" t="s">
        <v>10232</v>
      </c>
      <c r="C17789" s="63" t="s">
        <v>5741</v>
      </c>
      <c r="D17789" s="183" t="s">
        <v>370</v>
      </c>
      <c r="E17789" s="126">
        <v>2000</v>
      </c>
      <c r="F17789" s="126"/>
      <c r="G17789" s="126">
        <f t="shared" si="283"/>
        <v>-2000</v>
      </c>
      <c r="H17789" s="705" t="s">
        <v>11835</v>
      </c>
    </row>
    <row r="17790" spans="1:8" ht="15" x14ac:dyDescent="0.2">
      <c r="A17790" s="734">
        <v>45271</v>
      </c>
      <c r="B17790" s="63" t="s">
        <v>3946</v>
      </c>
      <c r="C17790" s="1099" t="s">
        <v>794</v>
      </c>
      <c r="D17790" s="1102" t="s">
        <v>11888</v>
      </c>
      <c r="E17790" s="1101">
        <v>39300</v>
      </c>
      <c r="F17790" s="126"/>
      <c r="G17790" s="126">
        <f t="shared" si="283"/>
        <v>-39300</v>
      </c>
      <c r="H17790" s="705" t="s">
        <v>11835</v>
      </c>
    </row>
    <row r="17791" spans="1:8" ht="15" x14ac:dyDescent="0.2">
      <c r="A17791" s="734">
        <v>45271</v>
      </c>
      <c r="B17791" s="63" t="s">
        <v>11897</v>
      </c>
      <c r="C17791" s="1099" t="s">
        <v>794</v>
      </c>
      <c r="D17791" s="183" t="s">
        <v>12218</v>
      </c>
      <c r="E17791" s="126">
        <v>25000</v>
      </c>
      <c r="F17791" s="126"/>
      <c r="G17791" s="126">
        <f t="shared" ref="G17791:G17795" si="284">F17791-E17791</f>
        <v>-25000</v>
      </c>
      <c r="H17791" s="705" t="s">
        <v>11835</v>
      </c>
    </row>
    <row r="17792" spans="1:8" ht="15" x14ac:dyDescent="0.2">
      <c r="A17792" s="734">
        <v>45271</v>
      </c>
      <c r="B17792" s="63" t="s">
        <v>11089</v>
      </c>
      <c r="C17792" s="1099" t="s">
        <v>794</v>
      </c>
      <c r="D17792" s="183" t="s">
        <v>12218</v>
      </c>
      <c r="E17792" s="126">
        <v>25000</v>
      </c>
      <c r="F17792" s="126"/>
      <c r="G17792" s="126">
        <f t="shared" si="284"/>
        <v>-25000</v>
      </c>
      <c r="H17792" s="705" t="s">
        <v>11835</v>
      </c>
    </row>
    <row r="17793" spans="1:8" ht="15" x14ac:dyDescent="0.2">
      <c r="A17793" s="734">
        <v>45271</v>
      </c>
      <c r="B17793" s="63" t="s">
        <v>11635</v>
      </c>
      <c r="C17793" s="1099" t="s">
        <v>794</v>
      </c>
      <c r="D17793" s="183" t="s">
        <v>12219</v>
      </c>
      <c r="E17793" s="126">
        <v>25000</v>
      </c>
      <c r="F17793" s="126"/>
      <c r="G17793" s="126">
        <f t="shared" si="284"/>
        <v>-25000</v>
      </c>
      <c r="H17793" s="705" t="s">
        <v>11835</v>
      </c>
    </row>
    <row r="17794" spans="1:8" ht="15" x14ac:dyDescent="0.2">
      <c r="A17794" s="734">
        <v>45271</v>
      </c>
      <c r="B17794" s="63" t="s">
        <v>10232</v>
      </c>
      <c r="C17794" s="1099" t="s">
        <v>794</v>
      </c>
      <c r="D17794" s="183" t="s">
        <v>12219</v>
      </c>
      <c r="E17794" s="126">
        <v>25000</v>
      </c>
      <c r="F17794" s="126"/>
      <c r="G17794" s="126">
        <f t="shared" si="284"/>
        <v>-25000</v>
      </c>
      <c r="H17794" s="705" t="s">
        <v>11835</v>
      </c>
    </row>
    <row r="17795" spans="1:8" ht="15" x14ac:dyDescent="0.2">
      <c r="A17795" s="734">
        <v>45271</v>
      </c>
      <c r="B17795" s="63" t="s">
        <v>25</v>
      </c>
      <c r="C17795" s="1099" t="s">
        <v>794</v>
      </c>
      <c r="D17795" s="183" t="s">
        <v>12220</v>
      </c>
      <c r="E17795" s="126">
        <v>105000</v>
      </c>
      <c r="F17795" s="126"/>
      <c r="G17795" s="126">
        <f t="shared" si="284"/>
        <v>-105000</v>
      </c>
      <c r="H17795" s="705" t="s">
        <v>11835</v>
      </c>
    </row>
    <row r="17796" spans="1:8" ht="15" customHeight="1" x14ac:dyDescent="0.2">
      <c r="A17796" s="734">
        <v>45271</v>
      </c>
      <c r="B17796" s="1099" t="s">
        <v>37</v>
      </c>
      <c r="C17796" s="1099" t="s">
        <v>794</v>
      </c>
      <c r="D17796" s="1102" t="s">
        <v>11845</v>
      </c>
      <c r="E17796" s="1101">
        <v>142070</v>
      </c>
      <c r="F17796" s="126"/>
      <c r="G17796" s="126">
        <f t="shared" ref="G17796:G17818" si="285">F17796-E17796</f>
        <v>-142070</v>
      </c>
      <c r="H17796" s="705" t="s">
        <v>11835</v>
      </c>
    </row>
    <row r="17797" spans="1:8" ht="15" customHeight="1" x14ac:dyDescent="0.2">
      <c r="A17797" s="734">
        <v>45271</v>
      </c>
      <c r="B17797" s="1099" t="s">
        <v>3946</v>
      </c>
      <c r="C17797" s="1099" t="s">
        <v>794</v>
      </c>
      <c r="D17797" s="1102" t="s">
        <v>12105</v>
      </c>
      <c r="E17797" s="1101">
        <v>131700</v>
      </c>
      <c r="F17797" s="126"/>
      <c r="G17797" s="126">
        <f t="shared" si="285"/>
        <v>-131700</v>
      </c>
      <c r="H17797" s="705" t="s">
        <v>11835</v>
      </c>
    </row>
    <row r="17798" spans="1:8" ht="15" customHeight="1" x14ac:dyDescent="0.2">
      <c r="A17798" s="734">
        <v>45271</v>
      </c>
      <c r="B17798" s="1099" t="s">
        <v>10232</v>
      </c>
      <c r="C17798" s="1099" t="s">
        <v>794</v>
      </c>
      <c r="D17798" s="1102" t="s">
        <v>11624</v>
      </c>
      <c r="E17798" s="1101">
        <v>65000</v>
      </c>
      <c r="F17798" s="126"/>
      <c r="G17798" s="126">
        <f t="shared" si="285"/>
        <v>-65000</v>
      </c>
      <c r="H17798" s="705" t="s">
        <v>11835</v>
      </c>
    </row>
    <row r="17799" spans="1:8" ht="15" customHeight="1" x14ac:dyDescent="0.2">
      <c r="A17799" s="734">
        <v>45271</v>
      </c>
      <c r="B17799" s="1099" t="s">
        <v>103</v>
      </c>
      <c r="C17799" s="1099" t="s">
        <v>794</v>
      </c>
      <c r="D17799" s="1102" t="s">
        <v>10137</v>
      </c>
      <c r="E17799" s="1101">
        <v>241520</v>
      </c>
      <c r="F17799" s="126"/>
      <c r="G17799" s="126">
        <f t="shared" si="285"/>
        <v>-241520</v>
      </c>
      <c r="H17799" s="705" t="s">
        <v>11835</v>
      </c>
    </row>
    <row r="17800" spans="1:8" ht="15" customHeight="1" x14ac:dyDescent="0.2">
      <c r="A17800" s="734">
        <v>45271</v>
      </c>
      <c r="B17800" s="1099" t="s">
        <v>11089</v>
      </c>
      <c r="C17800" s="1099" t="s">
        <v>794</v>
      </c>
      <c r="D17800" s="1102" t="s">
        <v>12114</v>
      </c>
      <c r="E17800" s="1101">
        <v>37260</v>
      </c>
      <c r="F17800" s="126"/>
      <c r="G17800" s="126">
        <f t="shared" si="285"/>
        <v>-37260</v>
      </c>
      <c r="H17800" s="705" t="s">
        <v>11835</v>
      </c>
    </row>
    <row r="17801" spans="1:8" ht="15" customHeight="1" x14ac:dyDescent="0.2">
      <c r="A17801" s="734">
        <v>45271</v>
      </c>
      <c r="B17801" s="1099" t="s">
        <v>11089</v>
      </c>
      <c r="C17801" s="1099" t="s">
        <v>794</v>
      </c>
      <c r="D17801" s="1102" t="s">
        <v>11850</v>
      </c>
      <c r="E17801" s="1101">
        <v>43000</v>
      </c>
      <c r="F17801" s="126"/>
      <c r="G17801" s="126">
        <f t="shared" si="285"/>
        <v>-43000</v>
      </c>
      <c r="H17801" s="705" t="s">
        <v>11835</v>
      </c>
    </row>
    <row r="17802" spans="1:8" ht="15" customHeight="1" x14ac:dyDescent="0.2">
      <c r="A17802" s="734">
        <v>45271</v>
      </c>
      <c r="B17802" s="1099" t="s">
        <v>9986</v>
      </c>
      <c r="C17802" s="1099" t="s">
        <v>794</v>
      </c>
      <c r="D17802" s="1102" t="s">
        <v>12116</v>
      </c>
      <c r="E17802" s="1101">
        <v>24570</v>
      </c>
      <c r="F17802" s="126"/>
      <c r="G17802" s="126">
        <f t="shared" si="285"/>
        <v>-24570</v>
      </c>
      <c r="H17802" s="705" t="s">
        <v>11835</v>
      </c>
    </row>
    <row r="17803" spans="1:8" ht="15" customHeight="1" x14ac:dyDescent="0.2">
      <c r="A17803" s="734">
        <v>45271</v>
      </c>
      <c r="B17803" s="1099" t="s">
        <v>11635</v>
      </c>
      <c r="C17803" s="1099" t="s">
        <v>794</v>
      </c>
      <c r="D17803" s="1102" t="s">
        <v>10749</v>
      </c>
      <c r="E17803" s="1101">
        <v>98800</v>
      </c>
      <c r="F17803" s="126"/>
      <c r="G17803" s="126">
        <f t="shared" si="285"/>
        <v>-98800</v>
      </c>
      <c r="H17803" s="705" t="s">
        <v>11835</v>
      </c>
    </row>
    <row r="17804" spans="1:8" ht="15" x14ac:dyDescent="0.2">
      <c r="A17804" s="734">
        <v>45271</v>
      </c>
      <c r="B17804" s="1099" t="s">
        <v>9986</v>
      </c>
      <c r="C17804" s="1099" t="s">
        <v>794</v>
      </c>
      <c r="D17804" s="1102" t="s">
        <v>12120</v>
      </c>
      <c r="E17804" s="1101">
        <v>161680</v>
      </c>
      <c r="F17804" s="126"/>
      <c r="G17804" s="126">
        <f t="shared" si="285"/>
        <v>-161680</v>
      </c>
      <c r="H17804" s="705" t="s">
        <v>11835</v>
      </c>
    </row>
    <row r="17805" spans="1:8" ht="15" x14ac:dyDescent="0.2">
      <c r="A17805" s="734">
        <v>45271</v>
      </c>
      <c r="B17805" s="1099" t="s">
        <v>9356</v>
      </c>
      <c r="C17805" s="1099" t="s">
        <v>794</v>
      </c>
      <c r="D17805" s="1102" t="s">
        <v>12121</v>
      </c>
      <c r="E17805" s="1101">
        <v>54780</v>
      </c>
      <c r="F17805" s="126"/>
      <c r="G17805" s="126">
        <f t="shared" si="285"/>
        <v>-54780</v>
      </c>
      <c r="H17805" s="705" t="s">
        <v>11835</v>
      </c>
    </row>
    <row r="17806" spans="1:8" ht="15" x14ac:dyDescent="0.2">
      <c r="A17806" s="734">
        <v>45271</v>
      </c>
      <c r="B17806" s="1099" t="s">
        <v>11089</v>
      </c>
      <c r="C17806" s="1099" t="s">
        <v>794</v>
      </c>
      <c r="D17806" s="1102" t="s">
        <v>12122</v>
      </c>
      <c r="E17806" s="1101">
        <v>51850</v>
      </c>
      <c r="F17806" s="126"/>
      <c r="G17806" s="126">
        <f t="shared" si="285"/>
        <v>-51850</v>
      </c>
      <c r="H17806" s="705" t="s">
        <v>11835</v>
      </c>
    </row>
    <row r="17807" spans="1:8" ht="15" x14ac:dyDescent="0.2">
      <c r="A17807" s="734">
        <v>45271</v>
      </c>
      <c r="B17807" s="1099" t="s">
        <v>3946</v>
      </c>
      <c r="C17807" s="1099" t="s">
        <v>794</v>
      </c>
      <c r="D17807" s="1102" t="s">
        <v>12123</v>
      </c>
      <c r="E17807" s="1101">
        <v>28000</v>
      </c>
      <c r="F17807" s="126"/>
      <c r="G17807" s="126">
        <f t="shared" si="285"/>
        <v>-28000</v>
      </c>
      <c r="H17807" s="705" t="s">
        <v>11835</v>
      </c>
    </row>
    <row r="17808" spans="1:8" ht="15" x14ac:dyDescent="0.2">
      <c r="A17808" s="734">
        <v>45271</v>
      </c>
      <c r="B17808" s="1099" t="s">
        <v>11340</v>
      </c>
      <c r="C17808" s="1099" t="s">
        <v>794</v>
      </c>
      <c r="D17808" s="1102" t="s">
        <v>11854</v>
      </c>
      <c r="E17808" s="1101">
        <v>29580</v>
      </c>
      <c r="F17808" s="126"/>
      <c r="G17808" s="126">
        <f t="shared" si="285"/>
        <v>-29580</v>
      </c>
      <c r="H17808" s="705" t="s">
        <v>11835</v>
      </c>
    </row>
    <row r="17809" spans="1:8" ht="15" x14ac:dyDescent="0.2">
      <c r="A17809" s="734">
        <v>45271</v>
      </c>
      <c r="B17809" s="1099" t="s">
        <v>11089</v>
      </c>
      <c r="C17809" s="1099" t="s">
        <v>794</v>
      </c>
      <c r="D17809" s="1102" t="s">
        <v>11847</v>
      </c>
      <c r="E17809" s="1101">
        <v>36000</v>
      </c>
      <c r="F17809" s="126"/>
      <c r="G17809" s="126">
        <f t="shared" si="285"/>
        <v>-36000</v>
      </c>
      <c r="H17809" s="705" t="s">
        <v>11835</v>
      </c>
    </row>
    <row r="17810" spans="1:8" ht="15" x14ac:dyDescent="0.2">
      <c r="A17810" s="734">
        <v>45271</v>
      </c>
      <c r="B17810" s="1099" t="s">
        <v>3945</v>
      </c>
      <c r="C17810" s="1099" t="s">
        <v>794</v>
      </c>
      <c r="D17810" s="1102" t="s">
        <v>12170</v>
      </c>
      <c r="E17810" s="1101">
        <v>25000</v>
      </c>
      <c r="F17810" s="126"/>
      <c r="G17810" s="126">
        <f t="shared" si="285"/>
        <v>-25000</v>
      </c>
      <c r="H17810" s="705" t="s">
        <v>11835</v>
      </c>
    </row>
    <row r="17811" spans="1:8" ht="15" x14ac:dyDescent="0.2">
      <c r="A17811" s="734">
        <v>45271</v>
      </c>
      <c r="B17811" s="1099" t="s">
        <v>3945</v>
      </c>
      <c r="C17811" s="1099" t="s">
        <v>794</v>
      </c>
      <c r="D17811" s="1102" t="s">
        <v>12171</v>
      </c>
      <c r="E17811" s="1101">
        <v>25000</v>
      </c>
      <c r="F17811" s="126"/>
      <c r="G17811" s="126">
        <f t="shared" si="285"/>
        <v>-25000</v>
      </c>
      <c r="H17811" s="705" t="s">
        <v>11835</v>
      </c>
    </row>
    <row r="17812" spans="1:8" ht="15" x14ac:dyDescent="0.2">
      <c r="A17812" s="734">
        <v>45271</v>
      </c>
      <c r="B17812" s="1099" t="s">
        <v>3945</v>
      </c>
      <c r="C17812" s="1099" t="s">
        <v>794</v>
      </c>
      <c r="D17812" s="1102" t="s">
        <v>12172</v>
      </c>
      <c r="E17812" s="1101">
        <v>25000</v>
      </c>
      <c r="F17812" s="126"/>
      <c r="G17812" s="126">
        <f t="shared" si="285"/>
        <v>-25000</v>
      </c>
      <c r="H17812" s="705" t="s">
        <v>11835</v>
      </c>
    </row>
    <row r="17813" spans="1:8" ht="15" x14ac:dyDescent="0.2">
      <c r="A17813" s="734">
        <v>45271</v>
      </c>
      <c r="B17813" s="1099" t="s">
        <v>3945</v>
      </c>
      <c r="C17813" s="1099" t="s">
        <v>794</v>
      </c>
      <c r="D17813" s="1102" t="s">
        <v>12173</v>
      </c>
      <c r="E17813" s="1101">
        <v>25000</v>
      </c>
      <c r="F17813" s="126"/>
      <c r="G17813" s="126">
        <f t="shared" si="285"/>
        <v>-25000</v>
      </c>
      <c r="H17813" s="705" t="s">
        <v>11835</v>
      </c>
    </row>
    <row r="17814" spans="1:8" ht="15" x14ac:dyDescent="0.2">
      <c r="A17814" s="734">
        <v>45271</v>
      </c>
      <c r="B17814" s="1099" t="s">
        <v>11738</v>
      </c>
      <c r="C17814" s="1099" t="s">
        <v>794</v>
      </c>
      <c r="D17814" s="1102" t="s">
        <v>12161</v>
      </c>
      <c r="E17814" s="1101">
        <v>31410</v>
      </c>
      <c r="F17814" s="126"/>
      <c r="G17814" s="126">
        <f t="shared" si="285"/>
        <v>-31410</v>
      </c>
      <c r="H17814" s="705" t="s">
        <v>11835</v>
      </c>
    </row>
    <row r="17815" spans="1:8" ht="15" x14ac:dyDescent="0.2">
      <c r="A17815" s="734">
        <v>45271</v>
      </c>
      <c r="B17815" s="1099" t="s">
        <v>11635</v>
      </c>
      <c r="C17815" s="1099" t="s">
        <v>794</v>
      </c>
      <c r="D17815" s="1102" t="s">
        <v>11597</v>
      </c>
      <c r="E17815" s="1101">
        <v>42100</v>
      </c>
      <c r="F17815" s="126"/>
      <c r="G17815" s="126">
        <f t="shared" si="285"/>
        <v>-42100</v>
      </c>
      <c r="H17815" s="705" t="s">
        <v>11835</v>
      </c>
    </row>
    <row r="17816" spans="1:8" ht="15" x14ac:dyDescent="0.2">
      <c r="A17816" s="734">
        <v>45271</v>
      </c>
      <c r="B17816" s="1099" t="s">
        <v>3945</v>
      </c>
      <c r="C17816" s="1099" t="s">
        <v>794</v>
      </c>
      <c r="D17816" s="1102" t="s">
        <v>12176</v>
      </c>
      <c r="E17816" s="1101">
        <v>35050</v>
      </c>
      <c r="F17816" s="126"/>
      <c r="G17816" s="126">
        <f t="shared" si="285"/>
        <v>-35050</v>
      </c>
      <c r="H17816" s="705" t="s">
        <v>11835</v>
      </c>
    </row>
    <row r="17817" spans="1:8" ht="15" x14ac:dyDescent="0.2">
      <c r="A17817" s="734">
        <v>45271</v>
      </c>
      <c r="B17817" s="1099" t="s">
        <v>10908</v>
      </c>
      <c r="C17817" s="1099" t="s">
        <v>794</v>
      </c>
      <c r="D17817" s="1102" t="s">
        <v>12177</v>
      </c>
      <c r="E17817" s="1101">
        <v>48385</v>
      </c>
      <c r="F17817" s="126"/>
      <c r="G17817" s="126">
        <f t="shared" si="285"/>
        <v>-48385</v>
      </c>
      <c r="H17817" s="705" t="s">
        <v>11835</v>
      </c>
    </row>
    <row r="17818" spans="1:8" ht="15" x14ac:dyDescent="0.2">
      <c r="A17818" s="734">
        <v>45271</v>
      </c>
      <c r="B17818" s="1099" t="s">
        <v>11738</v>
      </c>
      <c r="C17818" s="1099" t="s">
        <v>794</v>
      </c>
      <c r="D17818" s="1102" t="s">
        <v>12188</v>
      </c>
      <c r="E17818" s="1101">
        <v>100000</v>
      </c>
      <c r="F17818" s="126"/>
      <c r="G17818" s="126">
        <f t="shared" si="285"/>
        <v>-100000</v>
      </c>
      <c r="H17818" s="705" t="s">
        <v>11835</v>
      </c>
    </row>
    <row r="17819" spans="1:8" ht="15" x14ac:dyDescent="0.2">
      <c r="A17819" s="734">
        <v>45271</v>
      </c>
      <c r="B17819" s="1099" t="s">
        <v>11738</v>
      </c>
      <c r="C17819" s="1099" t="s">
        <v>794</v>
      </c>
      <c r="D17819" s="1102" t="s">
        <v>12209</v>
      </c>
      <c r="E17819" s="1101">
        <v>42302.419354838712</v>
      </c>
      <c r="F17819" s="126"/>
      <c r="G17819" s="126">
        <f t="shared" ref="G17819:G17828" si="286">F17819-E17819</f>
        <v>-42302.419354838712</v>
      </c>
      <c r="H17819" s="705" t="s">
        <v>11835</v>
      </c>
    </row>
    <row r="17820" spans="1:8" ht="15" x14ac:dyDescent="0.2">
      <c r="A17820" s="734">
        <v>45271</v>
      </c>
      <c r="B17820" s="1099" t="s">
        <v>11738</v>
      </c>
      <c r="C17820" s="1099" t="s">
        <v>794</v>
      </c>
      <c r="D17820" s="1102" t="s">
        <v>12210</v>
      </c>
      <c r="E17820" s="1101">
        <v>57903.225806451621</v>
      </c>
      <c r="F17820" s="126"/>
      <c r="G17820" s="126">
        <f t="shared" si="286"/>
        <v>-57903.225806451621</v>
      </c>
      <c r="H17820" s="705" t="s">
        <v>11835</v>
      </c>
    </row>
    <row r="17821" spans="1:8" ht="15" x14ac:dyDescent="0.2">
      <c r="A17821" s="734">
        <v>45271</v>
      </c>
      <c r="B17821" s="1099" t="s">
        <v>11738</v>
      </c>
      <c r="C17821" s="1099" t="s">
        <v>794</v>
      </c>
      <c r="D17821" s="1102" t="s">
        <v>12211</v>
      </c>
      <c r="E17821" s="1101">
        <v>45725.806451612902</v>
      </c>
      <c r="F17821" s="126"/>
      <c r="G17821" s="126">
        <f t="shared" si="286"/>
        <v>-45725.806451612902</v>
      </c>
      <c r="H17821" s="705" t="s">
        <v>11835</v>
      </c>
    </row>
    <row r="17822" spans="1:8" ht="15" x14ac:dyDescent="0.2">
      <c r="A17822" s="734">
        <v>45271</v>
      </c>
      <c r="B17822" s="1099" t="s">
        <v>11738</v>
      </c>
      <c r="C17822" s="1099" t="s">
        <v>794</v>
      </c>
      <c r="D17822" s="1102" t="s">
        <v>12212</v>
      </c>
      <c r="E17822" s="1101">
        <v>33987.903225806447</v>
      </c>
      <c r="F17822" s="126"/>
      <c r="G17822" s="126">
        <f t="shared" si="286"/>
        <v>-33987.903225806447</v>
      </c>
      <c r="H17822" s="705" t="s">
        <v>11835</v>
      </c>
    </row>
    <row r="17823" spans="1:8" ht="15" x14ac:dyDescent="0.2">
      <c r="A17823" s="734">
        <v>45271</v>
      </c>
      <c r="B17823" s="1099" t="s">
        <v>11738</v>
      </c>
      <c r="C17823" s="1099" t="s">
        <v>794</v>
      </c>
      <c r="D17823" s="1102" t="s">
        <v>12213</v>
      </c>
      <c r="E17823" s="1101">
        <v>55604.838709677424</v>
      </c>
      <c r="F17823" s="126"/>
      <c r="G17823" s="126">
        <f t="shared" si="286"/>
        <v>-55604.838709677424</v>
      </c>
      <c r="H17823" s="705" t="s">
        <v>11835</v>
      </c>
    </row>
    <row r="17824" spans="1:8" ht="15" x14ac:dyDescent="0.2">
      <c r="A17824" s="734">
        <v>45271</v>
      </c>
      <c r="B17824" s="1099" t="s">
        <v>11738</v>
      </c>
      <c r="C17824" s="1099" t="s">
        <v>794</v>
      </c>
      <c r="D17824" s="1102" t="s">
        <v>12214</v>
      </c>
      <c r="E17824" s="1101">
        <v>30947.580645161292</v>
      </c>
      <c r="F17824" s="126"/>
      <c r="G17824" s="126">
        <f t="shared" si="286"/>
        <v>-30947.580645161292</v>
      </c>
      <c r="H17824" s="705" t="s">
        <v>11835</v>
      </c>
    </row>
    <row r="17825" spans="1:8" ht="15" x14ac:dyDescent="0.2">
      <c r="A17825" s="734">
        <v>45271</v>
      </c>
      <c r="B17825" s="1099" t="s">
        <v>11738</v>
      </c>
      <c r="C17825" s="1099" t="s">
        <v>794</v>
      </c>
      <c r="D17825" s="1102" t="s">
        <v>12215</v>
      </c>
      <c r="E17825" s="1101">
        <v>51229.838709677417</v>
      </c>
      <c r="F17825" s="126"/>
      <c r="G17825" s="126">
        <f t="shared" si="286"/>
        <v>-51229.838709677417</v>
      </c>
      <c r="H17825" s="705" t="s">
        <v>11835</v>
      </c>
    </row>
    <row r="17826" spans="1:8" ht="15" x14ac:dyDescent="0.2">
      <c r="A17826" s="734">
        <v>45271</v>
      </c>
      <c r="B17826" s="1099" t="s">
        <v>11738</v>
      </c>
      <c r="C17826" s="1099" t="s">
        <v>794</v>
      </c>
      <c r="D17826" s="1102" t="s">
        <v>12216</v>
      </c>
      <c r="E17826" s="1101">
        <v>45967.741935483864</v>
      </c>
      <c r="F17826" s="126"/>
      <c r="G17826" s="126">
        <f t="shared" si="286"/>
        <v>-45967.741935483864</v>
      </c>
      <c r="H17826" s="705" t="s">
        <v>11835</v>
      </c>
    </row>
    <row r="17827" spans="1:8" ht="15" x14ac:dyDescent="0.2">
      <c r="A17827" s="734">
        <v>45271</v>
      </c>
      <c r="B17827" s="1099" t="s">
        <v>11738</v>
      </c>
      <c r="C17827" s="1099" t="s">
        <v>794</v>
      </c>
      <c r="D17827" s="1102" t="s">
        <v>12217</v>
      </c>
      <c r="E17827" s="1101">
        <v>34129.032258064515</v>
      </c>
      <c r="F17827" s="126"/>
      <c r="G17827" s="126">
        <f t="shared" si="286"/>
        <v>-34129.032258064515</v>
      </c>
      <c r="H17827" s="705" t="s">
        <v>11835</v>
      </c>
    </row>
    <row r="17828" spans="1:8" ht="15" x14ac:dyDescent="0.2">
      <c r="A17828" s="734">
        <v>45271</v>
      </c>
      <c r="B17828" s="1099" t="s">
        <v>12082</v>
      </c>
      <c r="C17828" s="1099" t="s">
        <v>794</v>
      </c>
      <c r="D17828" s="1102" t="s">
        <v>9012</v>
      </c>
      <c r="E17828" s="1101">
        <v>5000</v>
      </c>
      <c r="F17828" s="126"/>
      <c r="G17828" s="126">
        <f t="shared" si="286"/>
        <v>-5000</v>
      </c>
      <c r="H17828" s="705" t="s">
        <v>11835</v>
      </c>
    </row>
    <row r="17829" spans="1:8" ht="23.25" customHeight="1" x14ac:dyDescent="0.2">
      <c r="A17829" s="734">
        <v>45271</v>
      </c>
      <c r="B17829" s="1099" t="s">
        <v>11738</v>
      </c>
      <c r="C17829" s="1099" t="s">
        <v>794</v>
      </c>
      <c r="D17829" s="1102" t="s">
        <v>12234</v>
      </c>
      <c r="E17829" s="1101">
        <v>70000</v>
      </c>
      <c r="F17829" s="126"/>
      <c r="G17829" s="126">
        <f>F17829-E17829</f>
        <v>-70000</v>
      </c>
      <c r="H17829" s="705" t="s">
        <v>11835</v>
      </c>
    </row>
    <row r="17830" spans="1:8" ht="15" x14ac:dyDescent="0.2">
      <c r="A17830" s="734">
        <v>45271</v>
      </c>
      <c r="B17830" s="63" t="s">
        <v>9986</v>
      </c>
      <c r="C17830" s="551" t="s">
        <v>438</v>
      </c>
      <c r="D17830" s="740" t="s">
        <v>11889</v>
      </c>
      <c r="E17830" s="552">
        <v>7000</v>
      </c>
      <c r="F17830" s="126"/>
      <c r="G17830" s="126">
        <f t="shared" si="283"/>
        <v>-7000</v>
      </c>
      <c r="H17830" s="705" t="s">
        <v>11835</v>
      </c>
    </row>
    <row r="17831" spans="1:8" ht="15" customHeight="1" x14ac:dyDescent="0.2">
      <c r="A17831" s="734">
        <v>45271</v>
      </c>
      <c r="B17831" s="63" t="s">
        <v>10471</v>
      </c>
      <c r="C17831" s="551" t="s">
        <v>438</v>
      </c>
      <c r="D17831" s="740" t="s">
        <v>11889</v>
      </c>
      <c r="E17831" s="552">
        <v>52000</v>
      </c>
      <c r="F17831" s="126"/>
      <c r="G17831" s="126">
        <f t="shared" ref="G17831:G17894" si="287">F17831-E17831</f>
        <v>-52000</v>
      </c>
      <c r="H17831" s="705" t="s">
        <v>11835</v>
      </c>
    </row>
    <row r="17832" spans="1:8" ht="15" customHeight="1" x14ac:dyDescent="0.2">
      <c r="A17832" s="734">
        <v>45271</v>
      </c>
      <c r="B17832" s="63" t="s">
        <v>11089</v>
      </c>
      <c r="C17832" s="63" t="s">
        <v>11896</v>
      </c>
      <c r="D17832" s="183" t="s">
        <v>11171</v>
      </c>
      <c r="E17832" s="126">
        <v>400000</v>
      </c>
      <c r="F17832" s="126"/>
      <c r="G17832" s="126">
        <f t="shared" si="287"/>
        <v>-400000</v>
      </c>
      <c r="H17832" s="705" t="s">
        <v>11835</v>
      </c>
    </row>
    <row r="17833" spans="1:8" ht="15" customHeight="1" x14ac:dyDescent="0.2">
      <c r="A17833" s="734">
        <v>45271</v>
      </c>
      <c r="B17833" s="63" t="s">
        <v>11089</v>
      </c>
      <c r="C17833" s="63" t="s">
        <v>11896</v>
      </c>
      <c r="D17833" s="183" t="s">
        <v>11171</v>
      </c>
      <c r="E17833" s="126">
        <v>600000</v>
      </c>
      <c r="F17833" s="126"/>
      <c r="G17833" s="126">
        <f t="shared" si="287"/>
        <v>-600000</v>
      </c>
      <c r="H17833" s="705" t="s">
        <v>11835</v>
      </c>
    </row>
    <row r="17834" spans="1:8" ht="15" customHeight="1" x14ac:dyDescent="0.2">
      <c r="A17834" s="734">
        <v>45271</v>
      </c>
      <c r="B17834" s="63" t="s">
        <v>11897</v>
      </c>
      <c r="C17834" s="63" t="s">
        <v>11898</v>
      </c>
      <c r="D17834" s="183" t="s">
        <v>11899</v>
      </c>
      <c r="E17834" s="126">
        <v>1500000</v>
      </c>
      <c r="F17834" s="126"/>
      <c r="G17834" s="126">
        <f t="shared" si="287"/>
        <v>-1500000</v>
      </c>
      <c r="H17834" s="705" t="s">
        <v>11835</v>
      </c>
    </row>
    <row r="17835" spans="1:8" ht="15" customHeight="1" x14ac:dyDescent="0.2">
      <c r="A17835" s="734">
        <v>45271</v>
      </c>
      <c r="B17835" s="63" t="s">
        <v>103</v>
      </c>
      <c r="C17835" s="63" t="s">
        <v>103</v>
      </c>
      <c r="D17835" s="183" t="s">
        <v>11900</v>
      </c>
      <c r="E17835" s="126">
        <v>15000</v>
      </c>
      <c r="F17835" s="126"/>
      <c r="G17835" s="126">
        <f t="shared" si="287"/>
        <v>-15000</v>
      </c>
      <c r="H17835" s="705" t="s">
        <v>11835</v>
      </c>
    </row>
    <row r="17836" spans="1:8" ht="15" customHeight="1" x14ac:dyDescent="0.2">
      <c r="A17836" s="734">
        <v>45271</v>
      </c>
      <c r="B17836" s="63" t="s">
        <v>11897</v>
      </c>
      <c r="C17836" s="63" t="s">
        <v>5410</v>
      </c>
      <c r="D17836" s="183" t="s">
        <v>11901</v>
      </c>
      <c r="E17836" s="126">
        <v>10000</v>
      </c>
      <c r="F17836" s="126"/>
      <c r="G17836" s="126">
        <f t="shared" si="287"/>
        <v>-10000</v>
      </c>
      <c r="H17836" s="705" t="s">
        <v>11835</v>
      </c>
    </row>
    <row r="17837" spans="1:8" ht="15" customHeight="1" x14ac:dyDescent="0.2">
      <c r="A17837" s="734">
        <v>45271</v>
      </c>
      <c r="B17837" s="63" t="s">
        <v>11728</v>
      </c>
      <c r="C17837" s="63" t="s">
        <v>10993</v>
      </c>
      <c r="D17837" s="183" t="s">
        <v>11902</v>
      </c>
      <c r="E17837" s="126">
        <v>3900</v>
      </c>
      <c r="F17837" s="126"/>
      <c r="G17837" s="126">
        <f t="shared" si="287"/>
        <v>-3900</v>
      </c>
      <c r="H17837" s="705" t="s">
        <v>11835</v>
      </c>
    </row>
    <row r="17838" spans="1:8" ht="15" customHeight="1" x14ac:dyDescent="0.2">
      <c r="A17838" s="734">
        <v>45271</v>
      </c>
      <c r="B17838" s="63" t="s">
        <v>10908</v>
      </c>
      <c r="C17838" s="63" t="s">
        <v>5741</v>
      </c>
      <c r="D17838" s="183" t="s">
        <v>1157</v>
      </c>
      <c r="E17838" s="126">
        <v>1000</v>
      </c>
      <c r="F17838" s="126"/>
      <c r="G17838" s="126">
        <f t="shared" si="287"/>
        <v>-1000</v>
      </c>
      <c r="H17838" s="705" t="s">
        <v>11835</v>
      </c>
    </row>
    <row r="17839" spans="1:8" ht="15" customHeight="1" x14ac:dyDescent="0.2">
      <c r="A17839" s="734">
        <v>45271</v>
      </c>
      <c r="B17839" s="63" t="s">
        <v>11635</v>
      </c>
      <c r="C17839" s="63" t="s">
        <v>11029</v>
      </c>
      <c r="D17839" s="183" t="s">
        <v>11903</v>
      </c>
      <c r="E17839" s="126">
        <v>40000</v>
      </c>
      <c r="F17839" s="126"/>
      <c r="G17839" s="126">
        <f t="shared" si="287"/>
        <v>-40000</v>
      </c>
      <c r="H17839" s="705" t="s">
        <v>11835</v>
      </c>
    </row>
    <row r="17840" spans="1:8" ht="15" customHeight="1" x14ac:dyDescent="0.2">
      <c r="A17840" s="734">
        <v>45271</v>
      </c>
      <c r="B17840" s="63" t="s">
        <v>10908</v>
      </c>
      <c r="C17840" s="63" t="s">
        <v>5741</v>
      </c>
      <c r="D17840" s="183" t="s">
        <v>11904</v>
      </c>
      <c r="E17840" s="126">
        <v>2000</v>
      </c>
      <c r="F17840" s="126"/>
      <c r="G17840" s="126">
        <f t="shared" si="287"/>
        <v>-2000</v>
      </c>
      <c r="H17840" s="705" t="s">
        <v>11835</v>
      </c>
    </row>
    <row r="17841" spans="1:8" ht="15" customHeight="1" x14ac:dyDescent="0.2">
      <c r="A17841" s="734">
        <v>45274</v>
      </c>
      <c r="B17841" s="63" t="s">
        <v>11728</v>
      </c>
      <c r="C17841" s="63" t="s">
        <v>5741</v>
      </c>
      <c r="D17841" s="183" t="s">
        <v>10337</v>
      </c>
      <c r="E17841" s="126">
        <v>250</v>
      </c>
      <c r="F17841" s="126"/>
      <c r="G17841" s="126">
        <f t="shared" si="287"/>
        <v>-250</v>
      </c>
      <c r="H17841" s="705" t="s">
        <v>11835</v>
      </c>
    </row>
    <row r="17842" spans="1:8" ht="15" customHeight="1" x14ac:dyDescent="0.2">
      <c r="A17842" s="734">
        <v>45274</v>
      </c>
      <c r="B17842" s="63" t="s">
        <v>11089</v>
      </c>
      <c r="C17842" s="63" t="s">
        <v>11905</v>
      </c>
      <c r="D17842" s="183" t="s">
        <v>11930</v>
      </c>
      <c r="E17842" s="126">
        <v>155000</v>
      </c>
      <c r="F17842" s="126"/>
      <c r="G17842" s="126">
        <f t="shared" si="287"/>
        <v>-155000</v>
      </c>
      <c r="H17842" s="705" t="s">
        <v>11835</v>
      </c>
    </row>
    <row r="17843" spans="1:8" ht="15" customHeight="1" x14ac:dyDescent="0.2">
      <c r="A17843" s="734">
        <v>45274</v>
      </c>
      <c r="B17843" s="63" t="s">
        <v>11617</v>
      </c>
      <c r="C17843" s="551" t="s">
        <v>670</v>
      </c>
      <c r="D17843" s="740" t="s">
        <v>11906</v>
      </c>
      <c r="E17843" s="552">
        <v>23750</v>
      </c>
      <c r="F17843" s="126"/>
      <c r="G17843" s="126">
        <f t="shared" si="287"/>
        <v>-23750</v>
      </c>
      <c r="H17843" s="705" t="s">
        <v>11835</v>
      </c>
    </row>
    <row r="17844" spans="1:8" ht="15" customHeight="1" x14ac:dyDescent="0.2">
      <c r="A17844" s="734">
        <v>45274</v>
      </c>
      <c r="B17844" s="63" t="s">
        <v>10908</v>
      </c>
      <c r="C17844" s="551" t="s">
        <v>670</v>
      </c>
      <c r="D17844" s="740" t="s">
        <v>11906</v>
      </c>
      <c r="E17844" s="552">
        <v>23750</v>
      </c>
      <c r="F17844" s="126"/>
      <c r="G17844" s="126">
        <f t="shared" si="287"/>
        <v>-23750</v>
      </c>
      <c r="H17844" s="705" t="s">
        <v>11835</v>
      </c>
    </row>
    <row r="17845" spans="1:8" ht="15" customHeight="1" x14ac:dyDescent="0.2">
      <c r="A17845" s="734">
        <v>45274</v>
      </c>
      <c r="B17845" s="63" t="s">
        <v>11623</v>
      </c>
      <c r="C17845" s="551" t="s">
        <v>670</v>
      </c>
      <c r="D17845" s="740" t="s">
        <v>11906</v>
      </c>
      <c r="E17845" s="552">
        <v>23750</v>
      </c>
      <c r="F17845" s="126"/>
      <c r="G17845" s="126">
        <f t="shared" si="287"/>
        <v>-23750</v>
      </c>
      <c r="H17845" s="705" t="s">
        <v>11835</v>
      </c>
    </row>
    <row r="17846" spans="1:8" ht="15" customHeight="1" x14ac:dyDescent="0.2">
      <c r="A17846" s="734">
        <v>45274</v>
      </c>
      <c r="B17846" s="63" t="s">
        <v>10232</v>
      </c>
      <c r="C17846" s="551" t="s">
        <v>670</v>
      </c>
      <c r="D17846" s="740" t="s">
        <v>11906</v>
      </c>
      <c r="E17846" s="552">
        <v>23750</v>
      </c>
      <c r="F17846" s="126"/>
      <c r="G17846" s="126">
        <f t="shared" si="287"/>
        <v>-23750</v>
      </c>
      <c r="H17846" s="705" t="s">
        <v>11835</v>
      </c>
    </row>
    <row r="17847" spans="1:8" ht="24" customHeight="1" x14ac:dyDescent="0.2">
      <c r="A17847" s="734">
        <v>45275</v>
      </c>
      <c r="B17847" s="63" t="s">
        <v>11617</v>
      </c>
      <c r="C17847" s="670" t="s">
        <v>10993</v>
      </c>
      <c r="D17847" s="907" t="s">
        <v>11931</v>
      </c>
      <c r="E17847" s="672">
        <v>20000</v>
      </c>
      <c r="F17847" s="126"/>
      <c r="G17847" s="126">
        <f t="shared" si="287"/>
        <v>-20000</v>
      </c>
      <c r="H17847" s="705" t="s">
        <v>11835</v>
      </c>
    </row>
    <row r="17848" spans="1:8" ht="24" customHeight="1" x14ac:dyDescent="0.2">
      <c r="A17848" s="734">
        <v>45275</v>
      </c>
      <c r="B17848" s="63" t="s">
        <v>11623</v>
      </c>
      <c r="C17848" s="670" t="s">
        <v>10993</v>
      </c>
      <c r="D17848" s="907" t="s">
        <v>11931</v>
      </c>
      <c r="E17848" s="672">
        <v>9600</v>
      </c>
      <c r="F17848" s="126"/>
      <c r="G17848" s="126">
        <f t="shared" si="287"/>
        <v>-9600</v>
      </c>
      <c r="H17848" s="705" t="s">
        <v>11835</v>
      </c>
    </row>
    <row r="17849" spans="1:8" ht="15" customHeight="1" x14ac:dyDescent="0.2">
      <c r="A17849" s="734">
        <v>45275</v>
      </c>
      <c r="B17849" s="63" t="s">
        <v>11728</v>
      </c>
      <c r="C17849" s="63" t="s">
        <v>11455</v>
      </c>
      <c r="D17849" s="183" t="s">
        <v>11932</v>
      </c>
      <c r="E17849" s="126">
        <v>143500</v>
      </c>
      <c r="F17849" s="126"/>
      <c r="G17849" s="126">
        <f t="shared" si="287"/>
        <v>-143500</v>
      </c>
      <c r="H17849" s="705" t="s">
        <v>11835</v>
      </c>
    </row>
    <row r="17850" spans="1:8" ht="15" customHeight="1" x14ac:dyDescent="0.2">
      <c r="A17850" s="734">
        <v>45275</v>
      </c>
      <c r="B17850" s="63" t="s">
        <v>11897</v>
      </c>
      <c r="C17850" s="63" t="s">
        <v>256</v>
      </c>
      <c r="D17850" s="183" t="s">
        <v>11933</v>
      </c>
      <c r="E17850" s="126">
        <v>1500000</v>
      </c>
      <c r="F17850" s="126"/>
      <c r="G17850" s="126">
        <f t="shared" si="287"/>
        <v>-1500000</v>
      </c>
      <c r="H17850" s="705" t="s">
        <v>11835</v>
      </c>
    </row>
    <row r="17851" spans="1:8" ht="15" customHeight="1" x14ac:dyDescent="0.2">
      <c r="A17851" s="734">
        <v>45275</v>
      </c>
      <c r="B17851" s="63" t="s">
        <v>11635</v>
      </c>
      <c r="C17851" s="63" t="s">
        <v>11752</v>
      </c>
      <c r="D17851" s="183" t="s">
        <v>11933</v>
      </c>
      <c r="E17851" s="126">
        <v>1000000</v>
      </c>
      <c r="F17851" s="126"/>
      <c r="G17851" s="126">
        <f t="shared" si="287"/>
        <v>-1000000</v>
      </c>
      <c r="H17851" s="705" t="s">
        <v>11835</v>
      </c>
    </row>
    <row r="17852" spans="1:8" ht="15" customHeight="1" x14ac:dyDescent="0.2">
      <c r="A17852" s="734">
        <v>45275</v>
      </c>
      <c r="B17852" s="63" t="s">
        <v>11897</v>
      </c>
      <c r="C17852" s="63" t="s">
        <v>10858</v>
      </c>
      <c r="D17852" s="183" t="s">
        <v>11933</v>
      </c>
      <c r="E17852" s="126">
        <v>1000000</v>
      </c>
      <c r="F17852" s="126"/>
      <c r="G17852" s="126">
        <f t="shared" si="287"/>
        <v>-1000000</v>
      </c>
      <c r="H17852" s="705" t="s">
        <v>11835</v>
      </c>
    </row>
    <row r="17853" spans="1:8" ht="24" customHeight="1" x14ac:dyDescent="0.2">
      <c r="A17853" s="734">
        <v>45275</v>
      </c>
      <c r="B17853" s="63" t="s">
        <v>10232</v>
      </c>
      <c r="C17853" s="551" t="s">
        <v>8394</v>
      </c>
      <c r="D17853" s="740" t="s">
        <v>11934</v>
      </c>
      <c r="E17853" s="552">
        <v>250000</v>
      </c>
      <c r="F17853" s="126"/>
      <c r="G17853" s="126">
        <f t="shared" si="287"/>
        <v>-250000</v>
      </c>
      <c r="H17853" s="705" t="s">
        <v>11835</v>
      </c>
    </row>
    <row r="17854" spans="1:8" ht="24" customHeight="1" x14ac:dyDescent="0.2">
      <c r="A17854" s="734">
        <v>45275</v>
      </c>
      <c r="B17854" s="63" t="s">
        <v>10576</v>
      </c>
      <c r="C17854" s="551" t="s">
        <v>8394</v>
      </c>
      <c r="D17854" s="740" t="s">
        <v>11934</v>
      </c>
      <c r="E17854" s="552">
        <v>250000</v>
      </c>
      <c r="F17854" s="126"/>
      <c r="G17854" s="126">
        <f t="shared" si="287"/>
        <v>-250000</v>
      </c>
      <c r="H17854" s="705" t="s">
        <v>11835</v>
      </c>
    </row>
    <row r="17855" spans="1:8" ht="24" customHeight="1" x14ac:dyDescent="0.2">
      <c r="A17855" s="734">
        <v>45275</v>
      </c>
      <c r="B17855" s="63" t="s">
        <v>10909</v>
      </c>
      <c r="C17855" s="551" t="s">
        <v>8394</v>
      </c>
      <c r="D17855" s="740" t="s">
        <v>11934</v>
      </c>
      <c r="E17855" s="552">
        <v>250000</v>
      </c>
      <c r="F17855" s="126"/>
      <c r="G17855" s="126">
        <f t="shared" si="287"/>
        <v>-250000</v>
      </c>
      <c r="H17855" s="705" t="s">
        <v>11835</v>
      </c>
    </row>
    <row r="17856" spans="1:8" ht="24" customHeight="1" x14ac:dyDescent="0.2">
      <c r="A17856" s="734">
        <v>45275</v>
      </c>
      <c r="B17856" s="63" t="s">
        <v>11446</v>
      </c>
      <c r="C17856" s="551" t="s">
        <v>8394</v>
      </c>
      <c r="D17856" s="740" t="s">
        <v>11934</v>
      </c>
      <c r="E17856" s="552">
        <v>250000</v>
      </c>
      <c r="F17856" s="126"/>
      <c r="G17856" s="126">
        <f t="shared" si="287"/>
        <v>-250000</v>
      </c>
      <c r="H17856" s="705" t="s">
        <v>11835</v>
      </c>
    </row>
    <row r="17857" spans="1:8" ht="15" customHeight="1" x14ac:dyDescent="0.2">
      <c r="A17857" s="734">
        <v>45275</v>
      </c>
      <c r="B17857" s="63" t="s">
        <v>10232</v>
      </c>
      <c r="C17857" s="63" t="s">
        <v>7467</v>
      </c>
      <c r="D17857" s="183" t="s">
        <v>11933</v>
      </c>
      <c r="E17857" s="126">
        <v>1000000</v>
      </c>
      <c r="F17857" s="126"/>
      <c r="G17857" s="126">
        <f t="shared" si="287"/>
        <v>-1000000</v>
      </c>
      <c r="H17857" s="705" t="s">
        <v>11835</v>
      </c>
    </row>
    <row r="17858" spans="1:8" ht="15" x14ac:dyDescent="0.2">
      <c r="A17858" s="734">
        <v>45275</v>
      </c>
      <c r="B17858" s="63" t="s">
        <v>11728</v>
      </c>
      <c r="C17858" s="63" t="s">
        <v>10993</v>
      </c>
      <c r="D17858" s="183" t="s">
        <v>11935</v>
      </c>
      <c r="E17858" s="126">
        <v>4150</v>
      </c>
      <c r="F17858" s="126"/>
      <c r="G17858" s="126">
        <f t="shared" si="287"/>
        <v>-4150</v>
      </c>
      <c r="H17858" s="705" t="s">
        <v>11835</v>
      </c>
    </row>
    <row r="17859" spans="1:8" ht="15" x14ac:dyDescent="0.2">
      <c r="A17859" s="734">
        <v>45275</v>
      </c>
      <c r="B17859" s="63" t="s">
        <v>11728</v>
      </c>
      <c r="C17859" s="63" t="s">
        <v>5741</v>
      </c>
      <c r="D17859" s="183" t="s">
        <v>370</v>
      </c>
      <c r="E17859" s="126">
        <v>800</v>
      </c>
      <c r="F17859" s="126"/>
      <c r="G17859" s="126">
        <f t="shared" si="287"/>
        <v>-800</v>
      </c>
      <c r="H17859" s="705" t="s">
        <v>11835</v>
      </c>
    </row>
    <row r="17860" spans="1:8" ht="15" x14ac:dyDescent="0.2">
      <c r="A17860" s="734">
        <v>45275</v>
      </c>
      <c r="B17860" s="63" t="s">
        <v>11728</v>
      </c>
      <c r="C17860" s="63" t="s">
        <v>392</v>
      </c>
      <c r="D17860" s="183" t="s">
        <v>11936</v>
      </c>
      <c r="E17860" s="126">
        <v>50</v>
      </c>
      <c r="F17860" s="126"/>
      <c r="G17860" s="126">
        <f t="shared" si="287"/>
        <v>-50</v>
      </c>
      <c r="H17860" s="705" t="s">
        <v>11835</v>
      </c>
    </row>
    <row r="17861" spans="1:8" ht="15" x14ac:dyDescent="0.2">
      <c r="A17861" s="734">
        <v>45275</v>
      </c>
      <c r="B17861" s="63" t="s">
        <v>25</v>
      </c>
      <c r="C17861" s="63" t="s">
        <v>8150</v>
      </c>
      <c r="D17861" s="183" t="s">
        <v>7590</v>
      </c>
      <c r="E17861" s="126">
        <v>2060</v>
      </c>
      <c r="F17861" s="126"/>
      <c r="G17861" s="126">
        <f t="shared" si="287"/>
        <v>-2060</v>
      </c>
      <c r="H17861" s="705" t="s">
        <v>11835</v>
      </c>
    </row>
    <row r="17862" spans="1:8" ht="15" x14ac:dyDescent="0.2">
      <c r="A17862" s="734">
        <v>45275</v>
      </c>
      <c r="B17862" s="63" t="s">
        <v>103</v>
      </c>
      <c r="C17862" s="63" t="s">
        <v>8150</v>
      </c>
      <c r="D17862" s="183" t="s">
        <v>7590</v>
      </c>
      <c r="E17862" s="126">
        <v>7550</v>
      </c>
      <c r="F17862" s="126"/>
      <c r="G17862" s="126">
        <f t="shared" si="287"/>
        <v>-7550</v>
      </c>
      <c r="H17862" s="705" t="s">
        <v>11835</v>
      </c>
    </row>
    <row r="17863" spans="1:8" ht="15" x14ac:dyDescent="0.2">
      <c r="A17863" s="734">
        <v>45275</v>
      </c>
      <c r="B17863" s="63" t="s">
        <v>11635</v>
      </c>
      <c r="C17863" s="63" t="s">
        <v>392</v>
      </c>
      <c r="D17863" s="183" t="s">
        <v>11937</v>
      </c>
      <c r="E17863" s="126">
        <v>3000</v>
      </c>
      <c r="F17863" s="126"/>
      <c r="G17863" s="126">
        <f t="shared" si="287"/>
        <v>-3000</v>
      </c>
      <c r="H17863" s="705" t="s">
        <v>11835</v>
      </c>
    </row>
    <row r="17864" spans="1:8" ht="15" x14ac:dyDescent="0.2">
      <c r="A17864" s="734">
        <v>45275</v>
      </c>
      <c r="B17864" s="63" t="s">
        <v>11897</v>
      </c>
      <c r="C17864" s="63" t="s">
        <v>5387</v>
      </c>
      <c r="D17864" s="183" t="s">
        <v>10521</v>
      </c>
      <c r="E17864" s="126">
        <v>9000</v>
      </c>
      <c r="F17864" s="126"/>
      <c r="G17864" s="126">
        <f t="shared" si="287"/>
        <v>-9000</v>
      </c>
      <c r="H17864" s="705" t="s">
        <v>11835</v>
      </c>
    </row>
    <row r="17865" spans="1:8" ht="15" x14ac:dyDescent="0.2">
      <c r="A17865" s="734">
        <v>45275</v>
      </c>
      <c r="B17865" s="63" t="s">
        <v>11897</v>
      </c>
      <c r="C17865" s="63" t="s">
        <v>5741</v>
      </c>
      <c r="D17865" s="183" t="s">
        <v>11938</v>
      </c>
      <c r="E17865" s="126">
        <v>7500</v>
      </c>
      <c r="F17865" s="126"/>
      <c r="G17865" s="126">
        <f t="shared" si="287"/>
        <v>-7500</v>
      </c>
      <c r="H17865" s="705" t="s">
        <v>11835</v>
      </c>
    </row>
    <row r="17866" spans="1:8" ht="15" x14ac:dyDescent="0.2">
      <c r="A17866" s="734">
        <v>45275</v>
      </c>
      <c r="B17866" s="63" t="s">
        <v>11728</v>
      </c>
      <c r="C17866" s="63" t="s">
        <v>10993</v>
      </c>
      <c r="D17866" s="183" t="s">
        <v>11939</v>
      </c>
      <c r="E17866" s="126">
        <v>40500</v>
      </c>
      <c r="F17866" s="126"/>
      <c r="G17866" s="126">
        <f t="shared" si="287"/>
        <v>-40500</v>
      </c>
      <c r="H17866" s="705" t="s">
        <v>11835</v>
      </c>
    </row>
    <row r="17867" spans="1:8" ht="15" x14ac:dyDescent="0.2">
      <c r="A17867" s="734">
        <v>45275</v>
      </c>
      <c r="B17867" s="63" t="s">
        <v>11728</v>
      </c>
      <c r="C17867" s="63" t="s">
        <v>10993</v>
      </c>
      <c r="D17867" s="183" t="s">
        <v>11940</v>
      </c>
      <c r="E17867" s="126">
        <v>28000</v>
      </c>
      <c r="F17867" s="126"/>
      <c r="G17867" s="126">
        <f t="shared" si="287"/>
        <v>-28000</v>
      </c>
      <c r="H17867" s="705" t="s">
        <v>11835</v>
      </c>
    </row>
    <row r="17868" spans="1:8" ht="15" customHeight="1" x14ac:dyDescent="0.2">
      <c r="A17868" s="734">
        <v>45275</v>
      </c>
      <c r="B17868" s="63" t="s">
        <v>11089</v>
      </c>
      <c r="C17868" s="63" t="s">
        <v>10993</v>
      </c>
      <c r="D17868" s="183" t="s">
        <v>11941</v>
      </c>
      <c r="E17868" s="126">
        <v>4000</v>
      </c>
      <c r="F17868" s="126"/>
      <c r="G17868" s="126">
        <f t="shared" si="287"/>
        <v>-4000</v>
      </c>
      <c r="H17868" s="705" t="s">
        <v>11835</v>
      </c>
    </row>
    <row r="17869" spans="1:8" ht="15" x14ac:dyDescent="0.2">
      <c r="A17869" s="734">
        <v>45275</v>
      </c>
      <c r="B17869" s="63" t="s">
        <v>11089</v>
      </c>
      <c r="C17869" s="63" t="s">
        <v>10993</v>
      </c>
      <c r="D17869" s="183" t="s">
        <v>11942</v>
      </c>
      <c r="E17869" s="126">
        <v>1500</v>
      </c>
      <c r="F17869" s="126"/>
      <c r="G17869" s="126">
        <f t="shared" si="287"/>
        <v>-1500</v>
      </c>
      <c r="H17869" s="705" t="s">
        <v>11835</v>
      </c>
    </row>
    <row r="17870" spans="1:8" ht="15" x14ac:dyDescent="0.2">
      <c r="A17870" s="734">
        <v>45275</v>
      </c>
      <c r="B17870" s="63" t="s">
        <v>10908</v>
      </c>
      <c r="C17870" s="63" t="s">
        <v>10993</v>
      </c>
      <c r="D17870" s="183" t="s">
        <v>10824</v>
      </c>
      <c r="E17870" s="126">
        <v>1800</v>
      </c>
      <c r="F17870" s="126"/>
      <c r="G17870" s="126">
        <f t="shared" si="287"/>
        <v>-1800</v>
      </c>
      <c r="H17870" s="705" t="s">
        <v>11835</v>
      </c>
    </row>
    <row r="17871" spans="1:8" ht="15" x14ac:dyDescent="0.2">
      <c r="A17871" s="734">
        <v>45275</v>
      </c>
      <c r="B17871" s="63" t="s">
        <v>10232</v>
      </c>
      <c r="C17871" s="63" t="s">
        <v>10993</v>
      </c>
      <c r="D17871" s="183" t="s">
        <v>11277</v>
      </c>
      <c r="E17871" s="126">
        <v>3000</v>
      </c>
      <c r="F17871" s="126"/>
      <c r="G17871" s="126">
        <f t="shared" si="287"/>
        <v>-3000</v>
      </c>
      <c r="H17871" s="705" t="s">
        <v>11835</v>
      </c>
    </row>
    <row r="17872" spans="1:8" ht="15" x14ac:dyDescent="0.2">
      <c r="A17872" s="734">
        <v>45275</v>
      </c>
      <c r="B17872" s="63" t="s">
        <v>11897</v>
      </c>
      <c r="C17872" s="63" t="s">
        <v>392</v>
      </c>
      <c r="D17872" s="183" t="s">
        <v>11943</v>
      </c>
      <c r="E17872" s="126">
        <v>1500</v>
      </c>
      <c r="F17872" s="126"/>
      <c r="G17872" s="126">
        <f t="shared" si="287"/>
        <v>-1500</v>
      </c>
      <c r="H17872" s="705" t="s">
        <v>11835</v>
      </c>
    </row>
    <row r="17873" spans="1:8" ht="15" x14ac:dyDescent="0.2">
      <c r="A17873" s="734">
        <v>45275</v>
      </c>
      <c r="B17873" s="63" t="s">
        <v>11089</v>
      </c>
      <c r="C17873" s="63" t="s">
        <v>5741</v>
      </c>
      <c r="D17873" s="183" t="s">
        <v>370</v>
      </c>
      <c r="E17873" s="126">
        <v>1500</v>
      </c>
      <c r="F17873" s="126"/>
      <c r="G17873" s="126">
        <f t="shared" si="287"/>
        <v>-1500</v>
      </c>
      <c r="H17873" s="705" t="s">
        <v>11835</v>
      </c>
    </row>
    <row r="17874" spans="1:8" ht="15" x14ac:dyDescent="0.2">
      <c r="A17874" s="734">
        <v>45275</v>
      </c>
      <c r="B17874" s="63" t="s">
        <v>11089</v>
      </c>
      <c r="C17874" s="63" t="s">
        <v>392</v>
      </c>
      <c r="D17874" s="183" t="s">
        <v>4452</v>
      </c>
      <c r="E17874" s="126">
        <v>10600</v>
      </c>
      <c r="F17874" s="126"/>
      <c r="G17874" s="126">
        <f t="shared" si="287"/>
        <v>-10600</v>
      </c>
      <c r="H17874" s="705" t="s">
        <v>11835</v>
      </c>
    </row>
    <row r="17875" spans="1:8" ht="15" x14ac:dyDescent="0.2">
      <c r="A17875" s="734">
        <v>45275</v>
      </c>
      <c r="B17875" s="63" t="s">
        <v>11340</v>
      </c>
      <c r="C17875" s="63" t="s">
        <v>392</v>
      </c>
      <c r="D17875" s="183" t="s">
        <v>4452</v>
      </c>
      <c r="E17875" s="126">
        <v>12000</v>
      </c>
      <c r="F17875" s="126"/>
      <c r="G17875" s="126">
        <f t="shared" si="287"/>
        <v>-12000</v>
      </c>
      <c r="H17875" s="705" t="s">
        <v>11835</v>
      </c>
    </row>
    <row r="17876" spans="1:8" ht="15" x14ac:dyDescent="0.2">
      <c r="A17876" s="734">
        <v>45275</v>
      </c>
      <c r="B17876" s="41" t="s">
        <v>6505</v>
      </c>
      <c r="C17876" s="63" t="s">
        <v>11690</v>
      </c>
      <c r="D17876" s="183" t="s">
        <v>11944</v>
      </c>
      <c r="E17876" s="126">
        <v>6000</v>
      </c>
      <c r="F17876" s="126"/>
      <c r="G17876" s="126">
        <f t="shared" si="287"/>
        <v>-6000</v>
      </c>
      <c r="H17876" s="705" t="s">
        <v>11835</v>
      </c>
    </row>
    <row r="17877" spans="1:8" ht="15" x14ac:dyDescent="0.2">
      <c r="A17877" s="734">
        <v>45275</v>
      </c>
      <c r="B17877" s="63" t="s">
        <v>11135</v>
      </c>
      <c r="C17877" s="63" t="s">
        <v>11690</v>
      </c>
      <c r="D17877" s="183" t="s">
        <v>11944</v>
      </c>
      <c r="E17877" s="126">
        <v>24000</v>
      </c>
      <c r="F17877" s="126"/>
      <c r="G17877" s="126">
        <f t="shared" si="287"/>
        <v>-24000</v>
      </c>
      <c r="H17877" s="705" t="s">
        <v>11835</v>
      </c>
    </row>
    <row r="17878" spans="1:8" ht="15" x14ac:dyDescent="0.2">
      <c r="A17878" s="734">
        <v>45275</v>
      </c>
      <c r="B17878" s="41" t="s">
        <v>6505</v>
      </c>
      <c r="C17878" s="63" t="s">
        <v>4876</v>
      </c>
      <c r="D17878" s="183" t="s">
        <v>11945</v>
      </c>
      <c r="E17878" s="126">
        <v>4000</v>
      </c>
      <c r="F17878" s="126"/>
      <c r="G17878" s="126">
        <f t="shared" si="287"/>
        <v>-4000</v>
      </c>
      <c r="H17878" s="705" t="s">
        <v>11835</v>
      </c>
    </row>
    <row r="17879" spans="1:8" ht="15" x14ac:dyDescent="0.2">
      <c r="A17879" s="734">
        <v>45275</v>
      </c>
      <c r="B17879" s="63" t="s">
        <v>11728</v>
      </c>
      <c r="C17879" s="63" t="s">
        <v>286</v>
      </c>
      <c r="D17879" s="183" t="s">
        <v>8663</v>
      </c>
      <c r="E17879" s="126">
        <v>1600</v>
      </c>
      <c r="F17879" s="126"/>
      <c r="G17879" s="126">
        <f t="shared" si="287"/>
        <v>-1600</v>
      </c>
      <c r="H17879" s="705" t="s">
        <v>11835</v>
      </c>
    </row>
    <row r="17880" spans="1:8" ht="15" x14ac:dyDescent="0.2">
      <c r="A17880" s="734">
        <v>45276</v>
      </c>
      <c r="B17880" s="63" t="s">
        <v>10232</v>
      </c>
      <c r="C17880" s="63" t="s">
        <v>10993</v>
      </c>
      <c r="D17880" s="183" t="s">
        <v>1617</v>
      </c>
      <c r="E17880" s="126">
        <v>700</v>
      </c>
      <c r="F17880" s="126"/>
      <c r="G17880" s="126">
        <f t="shared" si="287"/>
        <v>-700</v>
      </c>
      <c r="H17880" s="705" t="s">
        <v>11835</v>
      </c>
    </row>
    <row r="17881" spans="1:8" ht="15" x14ac:dyDescent="0.2">
      <c r="A17881" s="734">
        <v>45276</v>
      </c>
      <c r="B17881" s="63" t="s">
        <v>11446</v>
      </c>
      <c r="C17881" s="63" t="s">
        <v>10993</v>
      </c>
      <c r="D17881" s="183" t="s">
        <v>11956</v>
      </c>
      <c r="E17881" s="126">
        <v>2000</v>
      </c>
      <c r="F17881" s="126"/>
      <c r="G17881" s="126">
        <f t="shared" si="287"/>
        <v>-2000</v>
      </c>
      <c r="H17881" s="705" t="s">
        <v>11835</v>
      </c>
    </row>
    <row r="17882" spans="1:8" ht="15" x14ac:dyDescent="0.2">
      <c r="A17882" s="734">
        <v>45276</v>
      </c>
      <c r="B17882" s="63" t="s">
        <v>10232</v>
      </c>
      <c r="C17882" s="63" t="s">
        <v>5741</v>
      </c>
      <c r="D17882" s="183" t="s">
        <v>370</v>
      </c>
      <c r="E17882" s="126">
        <v>1500</v>
      </c>
      <c r="F17882" s="126"/>
      <c r="G17882" s="126">
        <f t="shared" si="287"/>
        <v>-1500</v>
      </c>
      <c r="H17882" s="705" t="s">
        <v>11835</v>
      </c>
    </row>
    <row r="17883" spans="1:8" ht="15" x14ac:dyDescent="0.2">
      <c r="A17883" s="734">
        <v>45276</v>
      </c>
      <c r="B17883" s="63" t="s">
        <v>11728</v>
      </c>
      <c r="C17883" s="63" t="s">
        <v>5741</v>
      </c>
      <c r="D17883" s="183" t="s">
        <v>11946</v>
      </c>
      <c r="E17883" s="126">
        <v>1500</v>
      </c>
      <c r="F17883" s="126"/>
      <c r="G17883" s="126">
        <f t="shared" si="287"/>
        <v>-1500</v>
      </c>
      <c r="H17883" s="705" t="s">
        <v>11835</v>
      </c>
    </row>
    <row r="17884" spans="1:8" ht="15" x14ac:dyDescent="0.2">
      <c r="A17884" s="734">
        <v>45276</v>
      </c>
      <c r="B17884" s="63" t="s">
        <v>11635</v>
      </c>
      <c r="C17884" s="63" t="s">
        <v>10993</v>
      </c>
      <c r="D17884" s="183" t="s">
        <v>11957</v>
      </c>
      <c r="E17884" s="126">
        <v>6000</v>
      </c>
      <c r="F17884" s="126"/>
      <c r="G17884" s="126">
        <f t="shared" si="287"/>
        <v>-6000</v>
      </c>
      <c r="H17884" s="705" t="s">
        <v>11835</v>
      </c>
    </row>
    <row r="17885" spans="1:8" ht="15" x14ac:dyDescent="0.2">
      <c r="A17885" s="734">
        <v>45276</v>
      </c>
      <c r="B17885" s="63" t="s">
        <v>10908</v>
      </c>
      <c r="C17885" s="63" t="s">
        <v>5741</v>
      </c>
      <c r="D17885" s="183" t="s">
        <v>370</v>
      </c>
      <c r="E17885" s="126">
        <v>250</v>
      </c>
      <c r="F17885" s="126"/>
      <c r="G17885" s="126">
        <f t="shared" si="287"/>
        <v>-250</v>
      </c>
      <c r="H17885" s="705" t="s">
        <v>11835</v>
      </c>
    </row>
    <row r="17886" spans="1:8" ht="15" x14ac:dyDescent="0.2">
      <c r="A17886" s="734">
        <v>45276</v>
      </c>
      <c r="B17886" s="63" t="s">
        <v>9967</v>
      </c>
      <c r="C17886" s="551" t="s">
        <v>379</v>
      </c>
      <c r="D17886" s="740" t="s">
        <v>11959</v>
      </c>
      <c r="E17886" s="552">
        <v>14707</v>
      </c>
      <c r="F17886" s="126"/>
      <c r="G17886" s="126">
        <f t="shared" si="287"/>
        <v>-14707</v>
      </c>
      <c r="H17886" s="705" t="s">
        <v>11835</v>
      </c>
    </row>
    <row r="17887" spans="1:8" ht="15" x14ac:dyDescent="0.2">
      <c r="A17887" s="734">
        <v>45276</v>
      </c>
      <c r="B17887" s="63" t="s">
        <v>9986</v>
      </c>
      <c r="C17887" s="551" t="s">
        <v>379</v>
      </c>
      <c r="D17887" s="740" t="s">
        <v>11959</v>
      </c>
      <c r="E17887" s="552">
        <v>41074</v>
      </c>
      <c r="F17887" s="126"/>
      <c r="G17887" s="126">
        <f t="shared" si="287"/>
        <v>-41074</v>
      </c>
      <c r="H17887" s="705" t="s">
        <v>11835</v>
      </c>
    </row>
    <row r="17888" spans="1:8" ht="15" x14ac:dyDescent="0.2">
      <c r="A17888" s="734">
        <v>45276</v>
      </c>
      <c r="B17888" s="63" t="s">
        <v>10232</v>
      </c>
      <c r="C17888" s="551" t="s">
        <v>379</v>
      </c>
      <c r="D17888" s="740" t="s">
        <v>11959</v>
      </c>
      <c r="E17888" s="552">
        <v>32306</v>
      </c>
      <c r="F17888" s="126"/>
      <c r="G17888" s="126">
        <f t="shared" si="287"/>
        <v>-32306</v>
      </c>
      <c r="H17888" s="705" t="s">
        <v>11835</v>
      </c>
    </row>
    <row r="17889" spans="1:8" ht="15" x14ac:dyDescent="0.2">
      <c r="A17889" s="734">
        <v>45276</v>
      </c>
      <c r="B17889" s="63" t="s">
        <v>10576</v>
      </c>
      <c r="C17889" s="551" t="s">
        <v>379</v>
      </c>
      <c r="D17889" s="740" t="s">
        <v>11959</v>
      </c>
      <c r="E17889" s="552">
        <v>5887</v>
      </c>
      <c r="F17889" s="126"/>
      <c r="G17889" s="126">
        <f t="shared" si="287"/>
        <v>-5887</v>
      </c>
      <c r="H17889" s="705" t="s">
        <v>11835</v>
      </c>
    </row>
    <row r="17890" spans="1:8" ht="15" x14ac:dyDescent="0.2">
      <c r="A17890" s="734">
        <v>45276</v>
      </c>
      <c r="B17890" s="63" t="s">
        <v>11446</v>
      </c>
      <c r="C17890" s="551" t="s">
        <v>379</v>
      </c>
      <c r="D17890" s="740" t="s">
        <v>11959</v>
      </c>
      <c r="E17890" s="552">
        <v>52104</v>
      </c>
      <c r="F17890" s="126"/>
      <c r="G17890" s="126">
        <f t="shared" si="287"/>
        <v>-52104</v>
      </c>
      <c r="H17890" s="705" t="s">
        <v>11835</v>
      </c>
    </row>
    <row r="17891" spans="1:8" ht="15" x14ac:dyDescent="0.2">
      <c r="A17891" s="734">
        <v>45276</v>
      </c>
      <c r="B17891" s="63" t="s">
        <v>11271</v>
      </c>
      <c r="C17891" s="551" t="s">
        <v>379</v>
      </c>
      <c r="D17891" s="740" t="s">
        <v>11959</v>
      </c>
      <c r="E17891" s="552">
        <v>1420</v>
      </c>
      <c r="F17891" s="126"/>
      <c r="G17891" s="126">
        <f t="shared" si="287"/>
        <v>-1420</v>
      </c>
      <c r="H17891" s="705" t="s">
        <v>11835</v>
      </c>
    </row>
    <row r="17892" spans="1:8" ht="15" x14ac:dyDescent="0.2">
      <c r="A17892" s="734">
        <v>45276</v>
      </c>
      <c r="B17892" s="63" t="s">
        <v>11617</v>
      </c>
      <c r="C17892" s="551" t="s">
        <v>379</v>
      </c>
      <c r="D17892" s="740" t="s">
        <v>11959</v>
      </c>
      <c r="E17892" s="552">
        <v>12502</v>
      </c>
      <c r="F17892" s="126"/>
      <c r="G17892" s="126">
        <f t="shared" si="287"/>
        <v>-12502</v>
      </c>
      <c r="H17892" s="705" t="s">
        <v>11835</v>
      </c>
    </row>
    <row r="17893" spans="1:8" ht="15" x14ac:dyDescent="0.2">
      <c r="A17893" s="734">
        <v>45276</v>
      </c>
      <c r="B17893" s="63" t="s">
        <v>11635</v>
      </c>
      <c r="C17893" s="63" t="s">
        <v>10993</v>
      </c>
      <c r="D17893" s="183" t="s">
        <v>11960</v>
      </c>
      <c r="E17893" s="126">
        <v>29000</v>
      </c>
      <c r="F17893" s="126"/>
      <c r="G17893" s="126">
        <f t="shared" si="287"/>
        <v>-29000</v>
      </c>
      <c r="H17893" s="705" t="s">
        <v>11835</v>
      </c>
    </row>
    <row r="17894" spans="1:8" ht="15" x14ac:dyDescent="0.2">
      <c r="A17894" s="734">
        <v>45276</v>
      </c>
      <c r="B17894" s="63" t="s">
        <v>10908</v>
      </c>
      <c r="C17894" s="63" t="s">
        <v>286</v>
      </c>
      <c r="D17894" s="183" t="s">
        <v>9895</v>
      </c>
      <c r="E17894" s="126">
        <v>400</v>
      </c>
      <c r="F17894" s="126"/>
      <c r="G17894" s="126">
        <f t="shared" si="287"/>
        <v>-400</v>
      </c>
      <c r="H17894" s="705" t="s">
        <v>11835</v>
      </c>
    </row>
    <row r="17895" spans="1:8" ht="15" x14ac:dyDescent="0.2">
      <c r="A17895" s="734">
        <v>45278</v>
      </c>
      <c r="B17895" s="63" t="s">
        <v>10908</v>
      </c>
      <c r="C17895" s="63" t="s">
        <v>10993</v>
      </c>
      <c r="D17895" s="183" t="s">
        <v>10824</v>
      </c>
      <c r="E17895" s="126">
        <v>450</v>
      </c>
      <c r="F17895" s="126"/>
      <c r="G17895" s="126">
        <f t="shared" ref="G17895:G17958" si="288">F17895-E17895</f>
        <v>-450</v>
      </c>
      <c r="H17895" s="705" t="s">
        <v>11835</v>
      </c>
    </row>
    <row r="17896" spans="1:8" ht="15" x14ac:dyDescent="0.2">
      <c r="A17896" s="734">
        <v>45278</v>
      </c>
      <c r="B17896" s="63" t="s">
        <v>103</v>
      </c>
      <c r="C17896" s="63" t="s">
        <v>103</v>
      </c>
      <c r="D17896" s="183" t="s">
        <v>3259</v>
      </c>
      <c r="E17896" s="126">
        <v>1000</v>
      </c>
      <c r="F17896" s="126"/>
      <c r="G17896" s="126">
        <f t="shared" si="288"/>
        <v>-1000</v>
      </c>
      <c r="H17896" s="705" t="s">
        <v>11835</v>
      </c>
    </row>
    <row r="17897" spans="1:8" ht="15" x14ac:dyDescent="0.2">
      <c r="A17897" s="734">
        <v>45278</v>
      </c>
      <c r="B17897" s="63" t="s">
        <v>9986</v>
      </c>
      <c r="C17897" s="63" t="s">
        <v>5741</v>
      </c>
      <c r="D17897" s="183" t="s">
        <v>370</v>
      </c>
      <c r="E17897" s="126">
        <v>1700</v>
      </c>
      <c r="F17897" s="126"/>
      <c r="G17897" s="126">
        <f t="shared" si="288"/>
        <v>-1700</v>
      </c>
      <c r="H17897" s="705" t="s">
        <v>11835</v>
      </c>
    </row>
    <row r="17898" spans="1:8" ht="15" x14ac:dyDescent="0.2">
      <c r="A17898" s="734">
        <v>45278</v>
      </c>
      <c r="B17898" s="63" t="s">
        <v>11635</v>
      </c>
      <c r="C17898" s="63" t="s">
        <v>10993</v>
      </c>
      <c r="D17898" s="183" t="s">
        <v>4309</v>
      </c>
      <c r="E17898" s="126">
        <v>420</v>
      </c>
      <c r="F17898" s="126"/>
      <c r="G17898" s="126">
        <f t="shared" si="288"/>
        <v>-420</v>
      </c>
      <c r="H17898" s="705" t="s">
        <v>11835</v>
      </c>
    </row>
    <row r="17899" spans="1:8" ht="15" x14ac:dyDescent="0.2">
      <c r="A17899" s="734">
        <v>45278</v>
      </c>
      <c r="B17899" s="63" t="s">
        <v>10232</v>
      </c>
      <c r="C17899" s="63" t="s">
        <v>10993</v>
      </c>
      <c r="D17899" s="183" t="s">
        <v>11961</v>
      </c>
      <c r="E17899" s="126">
        <v>3450</v>
      </c>
      <c r="F17899" s="126"/>
      <c r="G17899" s="126">
        <f t="shared" si="288"/>
        <v>-3450</v>
      </c>
      <c r="H17899" s="705" t="s">
        <v>11835</v>
      </c>
    </row>
    <row r="17900" spans="1:8" ht="15" x14ac:dyDescent="0.2">
      <c r="A17900" s="734">
        <v>45279</v>
      </c>
      <c r="B17900" s="63" t="s">
        <v>11635</v>
      </c>
      <c r="C17900" s="63" t="s">
        <v>5741</v>
      </c>
      <c r="D17900" s="183" t="s">
        <v>370</v>
      </c>
      <c r="E17900" s="126">
        <v>1500</v>
      </c>
      <c r="F17900" s="126"/>
      <c r="G17900" s="126">
        <f t="shared" si="288"/>
        <v>-1500</v>
      </c>
      <c r="H17900" s="705" t="s">
        <v>11835</v>
      </c>
    </row>
    <row r="17901" spans="1:8" ht="15" x14ac:dyDescent="0.2">
      <c r="A17901" s="734">
        <v>45279</v>
      </c>
      <c r="B17901" s="63" t="s">
        <v>11635</v>
      </c>
      <c r="C17901" s="63" t="s">
        <v>5741</v>
      </c>
      <c r="D17901" s="183" t="s">
        <v>370</v>
      </c>
      <c r="E17901" s="126">
        <v>1000</v>
      </c>
      <c r="F17901" s="126"/>
      <c r="G17901" s="126">
        <f t="shared" si="288"/>
        <v>-1000</v>
      </c>
      <c r="H17901" s="705" t="s">
        <v>11835</v>
      </c>
    </row>
    <row r="17902" spans="1:8" ht="15" x14ac:dyDescent="0.2">
      <c r="A17902" s="734">
        <v>45279</v>
      </c>
      <c r="B17902" s="63" t="s">
        <v>11635</v>
      </c>
      <c r="C17902" s="63" t="s">
        <v>10993</v>
      </c>
      <c r="D17902" s="183" t="s">
        <v>11962</v>
      </c>
      <c r="E17902" s="126">
        <v>6700</v>
      </c>
      <c r="F17902" s="126"/>
      <c r="G17902" s="126">
        <f t="shared" si="288"/>
        <v>-6700</v>
      </c>
      <c r="H17902" s="705" t="s">
        <v>11835</v>
      </c>
    </row>
    <row r="17903" spans="1:8" ht="15" x14ac:dyDescent="0.2">
      <c r="A17903" s="734">
        <v>45279</v>
      </c>
      <c r="B17903" s="63" t="s">
        <v>25</v>
      </c>
      <c r="C17903" s="63" t="s">
        <v>392</v>
      </c>
      <c r="D17903" s="183" t="s">
        <v>11963</v>
      </c>
      <c r="E17903" s="126">
        <v>2350</v>
      </c>
      <c r="F17903" s="126"/>
      <c r="G17903" s="126">
        <f t="shared" si="288"/>
        <v>-2350</v>
      </c>
      <c r="H17903" s="705" t="s">
        <v>11835</v>
      </c>
    </row>
    <row r="17904" spans="1:8" ht="15" x14ac:dyDescent="0.2">
      <c r="A17904" s="734">
        <v>45279</v>
      </c>
      <c r="B17904" s="63" t="s">
        <v>11625</v>
      </c>
      <c r="C17904" s="63" t="s">
        <v>5741</v>
      </c>
      <c r="D17904" s="183" t="s">
        <v>10337</v>
      </c>
      <c r="E17904" s="126">
        <v>250</v>
      </c>
      <c r="F17904" s="126"/>
      <c r="G17904" s="126">
        <f t="shared" si="288"/>
        <v>-250</v>
      </c>
      <c r="H17904" s="705" t="s">
        <v>11835</v>
      </c>
    </row>
    <row r="17905" spans="1:8" ht="15" x14ac:dyDescent="0.2">
      <c r="A17905" s="734">
        <v>45279</v>
      </c>
      <c r="B17905" s="63" t="s">
        <v>103</v>
      </c>
      <c r="C17905" s="63" t="s">
        <v>794</v>
      </c>
      <c r="D17905" s="183" t="s">
        <v>11964</v>
      </c>
      <c r="E17905" s="126">
        <v>11000</v>
      </c>
      <c r="F17905" s="126"/>
      <c r="G17905" s="126">
        <f t="shared" si="288"/>
        <v>-11000</v>
      </c>
      <c r="H17905" s="705" t="s">
        <v>11835</v>
      </c>
    </row>
    <row r="17906" spans="1:8" ht="15" x14ac:dyDescent="0.2">
      <c r="A17906" s="734">
        <v>45279</v>
      </c>
      <c r="B17906" s="63" t="s">
        <v>103</v>
      </c>
      <c r="C17906" s="63" t="s">
        <v>103</v>
      </c>
      <c r="D17906" s="183" t="s">
        <v>3259</v>
      </c>
      <c r="E17906" s="126">
        <v>1000</v>
      </c>
      <c r="F17906" s="126"/>
      <c r="G17906" s="126">
        <f t="shared" si="288"/>
        <v>-1000</v>
      </c>
      <c r="H17906" s="705" t="s">
        <v>11835</v>
      </c>
    </row>
    <row r="17907" spans="1:8" ht="15" x14ac:dyDescent="0.2">
      <c r="A17907" s="734">
        <v>45279</v>
      </c>
      <c r="B17907" s="63" t="s">
        <v>11897</v>
      </c>
      <c r="C17907" s="63" t="s">
        <v>10993</v>
      </c>
      <c r="D17907" s="183" t="s">
        <v>11965</v>
      </c>
      <c r="E17907" s="126">
        <v>35300</v>
      </c>
      <c r="F17907" s="126"/>
      <c r="G17907" s="126">
        <f t="shared" si="288"/>
        <v>-35300</v>
      </c>
      <c r="H17907" s="705" t="s">
        <v>11835</v>
      </c>
    </row>
    <row r="17908" spans="1:8" ht="15" x14ac:dyDescent="0.2">
      <c r="A17908" s="734">
        <v>45279</v>
      </c>
      <c r="B17908" s="63" t="s">
        <v>11897</v>
      </c>
      <c r="C17908" s="63" t="s">
        <v>5741</v>
      </c>
      <c r="D17908" s="183" t="s">
        <v>370</v>
      </c>
      <c r="E17908" s="126">
        <v>1400</v>
      </c>
      <c r="F17908" s="126"/>
      <c r="G17908" s="126">
        <f t="shared" si="288"/>
        <v>-1400</v>
      </c>
      <c r="H17908" s="705" t="s">
        <v>11835</v>
      </c>
    </row>
    <row r="17909" spans="1:8" ht="15" x14ac:dyDescent="0.2">
      <c r="A17909" s="734">
        <v>45279</v>
      </c>
      <c r="B17909" s="63" t="s">
        <v>3946</v>
      </c>
      <c r="C17909" s="63" t="s">
        <v>794</v>
      </c>
      <c r="D17909" s="183" t="s">
        <v>11973</v>
      </c>
      <c r="E17909" s="126">
        <v>28000</v>
      </c>
      <c r="F17909" s="126"/>
      <c r="G17909" s="126">
        <f t="shared" si="288"/>
        <v>-28000</v>
      </c>
      <c r="H17909" s="705" t="s">
        <v>11835</v>
      </c>
    </row>
    <row r="17910" spans="1:8" ht="15" x14ac:dyDescent="0.2">
      <c r="A17910" s="734">
        <v>45279</v>
      </c>
      <c r="B17910" s="63" t="s">
        <v>103</v>
      </c>
      <c r="C17910" s="63"/>
      <c r="D17910" s="183" t="s">
        <v>11974</v>
      </c>
      <c r="E17910" s="126">
        <v>600</v>
      </c>
      <c r="F17910" s="126"/>
      <c r="G17910" s="126">
        <f t="shared" si="288"/>
        <v>-600</v>
      </c>
      <c r="H17910" s="705" t="s">
        <v>11835</v>
      </c>
    </row>
    <row r="17911" spans="1:8" ht="15" x14ac:dyDescent="0.2">
      <c r="A17911" s="734">
        <v>45279</v>
      </c>
      <c r="B17911" s="63" t="s">
        <v>10232</v>
      </c>
      <c r="C17911" s="63" t="s">
        <v>5741</v>
      </c>
      <c r="D17911" s="183" t="s">
        <v>370</v>
      </c>
      <c r="E17911" s="126">
        <v>1500</v>
      </c>
      <c r="F17911" s="126"/>
      <c r="G17911" s="126">
        <f t="shared" si="288"/>
        <v>-1500</v>
      </c>
      <c r="H17911" s="705" t="s">
        <v>11835</v>
      </c>
    </row>
    <row r="17912" spans="1:8" ht="15" x14ac:dyDescent="0.2">
      <c r="A17912" s="734">
        <v>45279</v>
      </c>
      <c r="B17912" s="63" t="s">
        <v>103</v>
      </c>
      <c r="C17912" s="63" t="s">
        <v>103</v>
      </c>
      <c r="D17912" s="183" t="s">
        <v>3259</v>
      </c>
      <c r="E17912" s="126">
        <v>3000</v>
      </c>
      <c r="F17912" s="126"/>
      <c r="G17912" s="126">
        <f t="shared" si="288"/>
        <v>-3000</v>
      </c>
      <c r="H17912" s="705" t="s">
        <v>11835</v>
      </c>
    </row>
    <row r="17913" spans="1:8" ht="15" x14ac:dyDescent="0.2">
      <c r="A17913" s="734">
        <v>45279</v>
      </c>
      <c r="B17913" s="63" t="s">
        <v>11089</v>
      </c>
      <c r="C17913" s="63" t="s">
        <v>11975</v>
      </c>
      <c r="D17913" s="183" t="s">
        <v>11976</v>
      </c>
      <c r="E17913" s="126">
        <v>20000</v>
      </c>
      <c r="F17913" s="126"/>
      <c r="G17913" s="126">
        <f t="shared" si="288"/>
        <v>-20000</v>
      </c>
      <c r="H17913" s="705" t="s">
        <v>11835</v>
      </c>
    </row>
    <row r="17914" spans="1:8" ht="15" x14ac:dyDescent="0.2">
      <c r="A17914" s="734">
        <v>45279</v>
      </c>
      <c r="B17914" s="63" t="s">
        <v>10232</v>
      </c>
      <c r="C17914" s="63" t="s">
        <v>6784</v>
      </c>
      <c r="D17914" s="183" t="s">
        <v>10721</v>
      </c>
      <c r="E17914" s="126">
        <v>150000</v>
      </c>
      <c r="F17914" s="126"/>
      <c r="G17914" s="126">
        <f t="shared" si="288"/>
        <v>-150000</v>
      </c>
      <c r="H17914" s="705" t="s">
        <v>11835</v>
      </c>
    </row>
    <row r="17915" spans="1:8" ht="15" x14ac:dyDescent="0.2">
      <c r="A17915" s="734">
        <v>45279</v>
      </c>
      <c r="B17915" s="63" t="s">
        <v>11089</v>
      </c>
      <c r="C17915" s="63" t="s">
        <v>10993</v>
      </c>
      <c r="D17915" s="183" t="s">
        <v>11877</v>
      </c>
      <c r="E17915" s="126">
        <v>6080</v>
      </c>
      <c r="F17915" s="126"/>
      <c r="G17915" s="126">
        <f t="shared" si="288"/>
        <v>-6080</v>
      </c>
      <c r="H17915" s="705" t="s">
        <v>11835</v>
      </c>
    </row>
    <row r="17916" spans="1:8" ht="15" x14ac:dyDescent="0.2">
      <c r="A17916" s="734">
        <v>45280</v>
      </c>
      <c r="B17916" s="63" t="s">
        <v>11089</v>
      </c>
      <c r="C17916" s="63" t="s">
        <v>392</v>
      </c>
      <c r="D17916" s="183" t="s">
        <v>11977</v>
      </c>
      <c r="E17916" s="126">
        <v>1000</v>
      </c>
      <c r="F17916" s="126"/>
      <c r="G17916" s="126">
        <f t="shared" si="288"/>
        <v>-1000</v>
      </c>
      <c r="H17916" s="705" t="s">
        <v>11835</v>
      </c>
    </row>
    <row r="17917" spans="1:8" ht="15" x14ac:dyDescent="0.2">
      <c r="A17917" s="734">
        <v>45280</v>
      </c>
      <c r="B17917" s="63" t="s">
        <v>11089</v>
      </c>
      <c r="C17917" s="63" t="s">
        <v>10993</v>
      </c>
      <c r="D17917" s="183" t="s">
        <v>11978</v>
      </c>
      <c r="E17917" s="126">
        <v>900</v>
      </c>
      <c r="F17917" s="126"/>
      <c r="G17917" s="126">
        <f t="shared" si="288"/>
        <v>-900</v>
      </c>
      <c r="H17917" s="705" t="s">
        <v>11835</v>
      </c>
    </row>
    <row r="17918" spans="1:8" ht="15" x14ac:dyDescent="0.2">
      <c r="A17918" s="734">
        <v>45280</v>
      </c>
      <c r="B17918" s="63" t="s">
        <v>103</v>
      </c>
      <c r="C17918" s="63" t="s">
        <v>103</v>
      </c>
      <c r="D17918" s="183" t="s">
        <v>3259</v>
      </c>
      <c r="E17918" s="126">
        <v>1500</v>
      </c>
      <c r="F17918" s="126"/>
      <c r="G17918" s="126">
        <f t="shared" si="288"/>
        <v>-1500</v>
      </c>
      <c r="H17918" s="705" t="s">
        <v>11835</v>
      </c>
    </row>
    <row r="17919" spans="1:8" ht="15" x14ac:dyDescent="0.2">
      <c r="A17919" s="734">
        <v>45280</v>
      </c>
      <c r="B17919" s="63" t="s">
        <v>11635</v>
      </c>
      <c r="C17919" s="670" t="s">
        <v>2190</v>
      </c>
      <c r="D17919" s="907" t="s">
        <v>11979</v>
      </c>
      <c r="E17919" s="672">
        <v>3400</v>
      </c>
      <c r="F17919" s="126"/>
      <c r="G17919" s="126">
        <f t="shared" si="288"/>
        <v>-3400</v>
      </c>
      <c r="H17919" s="705" t="s">
        <v>11835</v>
      </c>
    </row>
    <row r="17920" spans="1:8" ht="15" x14ac:dyDescent="0.2">
      <c r="A17920" s="734">
        <v>45280</v>
      </c>
      <c r="B17920" s="63" t="s">
        <v>11728</v>
      </c>
      <c r="C17920" s="670" t="s">
        <v>2190</v>
      </c>
      <c r="D17920" s="907" t="s">
        <v>11979</v>
      </c>
      <c r="E17920" s="672">
        <v>3400</v>
      </c>
      <c r="F17920" s="126"/>
      <c r="G17920" s="126">
        <f t="shared" si="288"/>
        <v>-3400</v>
      </c>
      <c r="H17920" s="705" t="s">
        <v>11835</v>
      </c>
    </row>
    <row r="17921" spans="1:8" ht="15" x14ac:dyDescent="0.2">
      <c r="A17921" s="734">
        <v>45280</v>
      </c>
      <c r="B17921" s="63" t="s">
        <v>10232</v>
      </c>
      <c r="C17921" s="670" t="s">
        <v>2190</v>
      </c>
      <c r="D17921" s="907" t="s">
        <v>11979</v>
      </c>
      <c r="E17921" s="672">
        <v>3400</v>
      </c>
      <c r="F17921" s="126"/>
      <c r="G17921" s="126">
        <f t="shared" si="288"/>
        <v>-3400</v>
      </c>
      <c r="H17921" s="705" t="s">
        <v>11835</v>
      </c>
    </row>
    <row r="17922" spans="1:8" ht="15" x14ac:dyDescent="0.2">
      <c r="A17922" s="734">
        <v>45280</v>
      </c>
      <c r="B17922" s="63" t="s">
        <v>11897</v>
      </c>
      <c r="C17922" s="670" t="s">
        <v>2190</v>
      </c>
      <c r="D17922" s="907" t="s">
        <v>11979</v>
      </c>
      <c r="E17922" s="672">
        <v>3400</v>
      </c>
      <c r="F17922" s="126"/>
      <c r="G17922" s="126">
        <f t="shared" si="288"/>
        <v>-3400</v>
      </c>
      <c r="H17922" s="705" t="s">
        <v>11835</v>
      </c>
    </row>
    <row r="17923" spans="1:8" ht="15" x14ac:dyDescent="0.2">
      <c r="A17923" s="734">
        <v>45280</v>
      </c>
      <c r="B17923" s="63" t="s">
        <v>11089</v>
      </c>
      <c r="C17923" s="670" t="s">
        <v>2190</v>
      </c>
      <c r="D17923" s="907" t="s">
        <v>11979</v>
      </c>
      <c r="E17923" s="672">
        <v>3400</v>
      </c>
      <c r="F17923" s="126"/>
      <c r="G17923" s="126">
        <f t="shared" si="288"/>
        <v>-3400</v>
      </c>
      <c r="H17923" s="705" t="s">
        <v>11835</v>
      </c>
    </row>
    <row r="17924" spans="1:8" ht="15" x14ac:dyDescent="0.2">
      <c r="A17924" s="734">
        <v>45281</v>
      </c>
      <c r="B17924" s="63" t="s">
        <v>11980</v>
      </c>
      <c r="C17924" s="63" t="s">
        <v>392</v>
      </c>
      <c r="D17924" s="183" t="s">
        <v>11981</v>
      </c>
      <c r="E17924" s="126">
        <v>300</v>
      </c>
      <c r="F17924" s="126"/>
      <c r="G17924" s="126">
        <f t="shared" si="288"/>
        <v>-300</v>
      </c>
      <c r="H17924" s="705" t="s">
        <v>11835</v>
      </c>
    </row>
    <row r="17925" spans="1:8" ht="15" x14ac:dyDescent="0.2">
      <c r="A17925" s="734">
        <v>45281</v>
      </c>
      <c r="B17925" s="63" t="s">
        <v>11635</v>
      </c>
      <c r="C17925" s="63" t="s">
        <v>286</v>
      </c>
      <c r="D17925" s="183" t="s">
        <v>9895</v>
      </c>
      <c r="E17925" s="126">
        <v>200</v>
      </c>
      <c r="F17925" s="126"/>
      <c r="G17925" s="126">
        <f t="shared" si="288"/>
        <v>-200</v>
      </c>
      <c r="H17925" s="705" t="s">
        <v>11835</v>
      </c>
    </row>
    <row r="17926" spans="1:8" ht="15" x14ac:dyDescent="0.2">
      <c r="A17926" s="734">
        <v>45281</v>
      </c>
      <c r="B17926" s="63" t="s">
        <v>11635</v>
      </c>
      <c r="C17926" s="63" t="s">
        <v>5741</v>
      </c>
      <c r="D17926" s="183" t="s">
        <v>370</v>
      </c>
      <c r="E17926" s="126">
        <v>1000</v>
      </c>
      <c r="F17926" s="126"/>
      <c r="G17926" s="126">
        <f t="shared" si="288"/>
        <v>-1000</v>
      </c>
      <c r="H17926" s="705" t="s">
        <v>11835</v>
      </c>
    </row>
    <row r="17927" spans="1:8" ht="15" x14ac:dyDescent="0.2">
      <c r="A17927" s="734">
        <v>45281</v>
      </c>
      <c r="B17927" s="63" t="s">
        <v>11446</v>
      </c>
      <c r="C17927" s="63" t="s">
        <v>11884</v>
      </c>
      <c r="D17927" s="183" t="s">
        <v>11987</v>
      </c>
      <c r="E17927" s="126">
        <v>50000</v>
      </c>
      <c r="F17927" s="126"/>
      <c r="G17927" s="126">
        <f t="shared" si="288"/>
        <v>-50000</v>
      </c>
      <c r="H17927" s="705" t="s">
        <v>11835</v>
      </c>
    </row>
    <row r="17928" spans="1:8" ht="15" x14ac:dyDescent="0.2">
      <c r="A17928" s="734">
        <v>45281</v>
      </c>
      <c r="B17928" s="63" t="s">
        <v>11635</v>
      </c>
      <c r="C17928" s="63" t="s">
        <v>5741</v>
      </c>
      <c r="D17928" s="183" t="s">
        <v>11988</v>
      </c>
      <c r="E17928" s="126">
        <v>300</v>
      </c>
      <c r="F17928" s="126"/>
      <c r="G17928" s="126">
        <f t="shared" si="288"/>
        <v>-300</v>
      </c>
      <c r="H17928" s="705" t="s">
        <v>11835</v>
      </c>
    </row>
    <row r="17929" spans="1:8" ht="15" x14ac:dyDescent="0.2">
      <c r="A17929" s="734">
        <v>45281</v>
      </c>
      <c r="B17929" s="63" t="s">
        <v>11728</v>
      </c>
      <c r="C17929" s="63" t="s">
        <v>10993</v>
      </c>
      <c r="D17929" s="183" t="s">
        <v>11989</v>
      </c>
      <c r="E17929" s="126">
        <v>5400</v>
      </c>
      <c r="F17929" s="126"/>
      <c r="G17929" s="126">
        <f t="shared" si="288"/>
        <v>-5400</v>
      </c>
      <c r="H17929" s="705" t="s">
        <v>11835</v>
      </c>
    </row>
    <row r="17930" spans="1:8" ht="15" x14ac:dyDescent="0.2">
      <c r="A17930" s="734">
        <v>45281</v>
      </c>
      <c r="B17930" s="63" t="s">
        <v>11026</v>
      </c>
      <c r="C17930" s="63" t="s">
        <v>5741</v>
      </c>
      <c r="D17930" s="183" t="s">
        <v>370</v>
      </c>
      <c r="E17930" s="126">
        <v>1800</v>
      </c>
      <c r="F17930" s="126"/>
      <c r="G17930" s="126">
        <f t="shared" si="288"/>
        <v>-1800</v>
      </c>
      <c r="H17930" s="705" t="s">
        <v>11835</v>
      </c>
    </row>
    <row r="17931" spans="1:8" ht="15" x14ac:dyDescent="0.2">
      <c r="A17931" s="734">
        <v>45281</v>
      </c>
      <c r="B17931" s="63" t="s">
        <v>11897</v>
      </c>
      <c r="C17931" s="63" t="s">
        <v>5741</v>
      </c>
      <c r="D17931" s="183" t="s">
        <v>370</v>
      </c>
      <c r="E17931" s="126">
        <v>1500</v>
      </c>
      <c r="F17931" s="126"/>
      <c r="G17931" s="126">
        <f t="shared" si="288"/>
        <v>-1500</v>
      </c>
      <c r="H17931" s="705" t="s">
        <v>11835</v>
      </c>
    </row>
    <row r="17932" spans="1:8" ht="15" x14ac:dyDescent="0.2">
      <c r="A17932" s="734">
        <v>45281</v>
      </c>
      <c r="B17932" s="63" t="s">
        <v>103</v>
      </c>
      <c r="C17932" s="63" t="s">
        <v>392</v>
      </c>
      <c r="D17932" s="183" t="s">
        <v>11990</v>
      </c>
      <c r="E17932" s="126">
        <v>1300</v>
      </c>
      <c r="F17932" s="126"/>
      <c r="G17932" s="126">
        <f t="shared" si="288"/>
        <v>-1300</v>
      </c>
      <c r="H17932" s="705" t="s">
        <v>11835</v>
      </c>
    </row>
    <row r="17933" spans="1:8" ht="15" x14ac:dyDescent="0.2">
      <c r="A17933" s="734">
        <v>45281</v>
      </c>
      <c r="B17933" s="63" t="s">
        <v>103</v>
      </c>
      <c r="C17933" s="63" t="s">
        <v>392</v>
      </c>
      <c r="D17933" s="183" t="s">
        <v>11996</v>
      </c>
      <c r="E17933" s="126">
        <v>3700</v>
      </c>
      <c r="F17933" s="126"/>
      <c r="G17933" s="126">
        <f t="shared" si="288"/>
        <v>-3700</v>
      </c>
      <c r="H17933" s="705" t="s">
        <v>11835</v>
      </c>
    </row>
    <row r="17934" spans="1:8" ht="15" x14ac:dyDescent="0.2">
      <c r="A17934" s="734">
        <v>45281</v>
      </c>
      <c r="B17934" s="63" t="s">
        <v>11897</v>
      </c>
      <c r="C17934" s="63" t="s">
        <v>10993</v>
      </c>
      <c r="D17934" s="183" t="s">
        <v>11991</v>
      </c>
      <c r="E17934" s="126">
        <v>59500</v>
      </c>
      <c r="F17934" s="126"/>
      <c r="G17934" s="126">
        <f t="shared" si="288"/>
        <v>-59500</v>
      </c>
      <c r="H17934" s="705" t="s">
        <v>11835</v>
      </c>
    </row>
    <row r="17935" spans="1:8" ht="15" x14ac:dyDescent="0.2">
      <c r="A17935" s="734">
        <v>45281</v>
      </c>
      <c r="B17935" s="41" t="s">
        <v>6505</v>
      </c>
      <c r="C17935" s="63" t="s">
        <v>794</v>
      </c>
      <c r="D17935" s="183" t="s">
        <v>11992</v>
      </c>
      <c r="E17935" s="126">
        <v>21600</v>
      </c>
      <c r="F17935" s="126"/>
      <c r="G17935" s="126">
        <f t="shared" si="288"/>
        <v>-21600</v>
      </c>
      <c r="H17935" s="705" t="s">
        <v>11835</v>
      </c>
    </row>
    <row r="17936" spans="1:8" ht="15" x14ac:dyDescent="0.2">
      <c r="A17936" s="734">
        <v>45282</v>
      </c>
      <c r="B17936" s="63" t="s">
        <v>11635</v>
      </c>
      <c r="C17936" s="63" t="s">
        <v>10993</v>
      </c>
      <c r="D17936" s="183" t="s">
        <v>11993</v>
      </c>
      <c r="E17936" s="126">
        <v>3050</v>
      </c>
      <c r="F17936" s="126"/>
      <c r="G17936" s="126">
        <f t="shared" si="288"/>
        <v>-3050</v>
      </c>
      <c r="H17936" s="705" t="s">
        <v>11835</v>
      </c>
    </row>
    <row r="17937" spans="1:8" ht="15" x14ac:dyDescent="0.2">
      <c r="A17937" s="734">
        <v>45282</v>
      </c>
      <c r="B17937" s="63" t="s">
        <v>103</v>
      </c>
      <c r="C17937" s="63" t="s">
        <v>103</v>
      </c>
      <c r="D17937" s="183" t="s">
        <v>11994</v>
      </c>
      <c r="E17937" s="126">
        <v>3000</v>
      </c>
      <c r="F17937" s="126"/>
      <c r="G17937" s="126">
        <f t="shared" si="288"/>
        <v>-3000</v>
      </c>
      <c r="H17937" s="705" t="s">
        <v>11835</v>
      </c>
    </row>
    <row r="17938" spans="1:8" ht="15" x14ac:dyDescent="0.2">
      <c r="A17938" s="734">
        <v>45282</v>
      </c>
      <c r="B17938" s="63" t="s">
        <v>10908</v>
      </c>
      <c r="C17938" s="63" t="s">
        <v>5741</v>
      </c>
      <c r="D17938" s="183" t="s">
        <v>370</v>
      </c>
      <c r="E17938" s="126">
        <v>600</v>
      </c>
      <c r="F17938" s="126"/>
      <c r="G17938" s="126">
        <f t="shared" si="288"/>
        <v>-600</v>
      </c>
      <c r="H17938" s="705" t="s">
        <v>11835</v>
      </c>
    </row>
    <row r="17939" spans="1:8" ht="15" x14ac:dyDescent="0.2">
      <c r="A17939" s="734">
        <v>45282</v>
      </c>
      <c r="B17939" s="63" t="s">
        <v>10908</v>
      </c>
      <c r="C17939" s="63" t="s">
        <v>392</v>
      </c>
      <c r="D17939" s="183" t="s">
        <v>11995</v>
      </c>
      <c r="E17939" s="126">
        <v>5000</v>
      </c>
      <c r="F17939" s="126"/>
      <c r="G17939" s="126">
        <f t="shared" si="288"/>
        <v>-5000</v>
      </c>
      <c r="H17939" s="705" t="s">
        <v>11835</v>
      </c>
    </row>
    <row r="17940" spans="1:8" ht="15" x14ac:dyDescent="0.2">
      <c r="A17940" s="734">
        <v>45283</v>
      </c>
      <c r="B17940" s="63" t="s">
        <v>10232</v>
      </c>
      <c r="C17940" s="63" t="s">
        <v>6784</v>
      </c>
      <c r="D17940" s="183" t="s">
        <v>12039</v>
      </c>
      <c r="E17940" s="126">
        <v>100000</v>
      </c>
      <c r="F17940" s="126"/>
      <c r="G17940" s="126">
        <f t="shared" si="288"/>
        <v>-100000</v>
      </c>
      <c r="H17940" s="705" t="s">
        <v>11835</v>
      </c>
    </row>
    <row r="17941" spans="1:8" ht="15" x14ac:dyDescent="0.2">
      <c r="A17941" s="734">
        <v>45283</v>
      </c>
      <c r="B17941" s="63" t="s">
        <v>11897</v>
      </c>
      <c r="C17941" s="63" t="s">
        <v>5741</v>
      </c>
      <c r="D17941" s="183" t="s">
        <v>12005</v>
      </c>
      <c r="E17941" s="126">
        <v>11000</v>
      </c>
      <c r="F17941" s="126"/>
      <c r="G17941" s="126">
        <f t="shared" si="288"/>
        <v>-11000</v>
      </c>
      <c r="H17941" s="705" t="s">
        <v>11835</v>
      </c>
    </row>
    <row r="17942" spans="1:8" ht="15" x14ac:dyDescent="0.2">
      <c r="A17942" s="734">
        <v>45283</v>
      </c>
      <c r="B17942" s="63" t="s">
        <v>11728</v>
      </c>
      <c r="C17942" s="63" t="s">
        <v>5741</v>
      </c>
      <c r="D17942" s="183" t="s">
        <v>10337</v>
      </c>
      <c r="E17942" s="126">
        <v>800</v>
      </c>
      <c r="F17942" s="126"/>
      <c r="G17942" s="126">
        <f t="shared" si="288"/>
        <v>-800</v>
      </c>
      <c r="H17942" s="705" t="s">
        <v>11835</v>
      </c>
    </row>
    <row r="17943" spans="1:8" ht="15" x14ac:dyDescent="0.2">
      <c r="A17943" s="734">
        <v>45286</v>
      </c>
      <c r="B17943" s="63" t="s">
        <v>10908</v>
      </c>
      <c r="C17943" s="63" t="s">
        <v>5741</v>
      </c>
      <c r="D17943" s="183" t="s">
        <v>12006</v>
      </c>
      <c r="E17943" s="126">
        <v>200</v>
      </c>
      <c r="F17943" s="126"/>
      <c r="G17943" s="126">
        <f t="shared" si="288"/>
        <v>-200</v>
      </c>
      <c r="H17943" s="705" t="s">
        <v>11835</v>
      </c>
    </row>
    <row r="17944" spans="1:8" ht="15" x14ac:dyDescent="0.2">
      <c r="A17944" s="734">
        <v>45286</v>
      </c>
      <c r="B17944" s="63" t="s">
        <v>11635</v>
      </c>
      <c r="C17944" s="63" t="s">
        <v>5410</v>
      </c>
      <c r="D17944" s="183" t="s">
        <v>370</v>
      </c>
      <c r="E17944" s="126">
        <v>9500</v>
      </c>
      <c r="F17944" s="126"/>
      <c r="G17944" s="126">
        <f t="shared" si="288"/>
        <v>-9500</v>
      </c>
      <c r="H17944" s="705" t="s">
        <v>11835</v>
      </c>
    </row>
    <row r="17945" spans="1:8" ht="15" x14ac:dyDescent="0.2">
      <c r="A17945" s="734">
        <v>45286</v>
      </c>
      <c r="B17945" s="63" t="s">
        <v>9986</v>
      </c>
      <c r="C17945" s="63" t="s">
        <v>10993</v>
      </c>
      <c r="D17945" s="183" t="s">
        <v>4966</v>
      </c>
      <c r="E17945" s="126">
        <v>18830</v>
      </c>
      <c r="F17945" s="126"/>
      <c r="G17945" s="126">
        <f t="shared" si="288"/>
        <v>-18830</v>
      </c>
      <c r="H17945" s="705" t="s">
        <v>11835</v>
      </c>
    </row>
    <row r="17946" spans="1:8" ht="15" x14ac:dyDescent="0.2">
      <c r="A17946" s="734">
        <v>45286</v>
      </c>
      <c r="B17946" s="63" t="s">
        <v>10232</v>
      </c>
      <c r="C17946" s="63" t="s">
        <v>9549</v>
      </c>
      <c r="D17946" s="183" t="s">
        <v>12002</v>
      </c>
      <c r="E17946" s="126">
        <v>125000</v>
      </c>
      <c r="F17946" s="126"/>
      <c r="G17946" s="126">
        <f t="shared" si="288"/>
        <v>-125000</v>
      </c>
      <c r="H17946" s="705" t="s">
        <v>11835</v>
      </c>
    </row>
    <row r="17947" spans="1:8" ht="15" x14ac:dyDescent="0.2">
      <c r="A17947" s="734">
        <v>45286</v>
      </c>
      <c r="B17947" s="63" t="s">
        <v>9986</v>
      </c>
      <c r="C17947" s="63" t="s">
        <v>6476</v>
      </c>
      <c r="D17947" s="183" t="s">
        <v>12003</v>
      </c>
      <c r="E17947" s="126">
        <v>200000</v>
      </c>
      <c r="F17947" s="126"/>
      <c r="G17947" s="126">
        <f t="shared" si="288"/>
        <v>-200000</v>
      </c>
      <c r="H17947" s="705" t="s">
        <v>11835</v>
      </c>
    </row>
    <row r="17948" spans="1:8" ht="15" x14ac:dyDescent="0.2">
      <c r="A17948" s="734">
        <v>45286</v>
      </c>
      <c r="B17948" s="63" t="s">
        <v>11617</v>
      </c>
      <c r="C17948" s="63" t="s">
        <v>11099</v>
      </c>
      <c r="D17948" s="183" t="s">
        <v>12003</v>
      </c>
      <c r="E17948" s="126">
        <v>100000</v>
      </c>
      <c r="F17948" s="126"/>
      <c r="G17948" s="126">
        <f t="shared" si="288"/>
        <v>-100000</v>
      </c>
      <c r="H17948" s="705" t="s">
        <v>11835</v>
      </c>
    </row>
    <row r="17949" spans="1:8" ht="15" x14ac:dyDescent="0.2">
      <c r="A17949" s="734">
        <v>45286</v>
      </c>
      <c r="B17949" s="63" t="s">
        <v>9356</v>
      </c>
      <c r="C17949" s="63" t="s">
        <v>5681</v>
      </c>
      <c r="D17949" s="183" t="s">
        <v>12003</v>
      </c>
      <c r="E17949" s="126">
        <v>500000</v>
      </c>
      <c r="F17949" s="126"/>
      <c r="G17949" s="126">
        <f t="shared" si="288"/>
        <v>-500000</v>
      </c>
      <c r="H17949" s="705" t="s">
        <v>11835</v>
      </c>
    </row>
    <row r="17950" spans="1:8" ht="24" x14ac:dyDescent="0.2">
      <c r="A17950" s="734">
        <v>45286</v>
      </c>
      <c r="B17950" s="63" t="s">
        <v>11617</v>
      </c>
      <c r="C17950" s="63" t="s">
        <v>10993</v>
      </c>
      <c r="D17950" s="183" t="s">
        <v>12004</v>
      </c>
      <c r="E17950" s="126">
        <v>42000</v>
      </c>
      <c r="F17950" s="126"/>
      <c r="G17950" s="126">
        <f t="shared" si="288"/>
        <v>-42000</v>
      </c>
      <c r="H17950" s="705" t="s">
        <v>11835</v>
      </c>
    </row>
    <row r="17951" spans="1:8" ht="15" x14ac:dyDescent="0.2">
      <c r="A17951" s="734">
        <v>45286</v>
      </c>
      <c r="B17951" s="63" t="s">
        <v>11897</v>
      </c>
      <c r="C17951" s="566" t="s">
        <v>12010</v>
      </c>
      <c r="D17951" s="875" t="s">
        <v>12011</v>
      </c>
      <c r="E17951" s="567">
        <v>40000</v>
      </c>
      <c r="F17951" s="126"/>
      <c r="G17951" s="126">
        <f t="shared" si="288"/>
        <v>-40000</v>
      </c>
      <c r="H17951" s="705" t="s">
        <v>11835</v>
      </c>
    </row>
    <row r="17952" spans="1:8" ht="15" x14ac:dyDescent="0.2">
      <c r="A17952" s="734">
        <v>45286</v>
      </c>
      <c r="B17952" s="63" t="s">
        <v>10908</v>
      </c>
      <c r="C17952" s="566" t="s">
        <v>12010</v>
      </c>
      <c r="D17952" s="875" t="s">
        <v>12011</v>
      </c>
      <c r="E17952" s="567">
        <v>15000</v>
      </c>
      <c r="F17952" s="126"/>
      <c r="G17952" s="126">
        <f t="shared" si="288"/>
        <v>-15000</v>
      </c>
      <c r="H17952" s="705" t="s">
        <v>11835</v>
      </c>
    </row>
    <row r="17953" spans="1:8" ht="15" x14ac:dyDescent="0.2">
      <c r="A17953" s="734">
        <v>45286</v>
      </c>
      <c r="B17953" s="63" t="s">
        <v>11635</v>
      </c>
      <c r="C17953" s="566" t="s">
        <v>12010</v>
      </c>
      <c r="D17953" s="875" t="s">
        <v>12011</v>
      </c>
      <c r="E17953" s="567">
        <v>2000</v>
      </c>
      <c r="F17953" s="126"/>
      <c r="G17953" s="126">
        <f t="shared" si="288"/>
        <v>-2000</v>
      </c>
      <c r="H17953" s="705" t="s">
        <v>11835</v>
      </c>
    </row>
    <row r="17954" spans="1:8" ht="15" x14ac:dyDescent="0.2">
      <c r="A17954" s="734">
        <v>45286</v>
      </c>
      <c r="B17954" s="63" t="s">
        <v>9967</v>
      </c>
      <c r="C17954" s="566" t="s">
        <v>12010</v>
      </c>
      <c r="D17954" s="875" t="s">
        <v>12011</v>
      </c>
      <c r="E17954" s="567">
        <v>17000</v>
      </c>
      <c r="F17954" s="126"/>
      <c r="G17954" s="126">
        <f t="shared" si="288"/>
        <v>-17000</v>
      </c>
      <c r="H17954" s="705" t="s">
        <v>11835</v>
      </c>
    </row>
    <row r="17955" spans="1:8" ht="15" x14ac:dyDescent="0.2">
      <c r="A17955" s="734">
        <v>45286</v>
      </c>
      <c r="B17955" s="63" t="s">
        <v>11635</v>
      </c>
      <c r="C17955" s="670" t="s">
        <v>11552</v>
      </c>
      <c r="D17955" s="907" t="s">
        <v>12012</v>
      </c>
      <c r="E17955" s="672">
        <v>25500</v>
      </c>
      <c r="F17955" s="126"/>
      <c r="G17955" s="126">
        <f t="shared" si="288"/>
        <v>-25500</v>
      </c>
      <c r="H17955" s="705" t="s">
        <v>11835</v>
      </c>
    </row>
    <row r="17956" spans="1:8" ht="15" x14ac:dyDescent="0.2">
      <c r="A17956" s="734">
        <v>45286</v>
      </c>
      <c r="B17956" s="63" t="s">
        <v>10232</v>
      </c>
      <c r="C17956" s="670" t="s">
        <v>11552</v>
      </c>
      <c r="D17956" s="907" t="s">
        <v>12012</v>
      </c>
      <c r="E17956" s="672">
        <v>14000</v>
      </c>
      <c r="F17956" s="126"/>
      <c r="G17956" s="126">
        <f t="shared" si="288"/>
        <v>-14000</v>
      </c>
      <c r="H17956" s="705" t="s">
        <v>11835</v>
      </c>
    </row>
    <row r="17957" spans="1:8" ht="15" x14ac:dyDescent="0.2">
      <c r="A17957" s="734">
        <v>45286</v>
      </c>
      <c r="B17957" s="63" t="s">
        <v>11446</v>
      </c>
      <c r="C17957" s="670" t="s">
        <v>11552</v>
      </c>
      <c r="D17957" s="907" t="s">
        <v>12012</v>
      </c>
      <c r="E17957" s="672">
        <v>11500</v>
      </c>
      <c r="F17957" s="126"/>
      <c r="G17957" s="126">
        <f t="shared" si="288"/>
        <v>-11500</v>
      </c>
      <c r="H17957" s="705" t="s">
        <v>11835</v>
      </c>
    </row>
    <row r="17958" spans="1:8" ht="15" x14ac:dyDescent="0.2">
      <c r="A17958" s="734">
        <v>45286</v>
      </c>
      <c r="B17958" s="63" t="s">
        <v>11635</v>
      </c>
      <c r="C17958" s="566" t="s">
        <v>10993</v>
      </c>
      <c r="D17958" s="875" t="s">
        <v>12013</v>
      </c>
      <c r="E17958" s="567">
        <v>36000</v>
      </c>
      <c r="F17958" s="126"/>
      <c r="G17958" s="126">
        <f t="shared" si="288"/>
        <v>-36000</v>
      </c>
      <c r="H17958" s="705" t="s">
        <v>11835</v>
      </c>
    </row>
    <row r="17959" spans="1:8" ht="15" x14ac:dyDescent="0.2">
      <c r="A17959" s="734">
        <v>45286</v>
      </c>
      <c r="B17959" s="63" t="s">
        <v>11897</v>
      </c>
      <c r="C17959" s="566" t="s">
        <v>10993</v>
      </c>
      <c r="D17959" s="875" t="s">
        <v>12013</v>
      </c>
      <c r="E17959" s="567">
        <v>36000</v>
      </c>
      <c r="F17959" s="126"/>
      <c r="G17959" s="126">
        <f t="shared" ref="G17959:G18022" si="289">F17959-E17959</f>
        <v>-36000</v>
      </c>
      <c r="H17959" s="705" t="s">
        <v>11835</v>
      </c>
    </row>
    <row r="17960" spans="1:8" ht="15" x14ac:dyDescent="0.2">
      <c r="A17960" s="734">
        <v>45286</v>
      </c>
      <c r="B17960" s="63" t="s">
        <v>10232</v>
      </c>
      <c r="C17960" s="566" t="s">
        <v>10993</v>
      </c>
      <c r="D17960" s="875" t="s">
        <v>12013</v>
      </c>
      <c r="E17960" s="567">
        <v>36000</v>
      </c>
      <c r="F17960" s="126"/>
      <c r="G17960" s="126">
        <f t="shared" si="289"/>
        <v>-36000</v>
      </c>
      <c r="H17960" s="705" t="s">
        <v>11835</v>
      </c>
    </row>
    <row r="17961" spans="1:8" ht="15" x14ac:dyDescent="0.2">
      <c r="A17961" s="734">
        <v>45286</v>
      </c>
      <c r="B17961" s="63" t="s">
        <v>11728</v>
      </c>
      <c r="C17961" s="566" t="s">
        <v>10993</v>
      </c>
      <c r="D17961" s="875" t="s">
        <v>12013</v>
      </c>
      <c r="E17961" s="567">
        <v>36000</v>
      </c>
      <c r="F17961" s="126"/>
      <c r="G17961" s="126">
        <f t="shared" si="289"/>
        <v>-36000</v>
      </c>
      <c r="H17961" s="705" t="s">
        <v>11835</v>
      </c>
    </row>
    <row r="17962" spans="1:8" ht="15" x14ac:dyDescent="0.2">
      <c r="A17962" s="734">
        <v>45286</v>
      </c>
      <c r="B17962" s="63" t="s">
        <v>10908</v>
      </c>
      <c r="C17962" s="566" t="s">
        <v>10993</v>
      </c>
      <c r="D17962" s="875" t="s">
        <v>12013</v>
      </c>
      <c r="E17962" s="567">
        <v>36000</v>
      </c>
      <c r="F17962" s="126"/>
      <c r="G17962" s="126">
        <f t="shared" si="289"/>
        <v>-36000</v>
      </c>
      <c r="H17962" s="705" t="s">
        <v>11835</v>
      </c>
    </row>
    <row r="17963" spans="1:8" ht="15" x14ac:dyDescent="0.2">
      <c r="A17963" s="734">
        <v>45286</v>
      </c>
      <c r="B17963" s="63" t="s">
        <v>11728</v>
      </c>
      <c r="C17963" s="566" t="s">
        <v>10993</v>
      </c>
      <c r="D17963" s="875" t="s">
        <v>12013</v>
      </c>
      <c r="E17963" s="567">
        <v>38000</v>
      </c>
      <c r="F17963" s="126"/>
      <c r="G17963" s="126">
        <f t="shared" si="289"/>
        <v>-38000</v>
      </c>
      <c r="H17963" s="705" t="s">
        <v>11835</v>
      </c>
    </row>
    <row r="17964" spans="1:8" ht="15" x14ac:dyDescent="0.2">
      <c r="A17964" s="734">
        <v>45286</v>
      </c>
      <c r="B17964" s="63" t="s">
        <v>10232</v>
      </c>
      <c r="C17964" s="670" t="s">
        <v>10993</v>
      </c>
      <c r="D17964" s="907" t="s">
        <v>12014</v>
      </c>
      <c r="E17964" s="672">
        <v>14000</v>
      </c>
      <c r="F17964" s="126"/>
      <c r="G17964" s="126">
        <f t="shared" si="289"/>
        <v>-14000</v>
      </c>
      <c r="H17964" s="705" t="s">
        <v>11835</v>
      </c>
    </row>
    <row r="17965" spans="1:8" ht="15" x14ac:dyDescent="0.2">
      <c r="A17965" s="734">
        <v>45286</v>
      </c>
      <c r="B17965" s="63" t="s">
        <v>10908</v>
      </c>
      <c r="C17965" s="670" t="s">
        <v>10993</v>
      </c>
      <c r="D17965" s="907" t="s">
        <v>12014</v>
      </c>
      <c r="E17965" s="672">
        <v>14000</v>
      </c>
      <c r="F17965" s="126"/>
      <c r="G17965" s="126">
        <f t="shared" si="289"/>
        <v>-14000</v>
      </c>
      <c r="H17965" s="705" t="s">
        <v>11835</v>
      </c>
    </row>
    <row r="17966" spans="1:8" ht="15" x14ac:dyDescent="0.2">
      <c r="A17966" s="734">
        <v>45286</v>
      </c>
      <c r="B17966" s="63" t="s">
        <v>11635</v>
      </c>
      <c r="C17966" s="670" t="s">
        <v>10993</v>
      </c>
      <c r="D17966" s="907" t="s">
        <v>12014</v>
      </c>
      <c r="E17966" s="672">
        <v>11000</v>
      </c>
      <c r="F17966" s="126"/>
      <c r="G17966" s="126">
        <f t="shared" si="289"/>
        <v>-11000</v>
      </c>
      <c r="H17966" s="705" t="s">
        <v>11835</v>
      </c>
    </row>
    <row r="17967" spans="1:8" ht="15" x14ac:dyDescent="0.2">
      <c r="A17967" s="734">
        <v>45286</v>
      </c>
      <c r="B17967" s="63" t="s">
        <v>10232</v>
      </c>
      <c r="C17967" s="63" t="s">
        <v>6586</v>
      </c>
      <c r="D17967" s="183" t="s">
        <v>12015</v>
      </c>
      <c r="E17967" s="126">
        <v>80000</v>
      </c>
      <c r="F17967" s="126"/>
      <c r="G17967" s="126">
        <f t="shared" si="289"/>
        <v>-80000</v>
      </c>
      <c r="H17967" s="705" t="s">
        <v>11835</v>
      </c>
    </row>
    <row r="17968" spans="1:8" ht="15" x14ac:dyDescent="0.2">
      <c r="A17968" s="734">
        <v>45286</v>
      </c>
      <c r="B17968" s="63" t="s">
        <v>10151</v>
      </c>
      <c r="C17968" s="63" t="s">
        <v>12016</v>
      </c>
      <c r="D17968" s="183" t="s">
        <v>12017</v>
      </c>
      <c r="E17968" s="126">
        <v>50000</v>
      </c>
      <c r="F17968" s="126"/>
      <c r="G17968" s="126">
        <f t="shared" si="289"/>
        <v>-50000</v>
      </c>
      <c r="H17968" s="705" t="s">
        <v>11835</v>
      </c>
    </row>
    <row r="17969" spans="1:8" ht="15" x14ac:dyDescent="0.2">
      <c r="A17969" s="734">
        <v>45286</v>
      </c>
      <c r="B17969" s="63" t="s">
        <v>9986</v>
      </c>
      <c r="C17969" s="63" t="s">
        <v>12018</v>
      </c>
      <c r="D17969" s="183" t="s">
        <v>12003</v>
      </c>
      <c r="E17969" s="126">
        <v>250000</v>
      </c>
      <c r="F17969" s="126"/>
      <c r="G17969" s="126">
        <f t="shared" si="289"/>
        <v>-250000</v>
      </c>
      <c r="H17969" s="705" t="s">
        <v>11835</v>
      </c>
    </row>
    <row r="17970" spans="1:8" ht="15" x14ac:dyDescent="0.2">
      <c r="A17970" s="734">
        <v>45286</v>
      </c>
      <c r="B17970" s="63" t="s">
        <v>11728</v>
      </c>
      <c r="C17970" s="670" t="s">
        <v>10993</v>
      </c>
      <c r="D17970" s="907" t="s">
        <v>12008</v>
      </c>
      <c r="E17970" s="672">
        <v>6000</v>
      </c>
      <c r="F17970" s="126"/>
      <c r="G17970" s="126">
        <f t="shared" si="289"/>
        <v>-6000</v>
      </c>
      <c r="H17970" s="705" t="s">
        <v>11835</v>
      </c>
    </row>
    <row r="17971" spans="1:8" ht="15" x14ac:dyDescent="0.2">
      <c r="A17971" s="734">
        <v>45286</v>
      </c>
      <c r="B17971" s="63" t="s">
        <v>11623</v>
      </c>
      <c r="C17971" s="670" t="s">
        <v>10993</v>
      </c>
      <c r="D17971" s="907" t="s">
        <v>12008</v>
      </c>
      <c r="E17971" s="672">
        <v>6000</v>
      </c>
      <c r="F17971" s="126"/>
      <c r="G17971" s="126">
        <f t="shared" si="289"/>
        <v>-6000</v>
      </c>
      <c r="H17971" s="705" t="s">
        <v>11835</v>
      </c>
    </row>
    <row r="17972" spans="1:8" ht="15" x14ac:dyDescent="0.2">
      <c r="A17972" s="734">
        <v>45286</v>
      </c>
      <c r="B17972" s="63" t="s">
        <v>10909</v>
      </c>
      <c r="C17972" s="670" t="s">
        <v>10993</v>
      </c>
      <c r="D17972" s="907" t="s">
        <v>12008</v>
      </c>
      <c r="E17972" s="672">
        <v>6000</v>
      </c>
      <c r="F17972" s="126"/>
      <c r="G17972" s="126">
        <f t="shared" si="289"/>
        <v>-6000</v>
      </c>
      <c r="H17972" s="705" t="s">
        <v>11835</v>
      </c>
    </row>
    <row r="17973" spans="1:8" ht="15" x14ac:dyDescent="0.2">
      <c r="A17973" s="734">
        <v>45286</v>
      </c>
      <c r="B17973" s="63" t="s">
        <v>11728</v>
      </c>
      <c r="C17973" s="566" t="s">
        <v>10993</v>
      </c>
      <c r="D17973" s="875" t="s">
        <v>12009</v>
      </c>
      <c r="E17973" s="567">
        <v>15000</v>
      </c>
      <c r="F17973" s="126"/>
      <c r="G17973" s="126">
        <f t="shared" si="289"/>
        <v>-15000</v>
      </c>
      <c r="H17973" s="705" t="s">
        <v>11835</v>
      </c>
    </row>
    <row r="17974" spans="1:8" ht="15" x14ac:dyDescent="0.2">
      <c r="A17974" s="734">
        <v>45286</v>
      </c>
      <c r="B17974" s="63" t="s">
        <v>11623</v>
      </c>
      <c r="C17974" s="566" t="s">
        <v>10993</v>
      </c>
      <c r="D17974" s="875" t="s">
        <v>12009</v>
      </c>
      <c r="E17974" s="567">
        <v>15000</v>
      </c>
      <c r="F17974" s="126"/>
      <c r="G17974" s="126">
        <f t="shared" si="289"/>
        <v>-15000</v>
      </c>
      <c r="H17974" s="705" t="s">
        <v>11835</v>
      </c>
    </row>
    <row r="17975" spans="1:8" ht="15" x14ac:dyDescent="0.2">
      <c r="A17975" s="734">
        <v>45286</v>
      </c>
      <c r="B17975" s="63" t="s">
        <v>10909</v>
      </c>
      <c r="C17975" s="566" t="s">
        <v>10993</v>
      </c>
      <c r="D17975" s="875" t="s">
        <v>12009</v>
      </c>
      <c r="E17975" s="567">
        <v>14000</v>
      </c>
      <c r="F17975" s="126"/>
      <c r="G17975" s="126">
        <f t="shared" si="289"/>
        <v>-14000</v>
      </c>
      <c r="H17975" s="705" t="s">
        <v>11835</v>
      </c>
    </row>
    <row r="17976" spans="1:8" ht="15" x14ac:dyDescent="0.2">
      <c r="A17976" s="734">
        <v>45286</v>
      </c>
      <c r="B17976" s="63" t="s">
        <v>10909</v>
      </c>
      <c r="C17976" s="63" t="s">
        <v>5741</v>
      </c>
      <c r="D17976" s="183" t="s">
        <v>12007</v>
      </c>
      <c r="E17976" s="126">
        <v>7000</v>
      </c>
      <c r="F17976" s="126"/>
      <c r="G17976" s="126">
        <f t="shared" si="289"/>
        <v>-7000</v>
      </c>
      <c r="H17976" s="705" t="s">
        <v>11835</v>
      </c>
    </row>
    <row r="17977" spans="1:8" ht="15" x14ac:dyDescent="0.2">
      <c r="A17977" s="734">
        <v>45286</v>
      </c>
      <c r="B17977" s="63" t="s">
        <v>9986</v>
      </c>
      <c r="C17977" s="63" t="s">
        <v>10993</v>
      </c>
      <c r="D17977" s="183" t="s">
        <v>5136</v>
      </c>
      <c r="E17977" s="126">
        <v>24280</v>
      </c>
      <c r="F17977" s="126"/>
      <c r="G17977" s="126">
        <f t="shared" si="289"/>
        <v>-24280</v>
      </c>
      <c r="H17977" s="705" t="s">
        <v>11835</v>
      </c>
    </row>
    <row r="17978" spans="1:8" ht="15" x14ac:dyDescent="0.2">
      <c r="A17978" s="734">
        <v>45287</v>
      </c>
      <c r="B17978" s="63" t="s">
        <v>11728</v>
      </c>
      <c r="C17978" s="63" t="s">
        <v>5741</v>
      </c>
      <c r="D17978" s="183" t="s">
        <v>370</v>
      </c>
      <c r="E17978" s="126">
        <v>2000</v>
      </c>
      <c r="F17978" s="126"/>
      <c r="G17978" s="126">
        <f t="shared" si="289"/>
        <v>-2000</v>
      </c>
      <c r="H17978" s="705" t="s">
        <v>11835</v>
      </c>
    </row>
    <row r="17979" spans="1:8" ht="15" x14ac:dyDescent="0.2">
      <c r="A17979" s="734">
        <v>45287</v>
      </c>
      <c r="B17979" s="63" t="s">
        <v>11635</v>
      </c>
      <c r="C17979" s="63" t="s">
        <v>392</v>
      </c>
      <c r="D17979" s="183" t="s">
        <v>12019</v>
      </c>
      <c r="E17979" s="126">
        <v>1000</v>
      </c>
      <c r="F17979" s="126"/>
      <c r="G17979" s="126">
        <f t="shared" si="289"/>
        <v>-1000</v>
      </c>
      <c r="H17979" s="705" t="s">
        <v>11835</v>
      </c>
    </row>
    <row r="17980" spans="1:8" ht="15" x14ac:dyDescent="0.2">
      <c r="A17980" s="734">
        <v>45287</v>
      </c>
      <c r="B17980" s="63" t="s">
        <v>11728</v>
      </c>
      <c r="C17980" s="63" t="s">
        <v>5741</v>
      </c>
      <c r="D17980" s="183" t="s">
        <v>12020</v>
      </c>
      <c r="E17980" s="126">
        <v>500</v>
      </c>
      <c r="F17980" s="126"/>
      <c r="G17980" s="126">
        <f t="shared" si="289"/>
        <v>-500</v>
      </c>
      <c r="H17980" s="705" t="s">
        <v>11835</v>
      </c>
    </row>
    <row r="17981" spans="1:8" ht="15" x14ac:dyDescent="0.2">
      <c r="A17981" s="734">
        <v>45287</v>
      </c>
      <c r="B17981" s="63" t="s">
        <v>103</v>
      </c>
      <c r="C17981" s="63" t="s">
        <v>103</v>
      </c>
      <c r="D17981" s="183" t="s">
        <v>8158</v>
      </c>
      <c r="E17981" s="126">
        <v>1700</v>
      </c>
      <c r="F17981" s="126"/>
      <c r="G17981" s="126">
        <f t="shared" si="289"/>
        <v>-1700</v>
      </c>
      <c r="H17981" s="705" t="s">
        <v>11835</v>
      </c>
    </row>
    <row r="17982" spans="1:8" ht="15" customHeight="1" x14ac:dyDescent="0.2">
      <c r="A17982" s="734">
        <v>45287</v>
      </c>
      <c r="B17982" s="63" t="s">
        <v>37</v>
      </c>
      <c r="C17982" s="63" t="s">
        <v>392</v>
      </c>
      <c r="D17982" s="183" t="s">
        <v>12021</v>
      </c>
      <c r="E17982" s="126">
        <v>2000</v>
      </c>
      <c r="F17982" s="126"/>
      <c r="G17982" s="126">
        <f t="shared" si="289"/>
        <v>-2000</v>
      </c>
      <c r="H17982" s="705" t="s">
        <v>11835</v>
      </c>
    </row>
    <row r="17983" spans="1:8" ht="15" customHeight="1" x14ac:dyDescent="0.2">
      <c r="A17983" s="734">
        <v>45287</v>
      </c>
      <c r="B17983" s="63" t="s">
        <v>103</v>
      </c>
      <c r="C17983" s="63" t="s">
        <v>8150</v>
      </c>
      <c r="D17983" s="183" t="s">
        <v>6337</v>
      </c>
      <c r="E17983" s="126">
        <v>17745</v>
      </c>
      <c r="F17983" s="126"/>
      <c r="G17983" s="126">
        <f t="shared" si="289"/>
        <v>-17745</v>
      </c>
      <c r="H17983" s="705" t="s">
        <v>11835</v>
      </c>
    </row>
    <row r="17984" spans="1:8" ht="15" customHeight="1" x14ac:dyDescent="0.2">
      <c r="A17984" s="734">
        <v>45287</v>
      </c>
      <c r="B17984" s="63" t="s">
        <v>25</v>
      </c>
      <c r="C17984" s="63" t="s">
        <v>8150</v>
      </c>
      <c r="D17984" s="183" t="s">
        <v>6337</v>
      </c>
      <c r="E17984" s="126">
        <v>33919</v>
      </c>
      <c r="F17984" s="126"/>
      <c r="G17984" s="126">
        <f t="shared" si="289"/>
        <v>-33919</v>
      </c>
      <c r="H17984" s="705" t="s">
        <v>11835</v>
      </c>
    </row>
    <row r="17985" spans="1:8" ht="15" x14ac:dyDescent="0.2">
      <c r="A17985" s="734">
        <v>45287</v>
      </c>
      <c r="B17985" s="63" t="s">
        <v>103</v>
      </c>
      <c r="C17985" s="63" t="s">
        <v>8150</v>
      </c>
      <c r="D17985" s="183" t="s">
        <v>6310</v>
      </c>
      <c r="E17985" s="126">
        <v>650</v>
      </c>
      <c r="F17985" s="126"/>
      <c r="G17985" s="126">
        <f t="shared" si="289"/>
        <v>-650</v>
      </c>
      <c r="H17985" s="705" t="s">
        <v>11835</v>
      </c>
    </row>
    <row r="17986" spans="1:8" ht="15" x14ac:dyDescent="0.2">
      <c r="A17986" s="734">
        <v>45287</v>
      </c>
      <c r="B17986" s="63" t="s">
        <v>25</v>
      </c>
      <c r="C17986" s="63" t="s">
        <v>8150</v>
      </c>
      <c r="D17986" s="183" t="s">
        <v>6310</v>
      </c>
      <c r="E17986" s="126">
        <v>1080</v>
      </c>
      <c r="F17986" s="126"/>
      <c r="G17986" s="126">
        <f t="shared" si="289"/>
        <v>-1080</v>
      </c>
      <c r="H17986" s="705" t="s">
        <v>11835</v>
      </c>
    </row>
    <row r="17987" spans="1:8" ht="15" x14ac:dyDescent="0.2">
      <c r="A17987" s="734">
        <v>45287</v>
      </c>
      <c r="B17987" s="63" t="s">
        <v>11738</v>
      </c>
      <c r="C17987" s="63" t="s">
        <v>10993</v>
      </c>
      <c r="D17987" s="183" t="s">
        <v>11877</v>
      </c>
      <c r="E17987" s="126">
        <v>22320</v>
      </c>
      <c r="F17987" s="126"/>
      <c r="G17987" s="126">
        <f t="shared" si="289"/>
        <v>-22320</v>
      </c>
      <c r="H17987" s="705" t="s">
        <v>11835</v>
      </c>
    </row>
    <row r="17988" spans="1:8" ht="15" x14ac:dyDescent="0.2">
      <c r="A17988" s="734">
        <v>45287</v>
      </c>
      <c r="B17988" s="63" t="s">
        <v>10576</v>
      </c>
      <c r="C17988" s="63" t="s">
        <v>392</v>
      </c>
      <c r="D17988" s="183" t="s">
        <v>12022</v>
      </c>
      <c r="E17988" s="126">
        <v>30410</v>
      </c>
      <c r="F17988" s="126"/>
      <c r="G17988" s="126">
        <f t="shared" si="289"/>
        <v>-30410</v>
      </c>
      <c r="H17988" s="705" t="s">
        <v>11835</v>
      </c>
    </row>
    <row r="17989" spans="1:8" ht="24" x14ac:dyDescent="0.2">
      <c r="A17989" s="734">
        <v>45287</v>
      </c>
      <c r="B17989" s="63" t="s">
        <v>14</v>
      </c>
      <c r="C17989" s="63" t="s">
        <v>12023</v>
      </c>
      <c r="D17989" s="183" t="s">
        <v>12024</v>
      </c>
      <c r="E17989" s="126">
        <v>24000</v>
      </c>
      <c r="F17989" s="126"/>
      <c r="G17989" s="126">
        <f t="shared" si="289"/>
        <v>-24000</v>
      </c>
      <c r="H17989" s="705" t="s">
        <v>11835</v>
      </c>
    </row>
    <row r="17990" spans="1:8" ht="15" x14ac:dyDescent="0.2">
      <c r="A17990" s="734">
        <v>45287</v>
      </c>
      <c r="B17990" s="736"/>
      <c r="C17990" s="63" t="s">
        <v>12025</v>
      </c>
      <c r="D17990" s="183" t="s">
        <v>11171</v>
      </c>
      <c r="E17990" s="126">
        <v>250000</v>
      </c>
      <c r="F17990" s="126"/>
      <c r="G17990" s="126">
        <f t="shared" si="289"/>
        <v>-250000</v>
      </c>
      <c r="H17990" s="705" t="s">
        <v>11835</v>
      </c>
    </row>
    <row r="17991" spans="1:8" ht="15" x14ac:dyDescent="0.2">
      <c r="A17991" s="734">
        <v>45287</v>
      </c>
      <c r="B17991" s="63" t="s">
        <v>11897</v>
      </c>
      <c r="C17991" s="63" t="s">
        <v>10993</v>
      </c>
      <c r="D17991" s="183" t="s">
        <v>7376</v>
      </c>
      <c r="E17991" s="126">
        <v>2700</v>
      </c>
      <c r="F17991" s="126"/>
      <c r="G17991" s="126">
        <f t="shared" si="289"/>
        <v>-2700</v>
      </c>
      <c r="H17991" s="705" t="s">
        <v>11835</v>
      </c>
    </row>
    <row r="17992" spans="1:8" ht="15" x14ac:dyDescent="0.2">
      <c r="A17992" s="734">
        <v>45288</v>
      </c>
      <c r="B17992" s="63" t="s">
        <v>11089</v>
      </c>
      <c r="C17992" s="63" t="s">
        <v>5460</v>
      </c>
      <c r="D17992" s="183" t="s">
        <v>12003</v>
      </c>
      <c r="E17992" s="126">
        <v>35000</v>
      </c>
      <c r="F17992" s="126"/>
      <c r="G17992" s="126">
        <f t="shared" si="289"/>
        <v>-35000</v>
      </c>
      <c r="H17992" s="705" t="s">
        <v>11835</v>
      </c>
    </row>
    <row r="17993" spans="1:8" ht="15" x14ac:dyDescent="0.2">
      <c r="A17993" s="734">
        <v>45288</v>
      </c>
      <c r="B17993" s="63" t="s">
        <v>10908</v>
      </c>
      <c r="C17993" s="63" t="s">
        <v>12027</v>
      </c>
      <c r="D17993" s="183" t="s">
        <v>12028</v>
      </c>
      <c r="E17993" s="126">
        <v>765000</v>
      </c>
      <c r="F17993" s="126"/>
      <c r="G17993" s="126">
        <f t="shared" si="289"/>
        <v>-765000</v>
      </c>
      <c r="H17993" s="705" t="s">
        <v>11835</v>
      </c>
    </row>
    <row r="17994" spans="1:8" ht="15" x14ac:dyDescent="0.2">
      <c r="A17994" s="734">
        <v>45288</v>
      </c>
      <c r="B17994" s="63" t="s">
        <v>11446</v>
      </c>
      <c r="C17994" s="63" t="s">
        <v>12029</v>
      </c>
      <c r="D17994" s="183" t="s">
        <v>12030</v>
      </c>
      <c r="E17994" s="126">
        <v>28300</v>
      </c>
      <c r="F17994" s="126"/>
      <c r="G17994" s="126">
        <f t="shared" si="289"/>
        <v>-28300</v>
      </c>
      <c r="H17994" s="705" t="s">
        <v>11835</v>
      </c>
    </row>
    <row r="17995" spans="1:8" ht="15" x14ac:dyDescent="0.2">
      <c r="A17995" s="734">
        <v>45288</v>
      </c>
      <c r="B17995" s="63" t="s">
        <v>11446</v>
      </c>
      <c r="C17995" s="63" t="s">
        <v>12029</v>
      </c>
      <c r="D17995" s="183" t="s">
        <v>12041</v>
      </c>
      <c r="E17995" s="126">
        <v>-5700</v>
      </c>
      <c r="F17995" s="126"/>
      <c r="G17995" s="126">
        <f t="shared" si="289"/>
        <v>5700</v>
      </c>
      <c r="H17995" s="705" t="s">
        <v>11835</v>
      </c>
    </row>
    <row r="17996" spans="1:8" ht="15" x14ac:dyDescent="0.2">
      <c r="A17996" s="734">
        <v>45288</v>
      </c>
      <c r="B17996" s="63" t="s">
        <v>11089</v>
      </c>
      <c r="C17996" s="63" t="s">
        <v>372</v>
      </c>
      <c r="D17996" s="183" t="s">
        <v>2108</v>
      </c>
      <c r="E17996" s="126">
        <v>1000</v>
      </c>
      <c r="F17996" s="126"/>
      <c r="G17996" s="126">
        <f t="shared" si="289"/>
        <v>-1000</v>
      </c>
      <c r="H17996" s="705" t="s">
        <v>11835</v>
      </c>
    </row>
    <row r="17997" spans="1:8" ht="15" x14ac:dyDescent="0.2">
      <c r="A17997" s="734">
        <v>45288</v>
      </c>
      <c r="B17997" s="63" t="s">
        <v>11728</v>
      </c>
      <c r="C17997" s="63" t="s">
        <v>5741</v>
      </c>
      <c r="D17997" s="183" t="s">
        <v>370</v>
      </c>
      <c r="E17997" s="126">
        <v>1700</v>
      </c>
      <c r="F17997" s="126"/>
      <c r="G17997" s="126">
        <f t="shared" si="289"/>
        <v>-1700</v>
      </c>
      <c r="H17997" s="705" t="s">
        <v>11835</v>
      </c>
    </row>
    <row r="17998" spans="1:8" ht="15" x14ac:dyDescent="0.2">
      <c r="A17998" s="734">
        <v>45289</v>
      </c>
      <c r="B17998" s="63" t="s">
        <v>11089</v>
      </c>
      <c r="C17998" s="63" t="s">
        <v>11975</v>
      </c>
      <c r="D17998" s="183" t="s">
        <v>1157</v>
      </c>
      <c r="E17998" s="126">
        <v>20000</v>
      </c>
      <c r="F17998" s="126"/>
      <c r="G17998" s="126">
        <f t="shared" si="289"/>
        <v>-20000</v>
      </c>
      <c r="H17998" s="705" t="s">
        <v>11835</v>
      </c>
    </row>
    <row r="17999" spans="1:8" ht="15" x14ac:dyDescent="0.2">
      <c r="A17999" s="734">
        <v>45289</v>
      </c>
      <c r="B17999" s="63" t="s">
        <v>11728</v>
      </c>
      <c r="C17999" s="63" t="s">
        <v>11106</v>
      </c>
      <c r="D17999" s="183" t="s">
        <v>1157</v>
      </c>
      <c r="E17999" s="126">
        <v>31000</v>
      </c>
      <c r="F17999" s="126"/>
      <c r="G17999" s="126">
        <f t="shared" si="289"/>
        <v>-31000</v>
      </c>
      <c r="H17999" s="705" t="s">
        <v>11835</v>
      </c>
    </row>
    <row r="18000" spans="1:8" ht="15" x14ac:dyDescent="0.2">
      <c r="A18000" s="734">
        <v>45289</v>
      </c>
      <c r="B18000" s="63" t="s">
        <v>3946</v>
      </c>
      <c r="C18000" s="63" t="s">
        <v>3877</v>
      </c>
      <c r="D18000" s="183" t="s">
        <v>1157</v>
      </c>
      <c r="E18000" s="126">
        <v>50000</v>
      </c>
      <c r="F18000" s="126"/>
      <c r="G18000" s="126">
        <f t="shared" si="289"/>
        <v>-50000</v>
      </c>
      <c r="H18000" s="705" t="s">
        <v>11835</v>
      </c>
    </row>
    <row r="18001" spans="1:8" ht="15" x14ac:dyDescent="0.2">
      <c r="A18001" s="734">
        <v>45289</v>
      </c>
      <c r="B18001" s="63" t="s">
        <v>10232</v>
      </c>
      <c r="C18001" s="63" t="s">
        <v>5741</v>
      </c>
      <c r="D18001" s="183" t="s">
        <v>370</v>
      </c>
      <c r="E18001" s="126">
        <v>1500</v>
      </c>
      <c r="F18001" s="126"/>
      <c r="G18001" s="126">
        <f t="shared" si="289"/>
        <v>-1500</v>
      </c>
      <c r="H18001" s="705" t="s">
        <v>11835</v>
      </c>
    </row>
    <row r="18002" spans="1:8" ht="15" x14ac:dyDescent="0.2">
      <c r="A18002" s="734">
        <v>45289</v>
      </c>
      <c r="B18002" s="63" t="s">
        <v>11728</v>
      </c>
      <c r="C18002" s="63" t="s">
        <v>2554</v>
      </c>
      <c r="D18002" s="183" t="s">
        <v>12031</v>
      </c>
      <c r="E18002" s="126">
        <v>50000</v>
      </c>
      <c r="F18002" s="126"/>
      <c r="G18002" s="126">
        <f t="shared" si="289"/>
        <v>-50000</v>
      </c>
      <c r="H18002" s="705" t="s">
        <v>11835</v>
      </c>
    </row>
    <row r="18003" spans="1:8" ht="15" x14ac:dyDescent="0.2">
      <c r="A18003" s="734">
        <v>45289</v>
      </c>
      <c r="B18003" s="63" t="s">
        <v>103</v>
      </c>
      <c r="C18003" s="63" t="s">
        <v>103</v>
      </c>
      <c r="D18003" s="183" t="s">
        <v>8158</v>
      </c>
      <c r="E18003" s="126">
        <v>1700</v>
      </c>
      <c r="F18003" s="126"/>
      <c r="G18003" s="126">
        <f t="shared" si="289"/>
        <v>-1700</v>
      </c>
      <c r="H18003" s="705" t="s">
        <v>11835</v>
      </c>
    </row>
    <row r="18004" spans="1:8" ht="15" x14ac:dyDescent="0.2">
      <c r="A18004" s="734">
        <v>45289</v>
      </c>
      <c r="B18004" s="63" t="s">
        <v>11635</v>
      </c>
      <c r="C18004" s="63" t="s">
        <v>286</v>
      </c>
      <c r="D18004" s="183" t="s">
        <v>8663</v>
      </c>
      <c r="E18004" s="126">
        <v>1200</v>
      </c>
      <c r="F18004" s="126"/>
      <c r="G18004" s="126">
        <f t="shared" si="289"/>
        <v>-1200</v>
      </c>
      <c r="H18004" s="705" t="s">
        <v>11835</v>
      </c>
    </row>
    <row r="18005" spans="1:8" ht="24" x14ac:dyDescent="0.2">
      <c r="A18005" s="734">
        <v>45289</v>
      </c>
      <c r="B18005" s="63" t="s">
        <v>10471</v>
      </c>
      <c r="C18005" s="63" t="s">
        <v>12032</v>
      </c>
      <c r="D18005" s="183" t="s">
        <v>12033</v>
      </c>
      <c r="E18005" s="126">
        <v>100000</v>
      </c>
      <c r="F18005" s="126"/>
      <c r="G18005" s="126">
        <f t="shared" si="289"/>
        <v>-100000</v>
      </c>
      <c r="H18005" s="705" t="s">
        <v>11835</v>
      </c>
    </row>
    <row r="18006" spans="1:8" ht="15" x14ac:dyDescent="0.2">
      <c r="A18006" s="734">
        <v>45289</v>
      </c>
      <c r="B18006" s="63" t="s">
        <v>10908</v>
      </c>
      <c r="C18006" s="63" t="s">
        <v>392</v>
      </c>
      <c r="D18006" s="183" t="s">
        <v>12034</v>
      </c>
      <c r="E18006" s="126">
        <v>14780</v>
      </c>
      <c r="F18006" s="126"/>
      <c r="G18006" s="126">
        <f t="shared" si="289"/>
        <v>-14780</v>
      </c>
      <c r="H18006" s="705" t="s">
        <v>11835</v>
      </c>
    </row>
    <row r="18007" spans="1:8" ht="24" x14ac:dyDescent="0.2">
      <c r="A18007" s="734">
        <v>45289</v>
      </c>
      <c r="B18007" s="63" t="s">
        <v>11897</v>
      </c>
      <c r="C18007" s="63" t="s">
        <v>8091</v>
      </c>
      <c r="D18007" s="183" t="s">
        <v>12035</v>
      </c>
      <c r="E18007" s="126">
        <v>1000000</v>
      </c>
      <c r="F18007" s="126"/>
      <c r="G18007" s="126">
        <f t="shared" si="289"/>
        <v>-1000000</v>
      </c>
      <c r="H18007" s="705" t="s">
        <v>11835</v>
      </c>
    </row>
    <row r="18008" spans="1:8" ht="15" x14ac:dyDescent="0.2">
      <c r="A18008" s="734">
        <v>45289</v>
      </c>
      <c r="B18008" s="63" t="s">
        <v>11897</v>
      </c>
      <c r="C18008" s="63" t="s">
        <v>8091</v>
      </c>
      <c r="D18008" s="183" t="s">
        <v>12036</v>
      </c>
      <c r="E18008" s="126">
        <v>250000</v>
      </c>
      <c r="F18008" s="126"/>
      <c r="G18008" s="126">
        <f t="shared" si="289"/>
        <v>-250000</v>
      </c>
      <c r="H18008" s="705" t="s">
        <v>11835</v>
      </c>
    </row>
    <row r="18009" spans="1:8" ht="15" x14ac:dyDescent="0.2">
      <c r="A18009" s="734">
        <v>45289</v>
      </c>
      <c r="B18009" s="63" t="s">
        <v>11897</v>
      </c>
      <c r="C18009" s="63" t="s">
        <v>8091</v>
      </c>
      <c r="D18009" s="183" t="s">
        <v>12036</v>
      </c>
      <c r="E18009" s="126">
        <v>250000</v>
      </c>
      <c r="F18009" s="126"/>
      <c r="G18009" s="126">
        <f t="shared" si="289"/>
        <v>-250000</v>
      </c>
      <c r="H18009" s="705" t="s">
        <v>11835</v>
      </c>
    </row>
    <row r="18010" spans="1:8" ht="15" x14ac:dyDescent="0.2">
      <c r="A18010" s="734">
        <v>45289</v>
      </c>
      <c r="B18010" s="63" t="s">
        <v>11728</v>
      </c>
      <c r="C18010" s="63" t="s">
        <v>10993</v>
      </c>
      <c r="D18010" s="183" t="s">
        <v>12073</v>
      </c>
      <c r="E18010" s="126">
        <v>1120</v>
      </c>
      <c r="F18010" s="126"/>
      <c r="G18010" s="126">
        <f t="shared" si="289"/>
        <v>-1120</v>
      </c>
      <c r="H18010" s="705" t="s">
        <v>11835</v>
      </c>
    </row>
    <row r="18011" spans="1:8" ht="15" x14ac:dyDescent="0.2">
      <c r="A18011" s="734">
        <v>45290</v>
      </c>
      <c r="B18011" s="63" t="s">
        <v>103</v>
      </c>
      <c r="C18011" s="63" t="s">
        <v>2996</v>
      </c>
      <c r="D18011" s="183" t="s">
        <v>1157</v>
      </c>
      <c r="E18011" s="126">
        <v>5330</v>
      </c>
      <c r="F18011" s="126"/>
      <c r="G18011" s="126">
        <f t="shared" si="289"/>
        <v>-5330</v>
      </c>
      <c r="H18011" s="705" t="s">
        <v>11835</v>
      </c>
    </row>
    <row r="18012" spans="1:8" ht="15" x14ac:dyDescent="0.2">
      <c r="A18012" s="734">
        <v>45290</v>
      </c>
      <c r="B18012" s="63" t="s">
        <v>11635</v>
      </c>
      <c r="C18012" s="63" t="s">
        <v>5741</v>
      </c>
      <c r="D18012" s="183" t="s">
        <v>370</v>
      </c>
      <c r="E18012" s="126">
        <v>1500</v>
      </c>
      <c r="F18012" s="126"/>
      <c r="G18012" s="126">
        <f t="shared" si="289"/>
        <v>-1500</v>
      </c>
      <c r="H18012" s="705" t="s">
        <v>11835</v>
      </c>
    </row>
    <row r="18013" spans="1:8" ht="15" x14ac:dyDescent="0.2">
      <c r="A18013" s="734">
        <v>45290</v>
      </c>
      <c r="B18013" s="63" t="s">
        <v>10908</v>
      </c>
      <c r="C18013" s="63" t="s">
        <v>5741</v>
      </c>
      <c r="D18013" s="183" t="s">
        <v>370</v>
      </c>
      <c r="E18013" s="126">
        <v>550</v>
      </c>
      <c r="F18013" s="126"/>
      <c r="G18013" s="126">
        <f t="shared" si="289"/>
        <v>-550</v>
      </c>
      <c r="H18013" s="705" t="s">
        <v>11835</v>
      </c>
    </row>
    <row r="18014" spans="1:8" ht="15" customHeight="1" x14ac:dyDescent="0.2">
      <c r="A18014" s="734">
        <v>45290</v>
      </c>
      <c r="B18014" s="63" t="s">
        <v>11446</v>
      </c>
      <c r="C18014" s="63" t="s">
        <v>438</v>
      </c>
      <c r="D18014" s="183" t="s">
        <v>12074</v>
      </c>
      <c r="E18014" s="126">
        <v>47000</v>
      </c>
      <c r="F18014" s="126"/>
      <c r="G18014" s="126">
        <f t="shared" si="289"/>
        <v>-47000</v>
      </c>
      <c r="H18014" s="705" t="s">
        <v>11835</v>
      </c>
    </row>
    <row r="18015" spans="1:8" ht="15" x14ac:dyDescent="0.2">
      <c r="A18015" s="733">
        <v>45261</v>
      </c>
      <c r="B18015" s="174" t="s">
        <v>10151</v>
      </c>
      <c r="C18015" s="174" t="s">
        <v>6624</v>
      </c>
      <c r="D18015" s="228" t="s">
        <v>11865</v>
      </c>
      <c r="E18015" s="236">
        <v>80000</v>
      </c>
      <c r="F18015" s="236"/>
      <c r="G18015" s="236">
        <f t="shared" si="289"/>
        <v>-80000</v>
      </c>
      <c r="H18015" s="709" t="s">
        <v>11835</v>
      </c>
    </row>
    <row r="18016" spans="1:8" ht="15" x14ac:dyDescent="0.2">
      <c r="A18016" s="733">
        <v>45264</v>
      </c>
      <c r="B18016" s="174" t="s">
        <v>10908</v>
      </c>
      <c r="C18016" s="174" t="s">
        <v>11386</v>
      </c>
      <c r="D18016" s="228" t="s">
        <v>11866</v>
      </c>
      <c r="E18016" s="236">
        <v>250000</v>
      </c>
      <c r="F18016" s="236"/>
      <c r="G18016" s="236">
        <f t="shared" si="289"/>
        <v>-250000</v>
      </c>
      <c r="H18016" s="709" t="s">
        <v>11835</v>
      </c>
    </row>
    <row r="18017" spans="1:8" ht="15" x14ac:dyDescent="0.2">
      <c r="A18017" s="733">
        <v>45268</v>
      </c>
      <c r="B18017" s="174" t="s">
        <v>11340</v>
      </c>
      <c r="C18017" s="551" t="s">
        <v>3003</v>
      </c>
      <c r="D18017" s="740" t="s">
        <v>11867</v>
      </c>
      <c r="E18017" s="552">
        <v>15900</v>
      </c>
      <c r="F18017" s="236"/>
      <c r="G18017" s="236">
        <f t="shared" si="289"/>
        <v>-15900</v>
      </c>
      <c r="H18017" s="709" t="s">
        <v>11835</v>
      </c>
    </row>
    <row r="18018" spans="1:8" ht="15" x14ac:dyDescent="0.2">
      <c r="A18018" s="733">
        <v>45268</v>
      </c>
      <c r="B18018" s="174" t="s">
        <v>3946</v>
      </c>
      <c r="C18018" s="551" t="s">
        <v>3003</v>
      </c>
      <c r="D18018" s="740" t="s">
        <v>11867</v>
      </c>
      <c r="E18018" s="552">
        <v>32760</v>
      </c>
      <c r="F18018" s="236"/>
      <c r="G18018" s="236">
        <f t="shared" si="289"/>
        <v>-32760</v>
      </c>
      <c r="H18018" s="709" t="s">
        <v>11835</v>
      </c>
    </row>
    <row r="18019" spans="1:8" ht="15" x14ac:dyDescent="0.2">
      <c r="A18019" s="733">
        <v>45268</v>
      </c>
      <c r="B18019" s="174" t="s">
        <v>3945</v>
      </c>
      <c r="C18019" s="551" t="s">
        <v>3003</v>
      </c>
      <c r="D18019" s="740" t="s">
        <v>11867</v>
      </c>
      <c r="E18019" s="552">
        <v>35360</v>
      </c>
      <c r="F18019" s="236"/>
      <c r="G18019" s="236">
        <f t="shared" si="289"/>
        <v>-35360</v>
      </c>
      <c r="H18019" s="709" t="s">
        <v>11835</v>
      </c>
    </row>
    <row r="18020" spans="1:8" ht="15" x14ac:dyDescent="0.2">
      <c r="A18020" s="733">
        <v>45272</v>
      </c>
      <c r="B18020" s="174" t="s">
        <v>10908</v>
      </c>
      <c r="C18020" s="174" t="s">
        <v>11536</v>
      </c>
      <c r="D18020" s="228" t="s">
        <v>11892</v>
      </c>
      <c r="E18020" s="236">
        <v>250000</v>
      </c>
      <c r="F18020" s="236"/>
      <c r="G18020" s="236">
        <f t="shared" si="289"/>
        <v>-250000</v>
      </c>
      <c r="H18020" s="709" t="s">
        <v>11835</v>
      </c>
    </row>
    <row r="18021" spans="1:8" ht="15" x14ac:dyDescent="0.2">
      <c r="A18021" s="733">
        <v>45273</v>
      </c>
      <c r="B18021" s="174" t="s">
        <v>11635</v>
      </c>
      <c r="C18021" s="174" t="s">
        <v>8251</v>
      </c>
      <c r="D18021" s="228" t="s">
        <v>11893</v>
      </c>
      <c r="E18021" s="236">
        <v>150000</v>
      </c>
      <c r="F18021" s="236"/>
      <c r="G18021" s="236">
        <f t="shared" si="289"/>
        <v>-150000</v>
      </c>
      <c r="H18021" s="709" t="s">
        <v>11835</v>
      </c>
    </row>
    <row r="18022" spans="1:8" ht="15" x14ac:dyDescent="0.2">
      <c r="A18022" s="733">
        <v>45273</v>
      </c>
      <c r="B18022" s="174" t="s">
        <v>10471</v>
      </c>
      <c r="C18022" s="174" t="s">
        <v>9460</v>
      </c>
      <c r="D18022" s="228" t="s">
        <v>11894</v>
      </c>
      <c r="E18022" s="236">
        <v>50000</v>
      </c>
      <c r="F18022" s="236"/>
      <c r="G18022" s="236">
        <f t="shared" si="289"/>
        <v>-50000</v>
      </c>
      <c r="H18022" s="709" t="s">
        <v>11835</v>
      </c>
    </row>
    <row r="18023" spans="1:8" ht="15" customHeight="1" x14ac:dyDescent="0.2">
      <c r="A18023" s="733">
        <v>45273</v>
      </c>
      <c r="B18023" s="174" t="s">
        <v>11623</v>
      </c>
      <c r="C18023" s="551" t="s">
        <v>11386</v>
      </c>
      <c r="D18023" s="740" t="s">
        <v>11895</v>
      </c>
      <c r="E18023" s="552">
        <v>45000</v>
      </c>
      <c r="F18023" s="236"/>
      <c r="G18023" s="236">
        <f t="shared" ref="G18023:G18092" si="290">F18023-E18023</f>
        <v>-45000</v>
      </c>
      <c r="H18023" s="709" t="s">
        <v>11835</v>
      </c>
    </row>
    <row r="18024" spans="1:8" ht="15" x14ac:dyDescent="0.2">
      <c r="A18024" s="733">
        <v>45273</v>
      </c>
      <c r="B18024" s="174" t="s">
        <v>11093</v>
      </c>
      <c r="C18024" s="551" t="s">
        <v>11386</v>
      </c>
      <c r="D18024" s="740" t="s">
        <v>11895</v>
      </c>
      <c r="E18024" s="552">
        <v>10000</v>
      </c>
      <c r="F18024" s="236"/>
      <c r="G18024" s="236">
        <f t="shared" si="290"/>
        <v>-10000</v>
      </c>
      <c r="H18024" s="709" t="s">
        <v>11835</v>
      </c>
    </row>
    <row r="18025" spans="1:8" ht="15" x14ac:dyDescent="0.2">
      <c r="A18025" s="733">
        <v>45273</v>
      </c>
      <c r="B18025" s="174" t="s">
        <v>11446</v>
      </c>
      <c r="C18025" s="551" t="s">
        <v>11386</v>
      </c>
      <c r="D18025" s="740" t="s">
        <v>11895</v>
      </c>
      <c r="E18025" s="552">
        <v>75000</v>
      </c>
      <c r="F18025" s="236"/>
      <c r="G18025" s="236">
        <f t="shared" si="290"/>
        <v>-75000</v>
      </c>
      <c r="H18025" s="709" t="s">
        <v>11835</v>
      </c>
    </row>
    <row r="18026" spans="1:8" ht="15" customHeight="1" x14ac:dyDescent="0.2">
      <c r="A18026" s="733">
        <v>45273</v>
      </c>
      <c r="B18026" s="174" t="s">
        <v>10908</v>
      </c>
      <c r="C18026" s="551" t="s">
        <v>11386</v>
      </c>
      <c r="D18026" s="740" t="s">
        <v>11895</v>
      </c>
      <c r="E18026" s="552">
        <v>49000</v>
      </c>
      <c r="F18026" s="236"/>
      <c r="G18026" s="236">
        <f t="shared" si="290"/>
        <v>-49000</v>
      </c>
      <c r="H18026" s="709" t="s">
        <v>11835</v>
      </c>
    </row>
    <row r="18027" spans="1:8" ht="24" x14ac:dyDescent="0.2">
      <c r="A18027" s="733">
        <v>45280</v>
      </c>
      <c r="B18027" s="174" t="s">
        <v>11089</v>
      </c>
      <c r="C18027" s="174" t="s">
        <v>10484</v>
      </c>
      <c r="D18027" s="228" t="s">
        <v>11982</v>
      </c>
      <c r="E18027" s="236">
        <v>1500000</v>
      </c>
      <c r="F18027" s="236"/>
      <c r="G18027" s="236">
        <f t="shared" si="290"/>
        <v>-1500000</v>
      </c>
      <c r="H18027" s="709" t="s">
        <v>11835</v>
      </c>
    </row>
    <row r="18028" spans="1:8" ht="15" x14ac:dyDescent="0.2">
      <c r="A18028" s="733">
        <v>45280</v>
      </c>
      <c r="B18028" s="174" t="s">
        <v>10908</v>
      </c>
      <c r="C18028" s="174" t="s">
        <v>1198</v>
      </c>
      <c r="D18028" s="228" t="s">
        <v>11986</v>
      </c>
      <c r="E18028" s="236">
        <v>189553</v>
      </c>
      <c r="F18028" s="236"/>
      <c r="G18028" s="236">
        <f t="shared" si="290"/>
        <v>-189553</v>
      </c>
      <c r="H18028" s="709" t="s">
        <v>11835</v>
      </c>
    </row>
    <row r="18029" spans="1:8" ht="15" x14ac:dyDescent="0.2">
      <c r="A18029" s="733">
        <v>45286</v>
      </c>
      <c r="B18029" s="174" t="s">
        <v>11635</v>
      </c>
      <c r="C18029" s="174" t="s">
        <v>7467</v>
      </c>
      <c r="D18029" s="228" t="s">
        <v>12037</v>
      </c>
      <c r="E18029" s="236">
        <v>1500000</v>
      </c>
      <c r="F18029" s="236"/>
      <c r="G18029" s="236">
        <f t="shared" si="290"/>
        <v>-1500000</v>
      </c>
      <c r="H18029" s="709" t="s">
        <v>11835</v>
      </c>
    </row>
    <row r="18030" spans="1:8" ht="15" x14ac:dyDescent="0.2">
      <c r="A18030" s="733">
        <v>45286</v>
      </c>
      <c r="B18030" s="174" t="s">
        <v>10908</v>
      </c>
      <c r="C18030" s="174" t="s">
        <v>1198</v>
      </c>
      <c r="D18030" s="228" t="s">
        <v>11986</v>
      </c>
      <c r="E18030" s="236">
        <v>472527</v>
      </c>
      <c r="F18030" s="236"/>
      <c r="G18030" s="236">
        <f t="shared" si="290"/>
        <v>-472527</v>
      </c>
      <c r="H18030" s="709" t="s">
        <v>11835</v>
      </c>
    </row>
    <row r="18031" spans="1:8" ht="15" x14ac:dyDescent="0.2">
      <c r="A18031" s="733">
        <v>45287</v>
      </c>
      <c r="B18031" s="174" t="s">
        <v>11635</v>
      </c>
      <c r="C18031" s="174" t="s">
        <v>8091</v>
      </c>
      <c r="D18031" s="228" t="s">
        <v>12037</v>
      </c>
      <c r="E18031" s="236">
        <v>1000000</v>
      </c>
      <c r="F18031" s="236"/>
      <c r="G18031" s="236">
        <f t="shared" si="290"/>
        <v>-1000000</v>
      </c>
      <c r="H18031" s="709" t="s">
        <v>11835</v>
      </c>
    </row>
    <row r="18032" spans="1:8" ht="15" x14ac:dyDescent="0.2">
      <c r="A18032" s="733">
        <v>45287</v>
      </c>
      <c r="B18032" s="174" t="s">
        <v>11897</v>
      </c>
      <c r="C18032" s="174" t="s">
        <v>12038</v>
      </c>
      <c r="D18032" s="228" t="s">
        <v>12037</v>
      </c>
      <c r="E18032" s="236">
        <v>1000000</v>
      </c>
      <c r="F18032" s="236"/>
      <c r="G18032" s="236">
        <f t="shared" si="290"/>
        <v>-1000000</v>
      </c>
      <c r="H18032" s="709" t="s">
        <v>11835</v>
      </c>
    </row>
    <row r="18033" spans="1:8" ht="15" x14ac:dyDescent="0.2">
      <c r="A18033" s="730">
        <v>45267</v>
      </c>
      <c r="B18033" s="94" t="s">
        <v>11554</v>
      </c>
      <c r="C18033" s="94" t="s">
        <v>559</v>
      </c>
      <c r="D18033" s="892" t="s">
        <v>11828</v>
      </c>
      <c r="E18033" s="176"/>
      <c r="F18033" s="176">
        <v>1000000</v>
      </c>
      <c r="G18033" s="176">
        <f t="shared" si="290"/>
        <v>1000000</v>
      </c>
      <c r="H18033" s="702" t="s">
        <v>11835</v>
      </c>
    </row>
    <row r="18034" spans="1:8" ht="15" x14ac:dyDescent="0.2">
      <c r="A18034" s="730">
        <v>45267</v>
      </c>
      <c r="B18034" s="94" t="s">
        <v>10122</v>
      </c>
      <c r="C18034" s="94" t="s">
        <v>559</v>
      </c>
      <c r="D18034" s="892" t="s">
        <v>11829</v>
      </c>
      <c r="E18034" s="176"/>
      <c r="F18034" s="176">
        <v>100000</v>
      </c>
      <c r="G18034" s="176">
        <f t="shared" si="290"/>
        <v>100000</v>
      </c>
      <c r="H18034" s="702" t="s">
        <v>11835</v>
      </c>
    </row>
    <row r="18035" spans="1:8" ht="15" x14ac:dyDescent="0.2">
      <c r="A18035" s="730">
        <v>45267</v>
      </c>
      <c r="B18035" s="94" t="s">
        <v>10122</v>
      </c>
      <c r="C18035" s="94" t="s">
        <v>559</v>
      </c>
      <c r="D18035" s="892" t="s">
        <v>11948</v>
      </c>
      <c r="E18035" s="176"/>
      <c r="F18035" s="176">
        <v>-100000</v>
      </c>
      <c r="G18035" s="176">
        <f t="shared" si="290"/>
        <v>-100000</v>
      </c>
      <c r="H18035" s="702" t="s">
        <v>11835</v>
      </c>
    </row>
    <row r="18036" spans="1:8" ht="24" x14ac:dyDescent="0.2">
      <c r="A18036" s="730">
        <v>45267</v>
      </c>
      <c r="B18036" s="94" t="s">
        <v>9986</v>
      </c>
      <c r="C18036" s="94" t="s">
        <v>559</v>
      </c>
      <c r="D18036" s="802" t="s">
        <v>11830</v>
      </c>
      <c r="E18036" s="176"/>
      <c r="F18036" s="176">
        <v>520000</v>
      </c>
      <c r="G18036" s="176">
        <f t="shared" si="290"/>
        <v>520000</v>
      </c>
      <c r="H18036" s="702" t="s">
        <v>11835</v>
      </c>
    </row>
    <row r="18037" spans="1:8" ht="15" x14ac:dyDescent="0.2">
      <c r="A18037" s="730">
        <v>45272</v>
      </c>
      <c r="B18037" s="94" t="s">
        <v>9661</v>
      </c>
      <c r="C18037" s="94" t="s">
        <v>559</v>
      </c>
      <c r="D18037" s="802" t="s">
        <v>11876</v>
      </c>
      <c r="E18037" s="176"/>
      <c r="F18037" s="176">
        <v>3221233</v>
      </c>
      <c r="G18037" s="176">
        <f t="shared" si="290"/>
        <v>3221233</v>
      </c>
      <c r="H18037" s="702" t="s">
        <v>11835</v>
      </c>
    </row>
    <row r="18038" spans="1:8" ht="15" x14ac:dyDescent="0.2">
      <c r="A18038" s="730">
        <v>45272</v>
      </c>
      <c r="B18038" s="94" t="s">
        <v>11617</v>
      </c>
      <c r="C18038" s="94" t="s">
        <v>559</v>
      </c>
      <c r="D18038" s="802" t="s">
        <v>11876</v>
      </c>
      <c r="E18038" s="176"/>
      <c r="F18038" s="176">
        <v>1000000</v>
      </c>
      <c r="G18038" s="176">
        <f t="shared" si="290"/>
        <v>1000000</v>
      </c>
      <c r="H18038" s="702" t="s">
        <v>11835</v>
      </c>
    </row>
    <row r="18039" spans="1:8" ht="15" x14ac:dyDescent="0.2">
      <c r="A18039" s="730">
        <v>45272</v>
      </c>
      <c r="B18039" s="94" t="s">
        <v>9661</v>
      </c>
      <c r="C18039" s="94" t="s">
        <v>559</v>
      </c>
      <c r="D18039" s="898" t="s">
        <v>12040</v>
      </c>
      <c r="E18039" s="643">
        <v>42212</v>
      </c>
      <c r="F18039" s="643"/>
      <c r="G18039" s="176">
        <f t="shared" si="290"/>
        <v>-42212</v>
      </c>
      <c r="H18039" s="702" t="s">
        <v>11835</v>
      </c>
    </row>
    <row r="18040" spans="1:8" ht="15" x14ac:dyDescent="0.2">
      <c r="A18040" s="730">
        <v>45272</v>
      </c>
      <c r="B18040" s="94" t="s">
        <v>3946</v>
      </c>
      <c r="C18040" s="94" t="s">
        <v>559</v>
      </c>
      <c r="D18040" s="892" t="s">
        <v>11890</v>
      </c>
      <c r="E18040" s="176"/>
      <c r="F18040" s="176">
        <v>359992</v>
      </c>
      <c r="G18040" s="176">
        <f t="shared" si="290"/>
        <v>359992</v>
      </c>
      <c r="H18040" s="702" t="s">
        <v>11835</v>
      </c>
    </row>
    <row r="18041" spans="1:8" ht="15" x14ac:dyDescent="0.2">
      <c r="A18041" s="730">
        <v>45273</v>
      </c>
      <c r="B18041" s="94" t="s">
        <v>10232</v>
      </c>
      <c r="C18041" s="94" t="s">
        <v>559</v>
      </c>
      <c r="D18041" s="892" t="s">
        <v>11891</v>
      </c>
      <c r="E18041" s="176"/>
      <c r="F18041" s="176">
        <v>1500000</v>
      </c>
      <c r="G18041" s="176">
        <f t="shared" si="290"/>
        <v>1500000</v>
      </c>
      <c r="H18041" s="702" t="s">
        <v>11835</v>
      </c>
    </row>
    <row r="18042" spans="1:8" ht="15" x14ac:dyDescent="0.2">
      <c r="A18042" s="730">
        <v>45275</v>
      </c>
      <c r="B18042" s="94" t="s">
        <v>10232</v>
      </c>
      <c r="C18042" s="94" t="s">
        <v>559</v>
      </c>
      <c r="D18042" s="892" t="s">
        <v>11908</v>
      </c>
      <c r="E18042" s="176"/>
      <c r="F18042" s="176">
        <v>1000000</v>
      </c>
      <c r="G18042" s="176">
        <f t="shared" si="290"/>
        <v>1000000</v>
      </c>
      <c r="H18042" s="702" t="s">
        <v>11835</v>
      </c>
    </row>
    <row r="18043" spans="1:8" ht="24" x14ac:dyDescent="0.2">
      <c r="A18043" s="730">
        <v>45275</v>
      </c>
      <c r="B18043" s="94" t="s">
        <v>10232</v>
      </c>
      <c r="C18043" s="94" t="s">
        <v>559</v>
      </c>
      <c r="D18043" s="802" t="s">
        <v>11909</v>
      </c>
      <c r="E18043" s="176"/>
      <c r="F18043" s="176">
        <v>1000000</v>
      </c>
      <c r="G18043" s="176">
        <f t="shared" si="290"/>
        <v>1000000</v>
      </c>
      <c r="H18043" s="702" t="s">
        <v>11835</v>
      </c>
    </row>
    <row r="18044" spans="1:8" ht="15" x14ac:dyDescent="0.2">
      <c r="A18044" s="730">
        <v>45275</v>
      </c>
      <c r="B18044" s="94" t="s">
        <v>10232</v>
      </c>
      <c r="C18044" s="94" t="s">
        <v>559</v>
      </c>
      <c r="D18044" s="892" t="s">
        <v>11910</v>
      </c>
      <c r="E18044" s="176"/>
      <c r="F18044" s="176">
        <v>1000000</v>
      </c>
      <c r="G18044" s="176">
        <f t="shared" si="290"/>
        <v>1000000</v>
      </c>
      <c r="H18044" s="702" t="s">
        <v>11835</v>
      </c>
    </row>
    <row r="18045" spans="1:8" ht="15" x14ac:dyDescent="0.2">
      <c r="A18045" s="730">
        <v>45275</v>
      </c>
      <c r="B18045" s="94" t="s">
        <v>10232</v>
      </c>
      <c r="C18045" s="94" t="s">
        <v>559</v>
      </c>
      <c r="D18045" s="892" t="s">
        <v>11907</v>
      </c>
      <c r="E18045" s="176"/>
      <c r="F18045" s="176">
        <v>1000000</v>
      </c>
      <c r="G18045" s="176">
        <f t="shared" si="290"/>
        <v>1000000</v>
      </c>
      <c r="H18045" s="702" t="s">
        <v>11835</v>
      </c>
    </row>
    <row r="18046" spans="1:8" ht="15" x14ac:dyDescent="0.2">
      <c r="A18046" s="730">
        <v>45275</v>
      </c>
      <c r="B18046" s="94" t="s">
        <v>10232</v>
      </c>
      <c r="C18046" s="94" t="s">
        <v>559</v>
      </c>
      <c r="D18046" s="892" t="s">
        <v>11911</v>
      </c>
      <c r="E18046" s="176"/>
      <c r="F18046" s="176">
        <v>1500000</v>
      </c>
      <c r="G18046" s="176">
        <f t="shared" si="290"/>
        <v>1500000</v>
      </c>
      <c r="H18046" s="702" t="s">
        <v>11835</v>
      </c>
    </row>
    <row r="18047" spans="1:8" ht="15" x14ac:dyDescent="0.2">
      <c r="A18047" s="730">
        <v>45276</v>
      </c>
      <c r="B18047" s="94" t="s">
        <v>10232</v>
      </c>
      <c r="C18047" s="94" t="s">
        <v>559</v>
      </c>
      <c r="D18047" s="892" t="s">
        <v>11999</v>
      </c>
      <c r="E18047" s="176"/>
      <c r="F18047" s="176">
        <v>1000000</v>
      </c>
      <c r="G18047" s="176">
        <f t="shared" si="290"/>
        <v>1000000</v>
      </c>
      <c r="H18047" s="702" t="s">
        <v>11835</v>
      </c>
    </row>
    <row r="18048" spans="1:8" ht="15" x14ac:dyDescent="0.2">
      <c r="A18048" s="730">
        <v>45276</v>
      </c>
      <c r="B18048" s="94" t="s">
        <v>10232</v>
      </c>
      <c r="C18048" s="94" t="s">
        <v>559</v>
      </c>
      <c r="D18048" s="892" t="s">
        <v>12001</v>
      </c>
      <c r="E18048" s="176"/>
      <c r="F18048" s="176">
        <v>1000000</v>
      </c>
      <c r="G18048" s="176">
        <f t="shared" si="290"/>
        <v>1000000</v>
      </c>
      <c r="H18048" s="702" t="s">
        <v>11835</v>
      </c>
    </row>
    <row r="18049" spans="1:10" ht="15" x14ac:dyDescent="0.2">
      <c r="A18049" s="730">
        <v>45276</v>
      </c>
      <c r="B18049" s="94" t="s">
        <v>10232</v>
      </c>
      <c r="C18049" s="94" t="s">
        <v>559</v>
      </c>
      <c r="D18049" s="892" t="s">
        <v>12092</v>
      </c>
      <c r="E18049" s="176"/>
      <c r="F18049" s="176">
        <v>1000000</v>
      </c>
      <c r="G18049" s="176">
        <f t="shared" si="290"/>
        <v>1000000</v>
      </c>
      <c r="H18049" s="702" t="s">
        <v>11835</v>
      </c>
    </row>
    <row r="18050" spans="1:10" ht="24" x14ac:dyDescent="0.2">
      <c r="A18050" s="730">
        <v>45276</v>
      </c>
      <c r="B18050" s="94" t="s">
        <v>10232</v>
      </c>
      <c r="C18050" s="94" t="s">
        <v>559</v>
      </c>
      <c r="D18050" s="802" t="s">
        <v>11983</v>
      </c>
      <c r="E18050" s="176"/>
      <c r="F18050" s="176">
        <v>1500000</v>
      </c>
      <c r="G18050" s="176">
        <f t="shared" si="290"/>
        <v>1500000</v>
      </c>
      <c r="H18050" s="702" t="s">
        <v>11835</v>
      </c>
    </row>
    <row r="18051" spans="1:10" ht="15" x14ac:dyDescent="0.2">
      <c r="A18051" s="730">
        <v>45276</v>
      </c>
      <c r="B18051" s="94" t="s">
        <v>10232</v>
      </c>
      <c r="C18051" s="94" t="s">
        <v>559</v>
      </c>
      <c r="D18051" s="892" t="s">
        <v>12000</v>
      </c>
      <c r="E18051" s="176"/>
      <c r="F18051" s="176">
        <v>1500000</v>
      </c>
      <c r="G18051" s="176">
        <f t="shared" si="290"/>
        <v>1500000</v>
      </c>
      <c r="H18051" s="702" t="s">
        <v>11835</v>
      </c>
    </row>
    <row r="18052" spans="1:10" ht="15" x14ac:dyDescent="0.2">
      <c r="A18052" s="730">
        <v>45276</v>
      </c>
      <c r="B18052" s="94" t="s">
        <v>10232</v>
      </c>
      <c r="C18052" s="94" t="s">
        <v>559</v>
      </c>
      <c r="D18052" s="892" t="s">
        <v>12130</v>
      </c>
      <c r="E18052" s="176"/>
      <c r="F18052" s="176">
        <v>1417880</v>
      </c>
      <c r="G18052" s="176">
        <f t="shared" si="290"/>
        <v>1417880</v>
      </c>
      <c r="H18052" s="702" t="s">
        <v>11835</v>
      </c>
    </row>
    <row r="18053" spans="1:10" ht="15" x14ac:dyDescent="0.2">
      <c r="A18053" s="730">
        <v>45276</v>
      </c>
      <c r="B18053" s="94" t="s">
        <v>10232</v>
      </c>
      <c r="C18053" s="94" t="s">
        <v>559</v>
      </c>
      <c r="D18053" s="892" t="s">
        <v>11950</v>
      </c>
      <c r="E18053" s="176"/>
      <c r="F18053" s="176">
        <v>2200</v>
      </c>
      <c r="G18053" s="176">
        <f t="shared" si="290"/>
        <v>2200</v>
      </c>
      <c r="H18053" s="702" t="s">
        <v>11835</v>
      </c>
    </row>
    <row r="18054" spans="1:10" ht="24" x14ac:dyDescent="0.2">
      <c r="A18054" s="730">
        <v>45280</v>
      </c>
      <c r="B18054" s="94" t="s">
        <v>9661</v>
      </c>
      <c r="C18054" s="94" t="s">
        <v>559</v>
      </c>
      <c r="D18054" s="802" t="s">
        <v>11972</v>
      </c>
      <c r="E18054" s="176"/>
      <c r="F18054" s="176">
        <v>5000000</v>
      </c>
      <c r="G18054" s="176">
        <f t="shared" si="290"/>
        <v>5000000</v>
      </c>
      <c r="H18054" s="702" t="s">
        <v>11835</v>
      </c>
    </row>
    <row r="18055" spans="1:10" ht="24" x14ac:dyDescent="0.2">
      <c r="A18055" s="730">
        <v>45280</v>
      </c>
      <c r="B18055" s="94" t="s">
        <v>9661</v>
      </c>
      <c r="C18055" s="94" t="s">
        <v>559</v>
      </c>
      <c r="D18055" s="802" t="s">
        <v>12352</v>
      </c>
      <c r="E18055" s="176"/>
      <c r="F18055" s="176">
        <v>-650000</v>
      </c>
      <c r="G18055" s="176">
        <f t="shared" si="290"/>
        <v>-650000</v>
      </c>
      <c r="H18055" s="702" t="s">
        <v>11835</v>
      </c>
    </row>
    <row r="18056" spans="1:10" ht="24" x14ac:dyDescent="0.2">
      <c r="A18056" s="730">
        <v>45280</v>
      </c>
      <c r="B18056" s="94" t="s">
        <v>9661</v>
      </c>
      <c r="C18056" s="94" t="s">
        <v>559</v>
      </c>
      <c r="D18056" s="802" t="s">
        <v>12352</v>
      </c>
      <c r="E18056" s="176"/>
      <c r="F18056" s="176">
        <v>-750000</v>
      </c>
      <c r="G18056" s="176">
        <f t="shared" si="290"/>
        <v>-750000</v>
      </c>
      <c r="H18056" s="702" t="s">
        <v>11835</v>
      </c>
    </row>
    <row r="18057" spans="1:10" ht="24" x14ac:dyDescent="0.2">
      <c r="A18057" s="730">
        <v>45280</v>
      </c>
      <c r="B18057" s="94" t="s">
        <v>9661</v>
      </c>
      <c r="C18057" s="94" t="s">
        <v>559</v>
      </c>
      <c r="D18057" s="802" t="s">
        <v>12352</v>
      </c>
      <c r="E18057" s="176"/>
      <c r="F18057" s="176">
        <v>-850000</v>
      </c>
      <c r="G18057" s="176">
        <f t="shared" si="290"/>
        <v>-850000</v>
      </c>
      <c r="H18057" s="702" t="s">
        <v>11835</v>
      </c>
      <c r="J18057" s="40"/>
    </row>
    <row r="18058" spans="1:10" ht="15" x14ac:dyDescent="0.2">
      <c r="A18058" s="730">
        <v>45280</v>
      </c>
      <c r="B18058" s="94" t="s">
        <v>9661</v>
      </c>
      <c r="C18058" s="94" t="s">
        <v>559</v>
      </c>
      <c r="D18058" s="802" t="s">
        <v>12353</v>
      </c>
      <c r="E18058" s="176"/>
      <c r="F18058" s="176">
        <v>-950000</v>
      </c>
      <c r="G18058" s="176">
        <f t="shared" si="290"/>
        <v>-950000</v>
      </c>
      <c r="H18058" s="702" t="s">
        <v>11835</v>
      </c>
      <c r="J18058" s="40"/>
    </row>
    <row r="18059" spans="1:10" ht="15" x14ac:dyDescent="0.2">
      <c r="A18059" s="730">
        <v>45280</v>
      </c>
      <c r="B18059" s="94" t="s">
        <v>9661</v>
      </c>
      <c r="C18059" s="94" t="s">
        <v>559</v>
      </c>
      <c r="D18059" s="898" t="s">
        <v>12040</v>
      </c>
      <c r="E18059" s="643">
        <v>15850</v>
      </c>
      <c r="F18059" s="176"/>
      <c r="G18059" s="176">
        <f t="shared" si="290"/>
        <v>-15850</v>
      </c>
      <c r="H18059" s="702" t="s">
        <v>11835</v>
      </c>
    </row>
    <row r="18060" spans="1:10" ht="15" x14ac:dyDescent="0.2">
      <c r="A18060" s="730">
        <v>45283</v>
      </c>
      <c r="B18060" s="94" t="s">
        <v>10232</v>
      </c>
      <c r="C18060" s="94" t="s">
        <v>559</v>
      </c>
      <c r="D18060" s="892" t="s">
        <v>12357</v>
      </c>
      <c r="E18060" s="176"/>
      <c r="F18060" s="176">
        <v>550000</v>
      </c>
      <c r="G18060" s="176">
        <f t="shared" si="290"/>
        <v>550000</v>
      </c>
      <c r="H18060" s="702" t="s">
        <v>11835</v>
      </c>
    </row>
    <row r="18061" spans="1:10" ht="15" x14ac:dyDescent="0.2">
      <c r="A18061" s="730">
        <v>45283</v>
      </c>
      <c r="B18061" s="94" t="s">
        <v>10232</v>
      </c>
      <c r="C18061" s="94" t="s">
        <v>559</v>
      </c>
      <c r="D18061" s="892" t="s">
        <v>12357</v>
      </c>
      <c r="E18061" s="176"/>
      <c r="F18061" s="176">
        <v>600000</v>
      </c>
      <c r="G18061" s="176">
        <f t="shared" si="290"/>
        <v>600000</v>
      </c>
      <c r="H18061" s="702" t="s">
        <v>11835</v>
      </c>
    </row>
    <row r="18062" spans="1:10" ht="24" x14ac:dyDescent="0.2">
      <c r="A18062" s="730">
        <v>45283</v>
      </c>
      <c r="B18062" s="94" t="s">
        <v>10232</v>
      </c>
      <c r="C18062" s="94" t="s">
        <v>559</v>
      </c>
      <c r="D18062" s="802" t="s">
        <v>12358</v>
      </c>
      <c r="E18062" s="176"/>
      <c r="F18062" s="176">
        <v>650000</v>
      </c>
      <c r="G18062" s="176">
        <f t="shared" si="290"/>
        <v>650000</v>
      </c>
      <c r="H18062" s="702" t="s">
        <v>11835</v>
      </c>
    </row>
    <row r="18063" spans="1:10" ht="15" x14ac:dyDescent="0.2">
      <c r="A18063" s="730">
        <v>45283</v>
      </c>
      <c r="B18063" s="94" t="s">
        <v>10232</v>
      </c>
      <c r="C18063" s="94" t="s">
        <v>559</v>
      </c>
      <c r="D18063" s="892" t="s">
        <v>12356</v>
      </c>
      <c r="E18063" s="176"/>
      <c r="F18063" s="176">
        <v>700000</v>
      </c>
      <c r="G18063" s="176">
        <f t="shared" si="290"/>
        <v>700000</v>
      </c>
      <c r="H18063" s="702" t="s">
        <v>11835</v>
      </c>
    </row>
    <row r="18064" spans="1:10" ht="24" x14ac:dyDescent="0.2">
      <c r="A18064" s="730">
        <v>45283</v>
      </c>
      <c r="B18064" s="94" t="s">
        <v>10232</v>
      </c>
      <c r="C18064" s="94" t="s">
        <v>559</v>
      </c>
      <c r="D18064" s="802" t="s">
        <v>12358</v>
      </c>
      <c r="E18064" s="176"/>
      <c r="F18064" s="176">
        <v>750000</v>
      </c>
      <c r="G18064" s="176">
        <f t="shared" si="290"/>
        <v>750000</v>
      </c>
      <c r="H18064" s="702" t="s">
        <v>11835</v>
      </c>
    </row>
    <row r="18065" spans="1:10" ht="24" x14ac:dyDescent="0.2">
      <c r="A18065" s="730">
        <v>45283</v>
      </c>
      <c r="B18065" s="94" t="s">
        <v>10232</v>
      </c>
      <c r="C18065" s="94" t="s">
        <v>559</v>
      </c>
      <c r="D18065" s="802" t="s">
        <v>12358</v>
      </c>
      <c r="E18065" s="176"/>
      <c r="F18065" s="176">
        <v>850000</v>
      </c>
      <c r="G18065" s="176">
        <f t="shared" si="290"/>
        <v>850000</v>
      </c>
      <c r="H18065" s="702" t="s">
        <v>11835</v>
      </c>
    </row>
    <row r="18066" spans="1:10" ht="15" x14ac:dyDescent="0.2">
      <c r="A18066" s="730">
        <v>45283</v>
      </c>
      <c r="B18066" s="94" t="s">
        <v>10232</v>
      </c>
      <c r="C18066" s="94" t="s">
        <v>559</v>
      </c>
      <c r="D18066" s="892" t="s">
        <v>12130</v>
      </c>
      <c r="E18066" s="176"/>
      <c r="F18066" s="176">
        <v>900000</v>
      </c>
      <c r="G18066" s="176">
        <f t="shared" si="290"/>
        <v>900000</v>
      </c>
      <c r="H18066" s="702" t="s">
        <v>11835</v>
      </c>
    </row>
    <row r="18067" spans="1:10" ht="15" x14ac:dyDescent="0.2">
      <c r="A18067" s="730">
        <v>45283</v>
      </c>
      <c r="B18067" s="94" t="s">
        <v>10908</v>
      </c>
      <c r="C18067" s="94" t="s">
        <v>559</v>
      </c>
      <c r="D18067" s="892" t="s">
        <v>11985</v>
      </c>
      <c r="E18067" s="176"/>
      <c r="F18067" s="176">
        <v>189553</v>
      </c>
      <c r="G18067" s="176">
        <f t="shared" si="290"/>
        <v>189553</v>
      </c>
      <c r="H18067" s="702" t="s">
        <v>11835</v>
      </c>
    </row>
    <row r="18068" spans="1:10" ht="15" x14ac:dyDescent="0.2">
      <c r="A18068" s="730">
        <v>45283</v>
      </c>
      <c r="B18068" s="94" t="s">
        <v>10908</v>
      </c>
      <c r="C18068" s="94" t="s">
        <v>559</v>
      </c>
      <c r="D18068" s="892" t="s">
        <v>11985</v>
      </c>
      <c r="E18068" s="176"/>
      <c r="F18068" s="176">
        <v>472527</v>
      </c>
      <c r="G18068" s="176">
        <f t="shared" si="290"/>
        <v>472527</v>
      </c>
      <c r="H18068" s="702" t="s">
        <v>11835</v>
      </c>
    </row>
    <row r="18069" spans="1:10" ht="15" x14ac:dyDescent="0.2">
      <c r="A18069" s="730">
        <v>45286</v>
      </c>
      <c r="B18069" s="94" t="s">
        <v>3945</v>
      </c>
      <c r="C18069" s="94" t="s">
        <v>559</v>
      </c>
      <c r="D18069" s="892" t="s">
        <v>11998</v>
      </c>
      <c r="E18069" s="176"/>
      <c r="F18069" s="176">
        <v>333522</v>
      </c>
      <c r="G18069" s="176">
        <f t="shared" si="290"/>
        <v>333522</v>
      </c>
      <c r="H18069" s="702" t="s">
        <v>11835</v>
      </c>
    </row>
    <row r="18070" spans="1:10" ht="15" x14ac:dyDescent="0.2">
      <c r="A18070" s="730">
        <v>45286</v>
      </c>
      <c r="B18070" s="94" t="s">
        <v>10232</v>
      </c>
      <c r="C18070" s="94" t="s">
        <v>559</v>
      </c>
      <c r="D18070" s="892" t="s">
        <v>12048</v>
      </c>
      <c r="E18070" s="176"/>
      <c r="F18070" s="176">
        <v>1075700</v>
      </c>
      <c r="G18070" s="176">
        <f t="shared" si="290"/>
        <v>1075700</v>
      </c>
      <c r="H18070" s="702" t="s">
        <v>11835</v>
      </c>
    </row>
    <row r="18071" spans="1:10" ht="15" x14ac:dyDescent="0.2">
      <c r="A18071" s="730">
        <v>45287</v>
      </c>
      <c r="B18071" s="94" t="s">
        <v>8559</v>
      </c>
      <c r="C18071" s="94" t="s">
        <v>559</v>
      </c>
      <c r="D18071" s="892" t="s">
        <v>12046</v>
      </c>
      <c r="E18071" s="176"/>
      <c r="F18071" s="176">
        <v>561910</v>
      </c>
      <c r="G18071" s="176">
        <f t="shared" si="290"/>
        <v>561910</v>
      </c>
      <c r="H18071" s="702" t="s">
        <v>11835</v>
      </c>
    </row>
    <row r="18072" spans="1:10" ht="15" x14ac:dyDescent="0.2">
      <c r="A18072" s="730">
        <v>45287</v>
      </c>
      <c r="B18072" s="94" t="s">
        <v>11625</v>
      </c>
      <c r="C18072" s="94" t="s">
        <v>559</v>
      </c>
      <c r="D18072" s="892" t="s">
        <v>12093</v>
      </c>
      <c r="E18072" s="176"/>
      <c r="F18072" s="176">
        <v>112665</v>
      </c>
      <c r="G18072" s="176">
        <f t="shared" si="290"/>
        <v>112665</v>
      </c>
      <c r="H18072" s="702" t="s">
        <v>11835</v>
      </c>
      <c r="J18072" s="40"/>
    </row>
    <row r="18073" spans="1:10" ht="60" x14ac:dyDescent="0.2">
      <c r="A18073" s="730">
        <v>45288</v>
      </c>
      <c r="B18073" s="94" t="s">
        <v>10908</v>
      </c>
      <c r="C18073" s="94" t="s">
        <v>559</v>
      </c>
      <c r="D18073" s="802" t="s">
        <v>12045</v>
      </c>
      <c r="E18073" s="176"/>
      <c r="F18073" s="176">
        <v>4416116</v>
      </c>
      <c r="G18073" s="176">
        <f t="shared" si="290"/>
        <v>4416116</v>
      </c>
      <c r="H18073" s="702" t="s">
        <v>11835</v>
      </c>
    </row>
    <row r="18074" spans="1:10" ht="60" x14ac:dyDescent="0.2">
      <c r="A18074" s="730">
        <v>45288</v>
      </c>
      <c r="B18074" s="94" t="s">
        <v>14</v>
      </c>
      <c r="C18074" s="94" t="s">
        <v>559</v>
      </c>
      <c r="D18074" s="802" t="s">
        <v>12044</v>
      </c>
      <c r="E18074" s="176"/>
      <c r="F18074" s="176">
        <v>132000</v>
      </c>
      <c r="G18074" s="176">
        <f t="shared" si="290"/>
        <v>132000</v>
      </c>
      <c r="H18074" s="702" t="s">
        <v>11835</v>
      </c>
    </row>
    <row r="18075" spans="1:10" ht="15" x14ac:dyDescent="0.2">
      <c r="A18075" s="730">
        <v>45288</v>
      </c>
      <c r="B18075" s="94" t="s">
        <v>14</v>
      </c>
      <c r="C18075" s="94" t="s">
        <v>559</v>
      </c>
      <c r="D18075" s="898" t="s">
        <v>12040</v>
      </c>
      <c r="E18075" s="643">
        <v>45000</v>
      </c>
      <c r="F18075" s="176"/>
      <c r="G18075" s="176">
        <f t="shared" si="290"/>
        <v>-45000</v>
      </c>
      <c r="H18075" s="702" t="s">
        <v>11835</v>
      </c>
    </row>
    <row r="18076" spans="1:10" ht="24" x14ac:dyDescent="0.2">
      <c r="A18076" s="730">
        <v>45289</v>
      </c>
      <c r="B18076" s="94" t="s">
        <v>12082</v>
      </c>
      <c r="C18076" s="94" t="s">
        <v>559</v>
      </c>
      <c r="D18076" s="802" t="s">
        <v>12094</v>
      </c>
      <c r="E18076" s="176"/>
      <c r="F18076" s="176">
        <v>369964</v>
      </c>
      <c r="G18076" s="176">
        <f t="shared" si="290"/>
        <v>369964</v>
      </c>
      <c r="H18076" s="702" t="s">
        <v>11835</v>
      </c>
    </row>
    <row r="18077" spans="1:10" ht="15" x14ac:dyDescent="0.2">
      <c r="A18077" s="734">
        <v>45292</v>
      </c>
      <c r="B18077" s="63" t="s">
        <v>9986</v>
      </c>
      <c r="C18077" s="63" t="s">
        <v>256</v>
      </c>
      <c r="D18077" s="183" t="s">
        <v>12036</v>
      </c>
      <c r="E18077" s="126">
        <v>250000</v>
      </c>
      <c r="F18077" s="126"/>
      <c r="G18077" s="126">
        <f t="shared" si="290"/>
        <v>-250000</v>
      </c>
      <c r="H18077" s="705" t="s">
        <v>12047</v>
      </c>
    </row>
    <row r="18078" spans="1:10" ht="15" x14ac:dyDescent="0.2">
      <c r="A18078" s="734">
        <v>45292</v>
      </c>
      <c r="B18078" s="63"/>
      <c r="C18078" s="63" t="s">
        <v>337</v>
      </c>
      <c r="D18078" s="183"/>
      <c r="E18078" s="126">
        <v>5000</v>
      </c>
      <c r="F18078" s="126"/>
      <c r="G18078" s="126">
        <f t="shared" si="290"/>
        <v>-5000</v>
      </c>
      <c r="H18078" s="705" t="s">
        <v>12047</v>
      </c>
    </row>
    <row r="18079" spans="1:10" ht="15" x14ac:dyDescent="0.2">
      <c r="A18079" s="734">
        <v>45292</v>
      </c>
      <c r="B18079" s="63" t="s">
        <v>103</v>
      </c>
      <c r="C18079" s="63" t="s">
        <v>103</v>
      </c>
      <c r="D18079" s="183" t="s">
        <v>8158</v>
      </c>
      <c r="E18079" s="126">
        <v>3000</v>
      </c>
      <c r="F18079" s="126"/>
      <c r="G18079" s="126">
        <f t="shared" si="290"/>
        <v>-3000</v>
      </c>
      <c r="H18079" s="705" t="s">
        <v>12047</v>
      </c>
    </row>
    <row r="18080" spans="1:10" ht="15" x14ac:dyDescent="0.2">
      <c r="A18080" s="734">
        <v>45292</v>
      </c>
      <c r="B18080" s="63" t="s">
        <v>392</v>
      </c>
      <c r="C18080" s="63" t="s">
        <v>12075</v>
      </c>
      <c r="D18080" s="183" t="s">
        <v>12076</v>
      </c>
      <c r="E18080" s="126">
        <v>3000</v>
      </c>
      <c r="F18080" s="126"/>
      <c r="G18080" s="126">
        <f t="shared" si="290"/>
        <v>-3000</v>
      </c>
      <c r="H18080" s="705" t="s">
        <v>12047</v>
      </c>
    </row>
    <row r="18081" spans="1:8" ht="15" x14ac:dyDescent="0.2">
      <c r="A18081" s="734">
        <v>45292</v>
      </c>
      <c r="B18081" s="63" t="s">
        <v>11446</v>
      </c>
      <c r="C18081" s="63" t="s">
        <v>5410</v>
      </c>
      <c r="D18081" s="183" t="s">
        <v>12077</v>
      </c>
      <c r="E18081" s="126">
        <v>39000</v>
      </c>
      <c r="F18081" s="126"/>
      <c r="G18081" s="126">
        <f t="shared" si="290"/>
        <v>-39000</v>
      </c>
      <c r="H18081" s="705" t="s">
        <v>12047</v>
      </c>
    </row>
    <row r="18082" spans="1:8" ht="15" x14ac:dyDescent="0.2">
      <c r="A18082" s="734">
        <v>45292</v>
      </c>
      <c r="B18082" s="63"/>
      <c r="C18082" s="63" t="s">
        <v>1063</v>
      </c>
      <c r="D18082" s="183" t="s">
        <v>12078</v>
      </c>
      <c r="E18082" s="126">
        <v>16000</v>
      </c>
      <c r="F18082" s="126"/>
      <c r="G18082" s="126">
        <f t="shared" si="290"/>
        <v>-16000</v>
      </c>
      <c r="H18082" s="705" t="s">
        <v>12047</v>
      </c>
    </row>
    <row r="18083" spans="1:8" ht="15" x14ac:dyDescent="0.2">
      <c r="A18083" s="734">
        <v>45292</v>
      </c>
      <c r="B18083" s="63" t="s">
        <v>11093</v>
      </c>
      <c r="C18083" s="63" t="s">
        <v>1524</v>
      </c>
      <c r="D18083" s="183" t="s">
        <v>12079</v>
      </c>
      <c r="E18083" s="126">
        <v>3740</v>
      </c>
      <c r="F18083" s="126"/>
      <c r="G18083" s="126">
        <f t="shared" si="290"/>
        <v>-3740</v>
      </c>
      <c r="H18083" s="705" t="s">
        <v>12047</v>
      </c>
    </row>
    <row r="18084" spans="1:8" ht="15" x14ac:dyDescent="0.2">
      <c r="A18084" s="734">
        <v>45292</v>
      </c>
      <c r="B18084" s="63" t="s">
        <v>10908</v>
      </c>
      <c r="C18084" s="63" t="s">
        <v>5741</v>
      </c>
      <c r="D18084" s="183" t="s">
        <v>370</v>
      </c>
      <c r="E18084" s="126">
        <v>600</v>
      </c>
      <c r="F18084" s="126"/>
      <c r="G18084" s="126">
        <f t="shared" si="290"/>
        <v>-600</v>
      </c>
      <c r="H18084" s="705" t="s">
        <v>12047</v>
      </c>
    </row>
    <row r="18085" spans="1:8" ht="15" x14ac:dyDescent="0.2">
      <c r="A18085" s="734">
        <v>45292</v>
      </c>
      <c r="B18085" s="63" t="s">
        <v>103</v>
      </c>
      <c r="C18085" s="63" t="s">
        <v>103</v>
      </c>
      <c r="D18085" s="183" t="s">
        <v>12080</v>
      </c>
      <c r="E18085" s="126">
        <v>740</v>
      </c>
      <c r="F18085" s="126"/>
      <c r="G18085" s="126">
        <f t="shared" si="290"/>
        <v>-740</v>
      </c>
      <c r="H18085" s="705" t="s">
        <v>12047</v>
      </c>
    </row>
    <row r="18086" spans="1:8" ht="15" x14ac:dyDescent="0.2">
      <c r="A18086" s="734">
        <v>45292</v>
      </c>
      <c r="B18086" s="63" t="s">
        <v>11635</v>
      </c>
      <c r="C18086" s="63" t="s">
        <v>10993</v>
      </c>
      <c r="D18086" s="183" t="s">
        <v>4309</v>
      </c>
      <c r="E18086" s="126">
        <v>3800</v>
      </c>
      <c r="F18086" s="126"/>
      <c r="G18086" s="126">
        <f t="shared" si="290"/>
        <v>-3800</v>
      </c>
      <c r="H18086" s="705" t="s">
        <v>12047</v>
      </c>
    </row>
    <row r="18087" spans="1:8" ht="15" x14ac:dyDescent="0.2">
      <c r="A18087" s="734">
        <v>45293</v>
      </c>
      <c r="B18087" s="63" t="s">
        <v>11617</v>
      </c>
      <c r="C18087" s="670" t="s">
        <v>10993</v>
      </c>
      <c r="D18087" s="907" t="s">
        <v>12081</v>
      </c>
      <c r="E18087" s="672">
        <v>44500</v>
      </c>
      <c r="F18087" s="126"/>
      <c r="G18087" s="126">
        <f t="shared" si="290"/>
        <v>-44500</v>
      </c>
      <c r="H18087" s="705" t="s">
        <v>12047</v>
      </c>
    </row>
    <row r="18088" spans="1:8" ht="15" x14ac:dyDescent="0.2">
      <c r="A18088" s="734">
        <v>45293</v>
      </c>
      <c r="B18088" s="63" t="s">
        <v>10908</v>
      </c>
      <c r="C18088" s="670" t="s">
        <v>10993</v>
      </c>
      <c r="D18088" s="907" t="s">
        <v>12081</v>
      </c>
      <c r="E18088" s="672">
        <v>280400</v>
      </c>
      <c r="F18088" s="126"/>
      <c r="G18088" s="126">
        <f t="shared" si="290"/>
        <v>-280400</v>
      </c>
      <c r="H18088" s="705" t="s">
        <v>12047</v>
      </c>
    </row>
    <row r="18089" spans="1:8" ht="15" x14ac:dyDescent="0.2">
      <c r="A18089" s="734">
        <v>45293</v>
      </c>
      <c r="B18089" s="63" t="s">
        <v>11446</v>
      </c>
      <c r="C18089" s="670" t="s">
        <v>10993</v>
      </c>
      <c r="D18089" s="907" t="s">
        <v>12081</v>
      </c>
      <c r="E18089" s="672">
        <v>3000</v>
      </c>
      <c r="F18089" s="126"/>
      <c r="G18089" s="126">
        <f t="shared" si="290"/>
        <v>-3000</v>
      </c>
      <c r="H18089" s="705" t="s">
        <v>12047</v>
      </c>
    </row>
    <row r="18090" spans="1:8" ht="15" x14ac:dyDescent="0.2">
      <c r="A18090" s="734">
        <v>45293</v>
      </c>
      <c r="B18090" s="63" t="s">
        <v>10232</v>
      </c>
      <c r="C18090" s="670" t="s">
        <v>10993</v>
      </c>
      <c r="D18090" s="907" t="s">
        <v>12081</v>
      </c>
      <c r="E18090" s="672">
        <v>25000</v>
      </c>
      <c r="F18090" s="126"/>
      <c r="G18090" s="126">
        <f t="shared" si="290"/>
        <v>-25000</v>
      </c>
      <c r="H18090" s="705" t="s">
        <v>12047</v>
      </c>
    </row>
    <row r="18091" spans="1:8" ht="15" x14ac:dyDescent="0.2">
      <c r="A18091" s="734">
        <v>45293</v>
      </c>
      <c r="B18091" s="63" t="s">
        <v>9986</v>
      </c>
      <c r="C18091" s="670" t="s">
        <v>10993</v>
      </c>
      <c r="D18091" s="907" t="s">
        <v>12081</v>
      </c>
      <c r="E18091" s="672">
        <v>4500</v>
      </c>
      <c r="F18091" s="126"/>
      <c r="G18091" s="126">
        <f t="shared" si="290"/>
        <v>-4500</v>
      </c>
      <c r="H18091" s="705" t="s">
        <v>12047</v>
      </c>
    </row>
    <row r="18092" spans="1:8" ht="15" x14ac:dyDescent="0.2">
      <c r="A18092" s="734">
        <v>45293</v>
      </c>
      <c r="B18092" s="63" t="s">
        <v>9986</v>
      </c>
      <c r="C18092" s="63" t="s">
        <v>11752</v>
      </c>
      <c r="D18092" s="183" t="s">
        <v>12036</v>
      </c>
      <c r="E18092" s="126">
        <v>267000</v>
      </c>
      <c r="F18092" s="126"/>
      <c r="G18092" s="126">
        <f t="shared" si="290"/>
        <v>-267000</v>
      </c>
      <c r="H18092" s="705" t="s">
        <v>12047</v>
      </c>
    </row>
    <row r="18093" spans="1:8" ht="15" x14ac:dyDescent="0.2">
      <c r="A18093" s="734">
        <v>45293</v>
      </c>
      <c r="B18093" s="63" t="s">
        <v>12082</v>
      </c>
      <c r="C18093" s="63" t="s">
        <v>12083</v>
      </c>
      <c r="D18093" s="183" t="s">
        <v>12084</v>
      </c>
      <c r="E18093" s="126">
        <v>15000</v>
      </c>
      <c r="F18093" s="126"/>
      <c r="G18093" s="126">
        <f t="shared" ref="G18093:G18108" si="291">F18093-E18093</f>
        <v>-15000</v>
      </c>
      <c r="H18093" s="705" t="s">
        <v>12047</v>
      </c>
    </row>
    <row r="18094" spans="1:8" ht="15" x14ac:dyDescent="0.2">
      <c r="A18094" s="734">
        <v>45293</v>
      </c>
      <c r="B18094" s="63" t="s">
        <v>3946</v>
      </c>
      <c r="C18094" s="63" t="s">
        <v>286</v>
      </c>
      <c r="D18094" s="183" t="s">
        <v>11383</v>
      </c>
      <c r="E18094" s="126">
        <v>500</v>
      </c>
      <c r="F18094" s="126"/>
      <c r="G18094" s="126">
        <f t="shared" si="291"/>
        <v>-500</v>
      </c>
      <c r="H18094" s="705" t="s">
        <v>12047</v>
      </c>
    </row>
    <row r="18095" spans="1:8" ht="15" x14ac:dyDescent="0.2">
      <c r="A18095" s="734">
        <v>45293</v>
      </c>
      <c r="B18095" s="63" t="s">
        <v>3946</v>
      </c>
      <c r="C18095" s="63" t="s">
        <v>5741</v>
      </c>
      <c r="D18095" s="183" t="s">
        <v>370</v>
      </c>
      <c r="E18095" s="126">
        <v>2500</v>
      </c>
      <c r="F18095" s="126"/>
      <c r="G18095" s="126">
        <f t="shared" si="291"/>
        <v>-2500</v>
      </c>
      <c r="H18095" s="705" t="s">
        <v>12047</v>
      </c>
    </row>
    <row r="18096" spans="1:8" ht="15" x14ac:dyDescent="0.2">
      <c r="A18096" s="734">
        <v>45293</v>
      </c>
      <c r="B18096" s="63" t="s">
        <v>10232</v>
      </c>
      <c r="C18096" s="63" t="s">
        <v>5741</v>
      </c>
      <c r="D18096" s="183" t="s">
        <v>370</v>
      </c>
      <c r="E18096" s="126">
        <v>1800</v>
      </c>
      <c r="F18096" s="126"/>
      <c r="G18096" s="126">
        <f t="shared" si="291"/>
        <v>-1800</v>
      </c>
      <c r="H18096" s="705" t="s">
        <v>12047</v>
      </c>
    </row>
    <row r="18097" spans="1:8" ht="15" x14ac:dyDescent="0.2">
      <c r="A18097" s="734">
        <v>45293</v>
      </c>
      <c r="B18097" s="63" t="s">
        <v>103</v>
      </c>
      <c r="C18097" s="63" t="s">
        <v>103</v>
      </c>
      <c r="D18097" s="183" t="s">
        <v>12085</v>
      </c>
      <c r="E18097" s="126">
        <v>5000</v>
      </c>
      <c r="F18097" s="126"/>
      <c r="G18097" s="126">
        <f t="shared" si="291"/>
        <v>-5000</v>
      </c>
      <c r="H18097" s="705" t="s">
        <v>12047</v>
      </c>
    </row>
    <row r="18098" spans="1:8" ht="17.25" customHeight="1" x14ac:dyDescent="0.2">
      <c r="A18098" s="734">
        <v>45293</v>
      </c>
      <c r="B18098" s="63" t="s">
        <v>11617</v>
      </c>
      <c r="C18098" s="670" t="s">
        <v>10993</v>
      </c>
      <c r="D18098" s="907" t="s">
        <v>12087</v>
      </c>
      <c r="E18098" s="672">
        <v>38000</v>
      </c>
      <c r="F18098" s="126"/>
      <c r="G18098" s="126">
        <f t="shared" si="291"/>
        <v>-38000</v>
      </c>
      <c r="H18098" s="705" t="s">
        <v>12047</v>
      </c>
    </row>
    <row r="18099" spans="1:8" ht="17.25" customHeight="1" x14ac:dyDescent="0.2">
      <c r="A18099" s="734">
        <v>45293</v>
      </c>
      <c r="B18099" s="63" t="s">
        <v>11089</v>
      </c>
      <c r="C18099" s="670" t="s">
        <v>10993</v>
      </c>
      <c r="D18099" s="907" t="s">
        <v>12086</v>
      </c>
      <c r="E18099" s="672">
        <v>38000</v>
      </c>
      <c r="F18099" s="126"/>
      <c r="G18099" s="126">
        <f t="shared" si="291"/>
        <v>-38000</v>
      </c>
      <c r="H18099" s="705" t="s">
        <v>12047</v>
      </c>
    </row>
    <row r="18100" spans="1:8" ht="24" x14ac:dyDescent="0.2">
      <c r="A18100" s="734">
        <v>45293</v>
      </c>
      <c r="B18100" s="63" t="s">
        <v>11554</v>
      </c>
      <c r="C18100" s="63" t="s">
        <v>10993</v>
      </c>
      <c r="D18100" s="183" t="s">
        <v>12088</v>
      </c>
      <c r="E18100" s="126">
        <v>100000</v>
      </c>
      <c r="F18100" s="126"/>
      <c r="G18100" s="126">
        <f t="shared" si="291"/>
        <v>-100000</v>
      </c>
      <c r="H18100" s="705" t="s">
        <v>12047</v>
      </c>
    </row>
    <row r="18101" spans="1:8" ht="15" x14ac:dyDescent="0.2">
      <c r="A18101" s="734">
        <v>45294</v>
      </c>
      <c r="B18101" s="63" t="s">
        <v>37</v>
      </c>
      <c r="C18101" s="63" t="s">
        <v>794</v>
      </c>
      <c r="D18101" s="183" t="s">
        <v>12089</v>
      </c>
      <c r="E18101" s="126">
        <v>5000</v>
      </c>
      <c r="F18101" s="126"/>
      <c r="G18101" s="126">
        <f t="shared" si="291"/>
        <v>-5000</v>
      </c>
      <c r="H18101" s="705" t="s">
        <v>12047</v>
      </c>
    </row>
    <row r="18102" spans="1:8" ht="15" x14ac:dyDescent="0.2">
      <c r="A18102" s="734">
        <v>45294</v>
      </c>
      <c r="B18102" s="63" t="s">
        <v>11728</v>
      </c>
      <c r="C18102" s="63" t="s">
        <v>10993</v>
      </c>
      <c r="D18102" s="183" t="s">
        <v>12090</v>
      </c>
      <c r="E18102" s="126">
        <v>3000</v>
      </c>
      <c r="F18102" s="126"/>
      <c r="G18102" s="126">
        <f t="shared" si="291"/>
        <v>-3000</v>
      </c>
      <c r="H18102" s="705" t="s">
        <v>12047</v>
      </c>
    </row>
    <row r="18103" spans="1:8" ht="15" x14ac:dyDescent="0.2">
      <c r="A18103" s="734">
        <v>45294</v>
      </c>
      <c r="B18103" s="63" t="s">
        <v>11089</v>
      </c>
      <c r="C18103" s="63" t="s">
        <v>5387</v>
      </c>
      <c r="D18103" s="183" t="s">
        <v>12099</v>
      </c>
      <c r="E18103" s="126">
        <v>7000</v>
      </c>
      <c r="F18103" s="126"/>
      <c r="G18103" s="126">
        <f t="shared" si="291"/>
        <v>-7000</v>
      </c>
      <c r="H18103" s="705" t="s">
        <v>12047</v>
      </c>
    </row>
    <row r="18104" spans="1:8" ht="15" x14ac:dyDescent="0.2">
      <c r="A18104" s="734">
        <v>45294</v>
      </c>
      <c r="B18104" s="63" t="s">
        <v>11728</v>
      </c>
      <c r="C18104" s="63" t="s">
        <v>11099</v>
      </c>
      <c r="D18104" s="183" t="s">
        <v>1157</v>
      </c>
      <c r="E18104" s="126">
        <v>40000</v>
      </c>
      <c r="F18104" s="126"/>
      <c r="G18104" s="126">
        <f t="shared" si="291"/>
        <v>-40000</v>
      </c>
      <c r="H18104" s="705" t="s">
        <v>12047</v>
      </c>
    </row>
    <row r="18105" spans="1:8" ht="15" customHeight="1" x14ac:dyDescent="0.2">
      <c r="A18105" s="734">
        <v>45294</v>
      </c>
      <c r="B18105" s="63" t="s">
        <v>10232</v>
      </c>
      <c r="C18105" s="63" t="s">
        <v>5741</v>
      </c>
      <c r="D18105" s="183" t="s">
        <v>370</v>
      </c>
      <c r="E18105" s="126">
        <v>700</v>
      </c>
      <c r="F18105" s="126"/>
      <c r="G18105" s="126">
        <f t="shared" si="291"/>
        <v>-700</v>
      </c>
      <c r="H18105" s="705" t="s">
        <v>12047</v>
      </c>
    </row>
    <row r="18106" spans="1:8" ht="15" x14ac:dyDescent="0.2">
      <c r="A18106" s="734">
        <v>45294</v>
      </c>
      <c r="B18106" s="63" t="s">
        <v>103</v>
      </c>
      <c r="C18106" s="63" t="s">
        <v>103</v>
      </c>
      <c r="D18106" s="183" t="s">
        <v>8158</v>
      </c>
      <c r="E18106" s="126">
        <v>3000</v>
      </c>
      <c r="F18106" s="126"/>
      <c r="G18106" s="126">
        <f t="shared" si="291"/>
        <v>-3000</v>
      </c>
      <c r="H18106" s="705" t="s">
        <v>12047</v>
      </c>
    </row>
    <row r="18107" spans="1:8" ht="15" x14ac:dyDescent="0.2">
      <c r="A18107" s="734">
        <v>45294</v>
      </c>
      <c r="B18107" s="63" t="s">
        <v>11089</v>
      </c>
      <c r="C18107" s="63" t="s">
        <v>10993</v>
      </c>
      <c r="D18107" s="183" t="s">
        <v>12100</v>
      </c>
      <c r="E18107" s="126">
        <v>7000</v>
      </c>
      <c r="F18107" s="126"/>
      <c r="G18107" s="126">
        <f t="shared" si="291"/>
        <v>-7000</v>
      </c>
      <c r="H18107" s="705" t="s">
        <v>12047</v>
      </c>
    </row>
    <row r="18108" spans="1:8" ht="15" x14ac:dyDescent="0.2">
      <c r="A18108" s="734">
        <v>45294</v>
      </c>
      <c r="B18108" s="63" t="s">
        <v>10232</v>
      </c>
      <c r="C18108" s="63" t="s">
        <v>10993</v>
      </c>
      <c r="D18108" s="183" t="s">
        <v>12101</v>
      </c>
      <c r="E18108" s="126">
        <v>6000</v>
      </c>
      <c r="F18108" s="126"/>
      <c r="G18108" s="126">
        <f t="shared" si="291"/>
        <v>-6000</v>
      </c>
      <c r="H18108" s="705" t="s">
        <v>12047</v>
      </c>
    </row>
    <row r="18109" spans="1:8" ht="15" x14ac:dyDescent="0.2">
      <c r="A18109" s="734">
        <v>45294</v>
      </c>
      <c r="B18109" s="63" t="s">
        <v>103</v>
      </c>
      <c r="C18109" s="63" t="s">
        <v>103</v>
      </c>
      <c r="D18109" s="183" t="s">
        <v>8158</v>
      </c>
      <c r="E18109" s="126">
        <v>4000</v>
      </c>
      <c r="F18109" s="126"/>
      <c r="G18109" s="126">
        <f t="shared" ref="G18109:G18133" si="292">F18109-E18109</f>
        <v>-4000</v>
      </c>
      <c r="H18109" s="705" t="s">
        <v>12047</v>
      </c>
    </row>
    <row r="18110" spans="1:8" ht="15" x14ac:dyDescent="0.2">
      <c r="A18110" s="734">
        <v>45294</v>
      </c>
      <c r="B18110" s="63" t="s">
        <v>11093</v>
      </c>
      <c r="C18110" s="670" t="s">
        <v>5681</v>
      </c>
      <c r="D18110" s="907" t="s">
        <v>12102</v>
      </c>
      <c r="E18110" s="672">
        <v>60000</v>
      </c>
      <c r="F18110" s="126"/>
      <c r="G18110" s="126">
        <f t="shared" si="292"/>
        <v>-60000</v>
      </c>
      <c r="H18110" s="705" t="s">
        <v>12047</v>
      </c>
    </row>
    <row r="18111" spans="1:8" ht="15" x14ac:dyDescent="0.2">
      <c r="A18111" s="734">
        <v>45294</v>
      </c>
      <c r="B18111" s="63" t="s">
        <v>10379</v>
      </c>
      <c r="C18111" s="670" t="s">
        <v>5681</v>
      </c>
      <c r="D18111" s="907" t="s">
        <v>12102</v>
      </c>
      <c r="E18111" s="672">
        <v>190000</v>
      </c>
      <c r="F18111" s="126"/>
      <c r="G18111" s="126">
        <f t="shared" si="292"/>
        <v>-190000</v>
      </c>
      <c r="H18111" s="705" t="s">
        <v>12047</v>
      </c>
    </row>
    <row r="18112" spans="1:8" ht="15" x14ac:dyDescent="0.2">
      <c r="A18112" s="734">
        <v>45294</v>
      </c>
      <c r="B18112" s="736" t="s">
        <v>10908</v>
      </c>
      <c r="C18112" s="63" t="s">
        <v>10853</v>
      </c>
      <c r="D18112" s="183" t="s">
        <v>12036</v>
      </c>
      <c r="E18112" s="126">
        <v>500000</v>
      </c>
      <c r="F18112" s="126"/>
      <c r="G18112" s="126">
        <f t="shared" si="292"/>
        <v>-500000</v>
      </c>
      <c r="H18112" s="705" t="s">
        <v>12047</v>
      </c>
    </row>
    <row r="18113" spans="1:8" ht="15" x14ac:dyDescent="0.2">
      <c r="A18113" s="734">
        <v>45294</v>
      </c>
      <c r="B18113" s="63" t="s">
        <v>11728</v>
      </c>
      <c r="C18113" s="63" t="s">
        <v>11099</v>
      </c>
      <c r="D18113" s="183" t="s">
        <v>12103</v>
      </c>
      <c r="E18113" s="126">
        <v>30000</v>
      </c>
      <c r="F18113" s="126"/>
      <c r="G18113" s="126">
        <f t="shared" si="292"/>
        <v>-30000</v>
      </c>
      <c r="H18113" s="705" t="s">
        <v>12047</v>
      </c>
    </row>
    <row r="18114" spans="1:8" ht="15" x14ac:dyDescent="0.2">
      <c r="A18114" s="734">
        <v>45294</v>
      </c>
      <c r="B18114" s="63" t="s">
        <v>11728</v>
      </c>
      <c r="C18114" s="63" t="s">
        <v>12104</v>
      </c>
      <c r="D18114" s="183" t="s">
        <v>12103</v>
      </c>
      <c r="E18114" s="126">
        <v>50000</v>
      </c>
      <c r="F18114" s="126"/>
      <c r="G18114" s="126">
        <f t="shared" si="292"/>
        <v>-50000</v>
      </c>
      <c r="H18114" s="705" t="s">
        <v>12047</v>
      </c>
    </row>
    <row r="18115" spans="1:8" ht="15" customHeight="1" x14ac:dyDescent="0.2">
      <c r="A18115" s="734">
        <v>45295</v>
      </c>
      <c r="B18115" s="63" t="s">
        <v>11897</v>
      </c>
      <c r="C18115" s="63" t="s">
        <v>12027</v>
      </c>
      <c r="D18115" s="183" t="s">
        <v>12028</v>
      </c>
      <c r="E18115" s="126">
        <v>750000</v>
      </c>
      <c r="F18115" s="126"/>
      <c r="G18115" s="126">
        <f t="shared" si="292"/>
        <v>-750000</v>
      </c>
      <c r="H18115" s="705" t="s">
        <v>12047</v>
      </c>
    </row>
    <row r="18116" spans="1:8" ht="15" customHeight="1" x14ac:dyDescent="0.2">
      <c r="A18116" s="734">
        <v>45295</v>
      </c>
      <c r="B18116" s="63" t="s">
        <v>10232</v>
      </c>
      <c r="C18116" s="670" t="s">
        <v>8394</v>
      </c>
      <c r="D18116" s="907" t="s">
        <v>12136</v>
      </c>
      <c r="E18116" s="672">
        <v>250000</v>
      </c>
      <c r="F18116" s="126"/>
      <c r="G18116" s="126">
        <f t="shared" si="292"/>
        <v>-250000</v>
      </c>
      <c r="H18116" s="705" t="s">
        <v>12047</v>
      </c>
    </row>
    <row r="18117" spans="1:8" ht="15" customHeight="1" x14ac:dyDescent="0.2">
      <c r="A18117" s="734">
        <v>45295</v>
      </c>
      <c r="B18117" s="63" t="s">
        <v>11446</v>
      </c>
      <c r="C18117" s="670" t="s">
        <v>8394</v>
      </c>
      <c r="D18117" s="907" t="s">
        <v>12136</v>
      </c>
      <c r="E18117" s="672">
        <v>250000</v>
      </c>
      <c r="F18117" s="126"/>
      <c r="G18117" s="126">
        <f t="shared" si="292"/>
        <v>-250000</v>
      </c>
      <c r="H18117" s="705" t="s">
        <v>12047</v>
      </c>
    </row>
    <row r="18118" spans="1:8" ht="15" customHeight="1" x14ac:dyDescent="0.2">
      <c r="A18118" s="734">
        <v>45295</v>
      </c>
      <c r="B18118" s="63" t="s">
        <v>11617</v>
      </c>
      <c r="C18118" s="670" t="s">
        <v>8394</v>
      </c>
      <c r="D18118" s="907" t="s">
        <v>12136</v>
      </c>
      <c r="E18118" s="672">
        <v>500000</v>
      </c>
      <c r="F18118" s="126"/>
      <c r="G18118" s="126">
        <f t="shared" si="292"/>
        <v>-500000</v>
      </c>
      <c r="H18118" s="705" t="s">
        <v>12047</v>
      </c>
    </row>
    <row r="18119" spans="1:8" ht="15" customHeight="1" x14ac:dyDescent="0.2">
      <c r="A18119" s="734">
        <v>45295</v>
      </c>
      <c r="B18119" s="63" t="s">
        <v>3946</v>
      </c>
      <c r="C18119" s="63" t="s">
        <v>10993</v>
      </c>
      <c r="D18119" s="183" t="s">
        <v>12106</v>
      </c>
      <c r="E18119" s="126">
        <v>78000</v>
      </c>
      <c r="F18119" s="126"/>
      <c r="G18119" s="126">
        <f t="shared" si="292"/>
        <v>-78000</v>
      </c>
      <c r="H18119" s="705" t="s">
        <v>12047</v>
      </c>
    </row>
    <row r="18120" spans="1:8" ht="15" x14ac:dyDescent="0.2">
      <c r="A18120" s="734">
        <v>45295</v>
      </c>
      <c r="B18120" s="63" t="s">
        <v>3946</v>
      </c>
      <c r="C18120" s="63" t="s">
        <v>5741</v>
      </c>
      <c r="D18120" s="183" t="s">
        <v>12107</v>
      </c>
      <c r="E18120" s="126">
        <v>2500</v>
      </c>
      <c r="F18120" s="126"/>
      <c r="G18120" s="126">
        <f t="shared" si="292"/>
        <v>-2500</v>
      </c>
      <c r="H18120" s="705" t="s">
        <v>12047</v>
      </c>
    </row>
    <row r="18121" spans="1:8" ht="15" x14ac:dyDescent="0.2">
      <c r="A18121" s="734">
        <v>45295</v>
      </c>
      <c r="B18121" s="63" t="s">
        <v>3946</v>
      </c>
      <c r="C18121" s="63" t="s">
        <v>286</v>
      </c>
      <c r="D18121" s="183" t="s">
        <v>11383</v>
      </c>
      <c r="E18121" s="126">
        <v>500</v>
      </c>
      <c r="F18121" s="126"/>
      <c r="G18121" s="126">
        <f t="shared" si="292"/>
        <v>-500</v>
      </c>
      <c r="H18121" s="705" t="s">
        <v>12047</v>
      </c>
    </row>
    <row r="18122" spans="1:8" ht="24" x14ac:dyDescent="0.2">
      <c r="A18122" s="734">
        <v>45295</v>
      </c>
      <c r="B18122" s="63" t="s">
        <v>11897</v>
      </c>
      <c r="C18122" s="63" t="s">
        <v>10993</v>
      </c>
      <c r="D18122" s="183" t="s">
        <v>12108</v>
      </c>
      <c r="E18122" s="126">
        <v>85000</v>
      </c>
      <c r="F18122" s="126"/>
      <c r="G18122" s="126">
        <f t="shared" si="292"/>
        <v>-85000</v>
      </c>
      <c r="H18122" s="705" t="s">
        <v>12047</v>
      </c>
    </row>
    <row r="18123" spans="1:8" ht="15" x14ac:dyDescent="0.2">
      <c r="A18123" s="734">
        <v>45295</v>
      </c>
      <c r="B18123" s="63" t="s">
        <v>11897</v>
      </c>
      <c r="C18123" s="63" t="s">
        <v>12110</v>
      </c>
      <c r="D18123" s="183" t="s">
        <v>12109</v>
      </c>
      <c r="E18123" s="126">
        <v>165988</v>
      </c>
      <c r="F18123" s="126"/>
      <c r="G18123" s="126">
        <f t="shared" si="292"/>
        <v>-165988</v>
      </c>
      <c r="H18123" s="705" t="s">
        <v>12047</v>
      </c>
    </row>
    <row r="18124" spans="1:8" ht="15" x14ac:dyDescent="0.2">
      <c r="A18124" s="734">
        <v>45295</v>
      </c>
      <c r="B18124" s="63" t="s">
        <v>10471</v>
      </c>
      <c r="C18124" s="63" t="s">
        <v>12032</v>
      </c>
      <c r="D18124" s="183" t="s">
        <v>12111</v>
      </c>
      <c r="E18124" s="126">
        <v>60000</v>
      </c>
      <c r="F18124" s="126"/>
      <c r="G18124" s="126">
        <f t="shared" si="292"/>
        <v>-60000</v>
      </c>
      <c r="H18124" s="705" t="s">
        <v>12047</v>
      </c>
    </row>
    <row r="18125" spans="1:8" ht="15" x14ac:dyDescent="0.2">
      <c r="A18125" s="734">
        <v>45295</v>
      </c>
      <c r="B18125" s="63" t="s">
        <v>37</v>
      </c>
      <c r="C18125" s="63" t="s">
        <v>392</v>
      </c>
      <c r="D18125" s="183" t="s">
        <v>12112</v>
      </c>
      <c r="E18125" s="126">
        <v>400</v>
      </c>
      <c r="F18125" s="126"/>
      <c r="G18125" s="126">
        <f t="shared" si="292"/>
        <v>-400</v>
      </c>
      <c r="H18125" s="705" t="s">
        <v>12047</v>
      </c>
    </row>
    <row r="18126" spans="1:8" ht="15" x14ac:dyDescent="0.2">
      <c r="A18126" s="734">
        <v>45295</v>
      </c>
      <c r="B18126" s="63" t="s">
        <v>37</v>
      </c>
      <c r="C18126" s="63" t="s">
        <v>392</v>
      </c>
      <c r="D18126" s="183" t="s">
        <v>6429</v>
      </c>
      <c r="E18126" s="126">
        <v>3000</v>
      </c>
      <c r="F18126" s="126"/>
      <c r="G18126" s="126">
        <f t="shared" si="292"/>
        <v>-3000</v>
      </c>
      <c r="H18126" s="705" t="s">
        <v>12047</v>
      </c>
    </row>
    <row r="18127" spans="1:8" ht="15" customHeight="1" x14ac:dyDescent="0.2">
      <c r="A18127" s="734">
        <v>45295</v>
      </c>
      <c r="B18127" s="63" t="s">
        <v>10908</v>
      </c>
      <c r="C18127" s="63" t="s">
        <v>10993</v>
      </c>
      <c r="D18127" s="183" t="s">
        <v>12113</v>
      </c>
      <c r="E18127" s="126">
        <v>2000</v>
      </c>
      <c r="F18127" s="126"/>
      <c r="G18127" s="126">
        <f t="shared" si="292"/>
        <v>-2000</v>
      </c>
      <c r="H18127" s="705" t="s">
        <v>12047</v>
      </c>
    </row>
    <row r="18128" spans="1:8" ht="15" customHeight="1" x14ac:dyDescent="0.2">
      <c r="A18128" s="734">
        <v>45295</v>
      </c>
      <c r="B18128" s="63" t="s">
        <v>103</v>
      </c>
      <c r="C18128" s="63" t="s">
        <v>1495</v>
      </c>
      <c r="D18128" s="183" t="s">
        <v>370</v>
      </c>
      <c r="E18128" s="126">
        <v>1980</v>
      </c>
      <c r="F18128" s="126"/>
      <c r="G18128" s="126">
        <f t="shared" si="292"/>
        <v>-1980</v>
      </c>
      <c r="H18128" s="705" t="s">
        <v>12047</v>
      </c>
    </row>
    <row r="18129" spans="1:8" ht="15" customHeight="1" x14ac:dyDescent="0.2">
      <c r="A18129" s="734">
        <v>45295</v>
      </c>
      <c r="B18129" s="63" t="s">
        <v>103</v>
      </c>
      <c r="C18129" s="63" t="s">
        <v>392</v>
      </c>
      <c r="D18129" s="183" t="s">
        <v>10988</v>
      </c>
      <c r="E18129" s="126">
        <v>1000</v>
      </c>
      <c r="F18129" s="126"/>
      <c r="G18129" s="126">
        <f t="shared" si="292"/>
        <v>-1000</v>
      </c>
      <c r="H18129" s="705" t="s">
        <v>12047</v>
      </c>
    </row>
    <row r="18130" spans="1:8" ht="15" customHeight="1" x14ac:dyDescent="0.2">
      <c r="A18130" s="734">
        <v>45295</v>
      </c>
      <c r="B18130" s="63" t="s">
        <v>11897</v>
      </c>
      <c r="C18130" s="63" t="s">
        <v>5741</v>
      </c>
      <c r="D18130" s="183" t="s">
        <v>10337</v>
      </c>
      <c r="E18130" s="126">
        <v>300</v>
      </c>
      <c r="F18130" s="126"/>
      <c r="G18130" s="126">
        <f t="shared" si="292"/>
        <v>-300</v>
      </c>
      <c r="H18130" s="705" t="s">
        <v>12047</v>
      </c>
    </row>
    <row r="18131" spans="1:8" ht="15" customHeight="1" x14ac:dyDescent="0.2">
      <c r="A18131" s="734">
        <v>45295</v>
      </c>
      <c r="B18131" s="63" t="s">
        <v>11728</v>
      </c>
      <c r="C18131" s="63" t="s">
        <v>5741</v>
      </c>
      <c r="D18131" s="183" t="s">
        <v>10337</v>
      </c>
      <c r="E18131" s="126">
        <v>700</v>
      </c>
      <c r="F18131" s="126"/>
      <c r="G18131" s="126">
        <f t="shared" si="292"/>
        <v>-700</v>
      </c>
      <c r="H18131" s="705" t="s">
        <v>12047</v>
      </c>
    </row>
    <row r="18132" spans="1:8" ht="15" customHeight="1" x14ac:dyDescent="0.2">
      <c r="A18132" s="734">
        <v>45295</v>
      </c>
      <c r="B18132" s="63" t="s">
        <v>11089</v>
      </c>
      <c r="C18132" s="63" t="s">
        <v>5741</v>
      </c>
      <c r="D18132" s="183" t="s">
        <v>370</v>
      </c>
      <c r="E18132" s="126">
        <v>700</v>
      </c>
      <c r="F18132" s="126"/>
      <c r="G18132" s="126">
        <f t="shared" si="292"/>
        <v>-700</v>
      </c>
      <c r="H18132" s="705" t="s">
        <v>12047</v>
      </c>
    </row>
    <row r="18133" spans="1:8" ht="14.25" customHeight="1" x14ac:dyDescent="0.2">
      <c r="A18133" s="734">
        <v>45295</v>
      </c>
      <c r="B18133" s="63" t="s">
        <v>11446</v>
      </c>
      <c r="C18133" s="63" t="s">
        <v>10993</v>
      </c>
      <c r="D18133" s="183" t="s">
        <v>12115</v>
      </c>
      <c r="E18133" s="126">
        <v>15000</v>
      </c>
      <c r="F18133" s="126"/>
      <c r="G18133" s="126">
        <f t="shared" si="292"/>
        <v>-15000</v>
      </c>
      <c r="H18133" s="705" t="s">
        <v>12047</v>
      </c>
    </row>
    <row r="18134" spans="1:8" ht="15" x14ac:dyDescent="0.2">
      <c r="A18134" s="734">
        <v>45296</v>
      </c>
      <c r="B18134" s="63" t="s">
        <v>3946</v>
      </c>
      <c r="C18134" s="63" t="s">
        <v>12117</v>
      </c>
      <c r="D18134" s="183" t="s">
        <v>12118</v>
      </c>
      <c r="E18134" s="126">
        <v>75000</v>
      </c>
      <c r="F18134" s="126"/>
      <c r="G18134" s="126">
        <f t="shared" ref="G18134:G18170" si="293">F18134-E18134</f>
        <v>-75000</v>
      </c>
      <c r="H18134" s="705" t="s">
        <v>12047</v>
      </c>
    </row>
    <row r="18135" spans="1:8" ht="15" x14ac:dyDescent="0.2">
      <c r="A18135" s="734">
        <v>45296</v>
      </c>
      <c r="B18135" s="63" t="s">
        <v>103</v>
      </c>
      <c r="C18135" s="63" t="s">
        <v>103</v>
      </c>
      <c r="D18135" s="183" t="s">
        <v>8158</v>
      </c>
      <c r="E18135" s="126">
        <v>4000</v>
      </c>
      <c r="F18135" s="126"/>
      <c r="G18135" s="126">
        <f t="shared" si="293"/>
        <v>-4000</v>
      </c>
      <c r="H18135" s="705" t="s">
        <v>12047</v>
      </c>
    </row>
    <row r="18136" spans="1:8" ht="15" x14ac:dyDescent="0.2">
      <c r="A18136" s="734">
        <v>45296</v>
      </c>
      <c r="B18136" s="63" t="s">
        <v>103</v>
      </c>
      <c r="C18136" s="63" t="s">
        <v>103</v>
      </c>
      <c r="D18136" s="183" t="s">
        <v>12119</v>
      </c>
      <c r="E18136" s="126">
        <v>1800</v>
      </c>
      <c r="F18136" s="126"/>
      <c r="G18136" s="126">
        <f t="shared" si="293"/>
        <v>-1800</v>
      </c>
      <c r="H18136" s="705" t="s">
        <v>12047</v>
      </c>
    </row>
    <row r="18137" spans="1:8" ht="15" x14ac:dyDescent="0.2">
      <c r="A18137" s="734">
        <v>45296</v>
      </c>
      <c r="B18137" s="63" t="s">
        <v>11897</v>
      </c>
      <c r="C18137" s="63" t="s">
        <v>8372</v>
      </c>
      <c r="D18137" s="183" t="s">
        <v>370</v>
      </c>
      <c r="E18137" s="126">
        <v>2700</v>
      </c>
      <c r="F18137" s="126"/>
      <c r="G18137" s="126">
        <f t="shared" si="293"/>
        <v>-2700</v>
      </c>
      <c r="H18137" s="705" t="s">
        <v>12047</v>
      </c>
    </row>
    <row r="18138" spans="1:8" ht="15" x14ac:dyDescent="0.2">
      <c r="A18138" s="734">
        <v>45296</v>
      </c>
      <c r="B18138" s="63" t="s">
        <v>11897</v>
      </c>
      <c r="C18138" s="63" t="s">
        <v>1063</v>
      </c>
      <c r="D18138" s="183" t="s">
        <v>12124</v>
      </c>
      <c r="E18138" s="126">
        <v>13000</v>
      </c>
      <c r="F18138" s="126"/>
      <c r="G18138" s="126">
        <f t="shared" si="293"/>
        <v>-13000</v>
      </c>
      <c r="H18138" s="705" t="s">
        <v>12047</v>
      </c>
    </row>
    <row r="18139" spans="1:8" ht="15" x14ac:dyDescent="0.2">
      <c r="A18139" s="734">
        <v>45297</v>
      </c>
      <c r="B18139" s="41" t="s">
        <v>6505</v>
      </c>
      <c r="C18139" s="63" t="s">
        <v>12016</v>
      </c>
      <c r="D18139" s="183" t="s">
        <v>12036</v>
      </c>
      <c r="E18139" s="126">
        <v>50000</v>
      </c>
      <c r="F18139" s="126"/>
      <c r="G18139" s="126">
        <f t="shared" si="293"/>
        <v>-50000</v>
      </c>
      <c r="H18139" s="705" t="s">
        <v>12047</v>
      </c>
    </row>
    <row r="18140" spans="1:8" ht="24" x14ac:dyDescent="0.2">
      <c r="A18140" s="734">
        <v>45297</v>
      </c>
      <c r="B18140" s="63" t="s">
        <v>10471</v>
      </c>
      <c r="C18140" s="63" t="s">
        <v>11633</v>
      </c>
      <c r="D18140" s="183" t="s">
        <v>12125</v>
      </c>
      <c r="E18140" s="126">
        <v>200000</v>
      </c>
      <c r="F18140" s="126"/>
      <c r="G18140" s="126">
        <f t="shared" si="293"/>
        <v>-200000</v>
      </c>
      <c r="H18140" s="705" t="s">
        <v>12047</v>
      </c>
    </row>
    <row r="18141" spans="1:8" ht="15" x14ac:dyDescent="0.2">
      <c r="A18141" s="734">
        <v>45296</v>
      </c>
      <c r="B18141" s="63" t="s">
        <v>11446</v>
      </c>
      <c r="C18141" s="63" t="s">
        <v>10993</v>
      </c>
      <c r="D18141" s="183" t="s">
        <v>12126</v>
      </c>
      <c r="E18141" s="126">
        <v>14000</v>
      </c>
      <c r="F18141" s="126"/>
      <c r="G18141" s="126">
        <f t="shared" si="293"/>
        <v>-14000</v>
      </c>
      <c r="H18141" s="705" t="s">
        <v>12047</v>
      </c>
    </row>
    <row r="18142" spans="1:8" ht="48" x14ac:dyDescent="0.2">
      <c r="A18142" s="734">
        <v>45296</v>
      </c>
      <c r="B18142" s="63" t="s">
        <v>11446</v>
      </c>
      <c r="C18142" s="63" t="s">
        <v>12128</v>
      </c>
      <c r="D18142" s="183" t="s">
        <v>12129</v>
      </c>
      <c r="E18142" s="126">
        <v>3600000</v>
      </c>
      <c r="F18142" s="126"/>
      <c r="G18142" s="126">
        <f t="shared" si="293"/>
        <v>-3600000</v>
      </c>
      <c r="H18142" s="705" t="s">
        <v>12047</v>
      </c>
    </row>
    <row r="18143" spans="1:8" ht="15" x14ac:dyDescent="0.2">
      <c r="A18143" s="734">
        <v>45297</v>
      </c>
      <c r="B18143" s="63" t="s">
        <v>10908</v>
      </c>
      <c r="C18143" s="63" t="s">
        <v>2190</v>
      </c>
      <c r="D18143" s="183" t="s">
        <v>12127</v>
      </c>
      <c r="E18143" s="126">
        <v>15000</v>
      </c>
      <c r="F18143" s="126"/>
      <c r="G18143" s="126">
        <f t="shared" si="293"/>
        <v>-15000</v>
      </c>
      <c r="H18143" s="705" t="s">
        <v>12047</v>
      </c>
    </row>
    <row r="18144" spans="1:8" ht="15" x14ac:dyDescent="0.2">
      <c r="A18144" s="734">
        <v>45297</v>
      </c>
      <c r="B18144" s="63" t="s">
        <v>11897</v>
      </c>
      <c r="C18144" s="63" t="s">
        <v>5741</v>
      </c>
      <c r="D18144" s="183" t="s">
        <v>370</v>
      </c>
      <c r="E18144" s="126">
        <v>1700</v>
      </c>
      <c r="F18144" s="126"/>
      <c r="G18144" s="126">
        <f t="shared" si="293"/>
        <v>-1700</v>
      </c>
      <c r="H18144" s="705" t="s">
        <v>12047</v>
      </c>
    </row>
    <row r="18145" spans="1:8" ht="15" x14ac:dyDescent="0.2">
      <c r="A18145" s="734">
        <v>45297</v>
      </c>
      <c r="B18145" s="63" t="s">
        <v>10908</v>
      </c>
      <c r="C18145" s="63" t="s">
        <v>5741</v>
      </c>
      <c r="D18145" s="183" t="s">
        <v>10337</v>
      </c>
      <c r="E18145" s="126">
        <v>400</v>
      </c>
      <c r="F18145" s="126"/>
      <c r="G18145" s="126">
        <f t="shared" si="293"/>
        <v>-400</v>
      </c>
      <c r="H18145" s="705" t="s">
        <v>12047</v>
      </c>
    </row>
    <row r="18146" spans="1:8" ht="15" x14ac:dyDescent="0.2">
      <c r="A18146" s="734">
        <v>45297</v>
      </c>
      <c r="B18146" s="63" t="s">
        <v>12624</v>
      </c>
      <c r="C18146" s="63" t="s">
        <v>10993</v>
      </c>
      <c r="D18146" s="183" t="s">
        <v>12131</v>
      </c>
      <c r="E18146" s="126">
        <v>10300</v>
      </c>
      <c r="F18146" s="126"/>
      <c r="G18146" s="126">
        <f t="shared" si="293"/>
        <v>-10300</v>
      </c>
      <c r="H18146" s="705" t="s">
        <v>12047</v>
      </c>
    </row>
    <row r="18147" spans="1:8" ht="15" x14ac:dyDescent="0.2">
      <c r="A18147" s="734">
        <v>45297</v>
      </c>
      <c r="B18147" s="63" t="s">
        <v>11635</v>
      </c>
      <c r="C18147" s="63" t="s">
        <v>392</v>
      </c>
      <c r="D18147" s="183" t="s">
        <v>12132</v>
      </c>
      <c r="E18147" s="126">
        <v>150</v>
      </c>
      <c r="F18147" s="126"/>
      <c r="G18147" s="126">
        <f t="shared" si="293"/>
        <v>-150</v>
      </c>
      <c r="H18147" s="705" t="s">
        <v>12047</v>
      </c>
    </row>
    <row r="18148" spans="1:8" ht="15" x14ac:dyDescent="0.2">
      <c r="A18148" s="734">
        <v>45297</v>
      </c>
      <c r="B18148" s="63" t="s">
        <v>10908</v>
      </c>
      <c r="C18148" s="63" t="s">
        <v>10993</v>
      </c>
      <c r="D18148" s="183" t="s">
        <v>12133</v>
      </c>
      <c r="E18148" s="126">
        <v>2000</v>
      </c>
      <c r="F18148" s="126"/>
      <c r="G18148" s="126">
        <f t="shared" si="293"/>
        <v>-2000</v>
      </c>
      <c r="H18148" s="705" t="s">
        <v>12047</v>
      </c>
    </row>
    <row r="18149" spans="1:8" ht="15" x14ac:dyDescent="0.2">
      <c r="A18149" s="734">
        <v>45297</v>
      </c>
      <c r="B18149" s="63" t="s">
        <v>11897</v>
      </c>
      <c r="C18149" s="63" t="s">
        <v>5741</v>
      </c>
      <c r="D18149" s="183" t="s">
        <v>12134</v>
      </c>
      <c r="E18149" s="126">
        <v>500</v>
      </c>
      <c r="F18149" s="126"/>
      <c r="G18149" s="126">
        <f t="shared" si="293"/>
        <v>-500</v>
      </c>
      <c r="H18149" s="705" t="s">
        <v>12047</v>
      </c>
    </row>
    <row r="18150" spans="1:8" ht="15" x14ac:dyDescent="0.2">
      <c r="A18150" s="734">
        <v>45299</v>
      </c>
      <c r="B18150" s="63" t="s">
        <v>12624</v>
      </c>
      <c r="C18150" s="63" t="s">
        <v>10993</v>
      </c>
      <c r="D18150" s="183" t="s">
        <v>12151</v>
      </c>
      <c r="E18150" s="126">
        <v>1500</v>
      </c>
      <c r="F18150" s="126"/>
      <c r="G18150" s="126">
        <f t="shared" si="293"/>
        <v>-1500</v>
      </c>
      <c r="H18150" s="705" t="s">
        <v>12047</v>
      </c>
    </row>
    <row r="18151" spans="1:8" ht="15" x14ac:dyDescent="0.2">
      <c r="A18151" s="734">
        <v>45299</v>
      </c>
      <c r="B18151" s="63" t="s">
        <v>11089</v>
      </c>
      <c r="C18151" s="63" t="s">
        <v>5741</v>
      </c>
      <c r="D18151" s="183" t="s">
        <v>12152</v>
      </c>
      <c r="E18151" s="126">
        <v>5000</v>
      </c>
      <c r="F18151" s="126"/>
      <c r="G18151" s="126">
        <f t="shared" si="293"/>
        <v>-5000</v>
      </c>
      <c r="H18151" s="705" t="s">
        <v>12047</v>
      </c>
    </row>
    <row r="18152" spans="1:8" ht="15" x14ac:dyDescent="0.2">
      <c r="A18152" s="734">
        <v>45299</v>
      </c>
      <c r="B18152" s="63" t="s">
        <v>11089</v>
      </c>
      <c r="C18152" s="63" t="s">
        <v>286</v>
      </c>
      <c r="D18152" s="183" t="s">
        <v>12158</v>
      </c>
      <c r="E18152" s="126">
        <v>7000</v>
      </c>
      <c r="F18152" s="126"/>
      <c r="G18152" s="126">
        <f t="shared" si="293"/>
        <v>-7000</v>
      </c>
      <c r="H18152" s="705" t="s">
        <v>12047</v>
      </c>
    </row>
    <row r="18153" spans="1:8" ht="15" x14ac:dyDescent="0.2">
      <c r="A18153" s="734">
        <v>45299</v>
      </c>
      <c r="B18153" s="63" t="s">
        <v>11089</v>
      </c>
      <c r="C18153" s="63" t="s">
        <v>10993</v>
      </c>
      <c r="D18153" s="183" t="s">
        <v>9917</v>
      </c>
      <c r="E18153" s="126">
        <v>29500</v>
      </c>
      <c r="F18153" s="126"/>
      <c r="G18153" s="126">
        <f t="shared" si="293"/>
        <v>-29500</v>
      </c>
      <c r="H18153" s="705" t="s">
        <v>12047</v>
      </c>
    </row>
    <row r="18154" spans="1:8" ht="15" x14ac:dyDescent="0.2">
      <c r="A18154" s="734">
        <v>45299</v>
      </c>
      <c r="B18154" s="63" t="s">
        <v>11089</v>
      </c>
      <c r="C18154" s="63" t="s">
        <v>392</v>
      </c>
      <c r="D18154" s="183" t="s">
        <v>12159</v>
      </c>
      <c r="E18154" s="126">
        <v>10000</v>
      </c>
      <c r="F18154" s="126"/>
      <c r="G18154" s="126">
        <f t="shared" si="293"/>
        <v>-10000</v>
      </c>
      <c r="H18154" s="705" t="s">
        <v>12047</v>
      </c>
    </row>
    <row r="18155" spans="1:8" ht="15" x14ac:dyDescent="0.2">
      <c r="A18155" s="734">
        <v>45299</v>
      </c>
      <c r="B18155" s="63" t="s">
        <v>11089</v>
      </c>
      <c r="C18155" s="63" t="s">
        <v>12238</v>
      </c>
      <c r="D18155" s="183" t="s">
        <v>12236</v>
      </c>
      <c r="E18155" s="126">
        <v>10000</v>
      </c>
      <c r="F18155" s="126"/>
      <c r="G18155" s="126">
        <f t="shared" si="293"/>
        <v>-10000</v>
      </c>
      <c r="H18155" s="705" t="s">
        <v>12047</v>
      </c>
    </row>
    <row r="18156" spans="1:8" ht="15" x14ac:dyDescent="0.2">
      <c r="A18156" s="734">
        <v>45299</v>
      </c>
      <c r="B18156" s="63" t="s">
        <v>103</v>
      </c>
      <c r="C18156" s="63" t="s">
        <v>392</v>
      </c>
      <c r="D18156" s="183" t="s">
        <v>12237</v>
      </c>
      <c r="E18156" s="126">
        <v>5000</v>
      </c>
      <c r="F18156" s="126"/>
      <c r="G18156" s="126">
        <f t="shared" si="293"/>
        <v>-5000</v>
      </c>
      <c r="H18156" s="705" t="s">
        <v>12047</v>
      </c>
    </row>
    <row r="18157" spans="1:8" ht="15" x14ac:dyDescent="0.2">
      <c r="A18157" s="734">
        <v>45300</v>
      </c>
      <c r="B18157" s="63" t="s">
        <v>11089</v>
      </c>
      <c r="C18157" s="63" t="s">
        <v>7949</v>
      </c>
      <c r="D18157" s="183" t="s">
        <v>12160</v>
      </c>
      <c r="E18157" s="126">
        <v>40000</v>
      </c>
      <c r="F18157" s="126"/>
      <c r="G18157" s="126">
        <f t="shared" si="293"/>
        <v>-40000</v>
      </c>
      <c r="H18157" s="705" t="s">
        <v>12047</v>
      </c>
    </row>
    <row r="18158" spans="1:8" ht="15" x14ac:dyDescent="0.2">
      <c r="A18158" s="734">
        <v>45300</v>
      </c>
      <c r="B18158" s="63" t="s">
        <v>10296</v>
      </c>
      <c r="C18158" s="566" t="s">
        <v>8394</v>
      </c>
      <c r="D18158" s="875" t="s">
        <v>12311</v>
      </c>
      <c r="E18158" s="567">
        <v>25780</v>
      </c>
      <c r="F18158" s="126"/>
      <c r="G18158" s="126">
        <f t="shared" si="293"/>
        <v>-25780</v>
      </c>
      <c r="H18158" s="705" t="s">
        <v>12047</v>
      </c>
    </row>
    <row r="18159" spans="1:8" ht="15" x14ac:dyDescent="0.2">
      <c r="A18159" s="734">
        <v>45300</v>
      </c>
      <c r="B18159" s="63" t="s">
        <v>10232</v>
      </c>
      <c r="C18159" s="566" t="s">
        <v>8394</v>
      </c>
      <c r="D18159" s="875" t="s">
        <v>12311</v>
      </c>
      <c r="E18159" s="567">
        <v>10470</v>
      </c>
      <c r="F18159" s="126"/>
      <c r="G18159" s="126">
        <f t="shared" ref="G18159:G18168" si="294">F18159-E18159</f>
        <v>-10470</v>
      </c>
      <c r="H18159" s="705" t="s">
        <v>12047</v>
      </c>
    </row>
    <row r="18160" spans="1:8" ht="15" x14ac:dyDescent="0.2">
      <c r="A18160" s="734">
        <v>45300</v>
      </c>
      <c r="B18160" s="63" t="s">
        <v>10576</v>
      </c>
      <c r="C18160" s="566" t="s">
        <v>8394</v>
      </c>
      <c r="D18160" s="875" t="s">
        <v>12311</v>
      </c>
      <c r="E18160" s="567">
        <v>1347</v>
      </c>
      <c r="F18160" s="126"/>
      <c r="G18160" s="126">
        <f t="shared" si="294"/>
        <v>-1347</v>
      </c>
      <c r="H18160" s="705" t="s">
        <v>12047</v>
      </c>
    </row>
    <row r="18161" spans="1:8" ht="15" x14ac:dyDescent="0.2">
      <c r="A18161" s="734">
        <v>45300</v>
      </c>
      <c r="B18161" s="63" t="s">
        <v>10909</v>
      </c>
      <c r="C18161" s="566" t="s">
        <v>8394</v>
      </c>
      <c r="D18161" s="875" t="s">
        <v>12311</v>
      </c>
      <c r="E18161" s="567">
        <v>187415</v>
      </c>
      <c r="F18161" s="126"/>
      <c r="G18161" s="126">
        <f t="shared" si="294"/>
        <v>-187415</v>
      </c>
      <c r="H18161" s="705" t="s">
        <v>12047</v>
      </c>
    </row>
    <row r="18162" spans="1:8" ht="15" x14ac:dyDescent="0.2">
      <c r="A18162" s="734">
        <v>45300</v>
      </c>
      <c r="B18162" s="63" t="s">
        <v>11007</v>
      </c>
      <c r="C18162" s="566" t="s">
        <v>8394</v>
      </c>
      <c r="D18162" s="875" t="s">
        <v>12311</v>
      </c>
      <c r="E18162" s="567">
        <v>4390</v>
      </c>
      <c r="F18162" s="126"/>
      <c r="G18162" s="126">
        <f t="shared" si="294"/>
        <v>-4390</v>
      </c>
      <c r="H18162" s="705" t="s">
        <v>12047</v>
      </c>
    </row>
    <row r="18163" spans="1:8" ht="15" x14ac:dyDescent="0.2">
      <c r="A18163" s="734">
        <v>45300</v>
      </c>
      <c r="B18163" s="63" t="s">
        <v>11075</v>
      </c>
      <c r="C18163" s="566" t="s">
        <v>8394</v>
      </c>
      <c r="D18163" s="875" t="s">
        <v>12311</v>
      </c>
      <c r="E18163" s="567">
        <v>75122</v>
      </c>
      <c r="F18163" s="126"/>
      <c r="G18163" s="126">
        <f t="shared" si="294"/>
        <v>-75122</v>
      </c>
      <c r="H18163" s="705" t="s">
        <v>12047</v>
      </c>
    </row>
    <row r="18164" spans="1:8" ht="15" x14ac:dyDescent="0.2">
      <c r="A18164" s="734">
        <v>45300</v>
      </c>
      <c r="B18164" s="63" t="s">
        <v>11446</v>
      </c>
      <c r="C18164" s="566" t="s">
        <v>8394</v>
      </c>
      <c r="D18164" s="875" t="s">
        <v>12311</v>
      </c>
      <c r="E18164" s="567">
        <v>130168</v>
      </c>
      <c r="F18164" s="126"/>
      <c r="G18164" s="126">
        <f t="shared" si="294"/>
        <v>-130168</v>
      </c>
      <c r="H18164" s="705" t="s">
        <v>12047</v>
      </c>
    </row>
    <row r="18165" spans="1:8" ht="15" x14ac:dyDescent="0.2">
      <c r="A18165" s="734">
        <v>45300</v>
      </c>
      <c r="B18165" s="63" t="s">
        <v>11271</v>
      </c>
      <c r="C18165" s="566" t="s">
        <v>8394</v>
      </c>
      <c r="D18165" s="875" t="s">
        <v>12311</v>
      </c>
      <c r="E18165" s="567">
        <v>13416</v>
      </c>
      <c r="F18165" s="126"/>
      <c r="G18165" s="126">
        <f t="shared" si="294"/>
        <v>-13416</v>
      </c>
      <c r="H18165" s="705" t="s">
        <v>12047</v>
      </c>
    </row>
    <row r="18166" spans="1:8" ht="15" x14ac:dyDescent="0.2">
      <c r="A18166" s="734">
        <v>45300</v>
      </c>
      <c r="B18166" s="63" t="s">
        <v>11716</v>
      </c>
      <c r="C18166" s="566" t="s">
        <v>8394</v>
      </c>
      <c r="D18166" s="875" t="s">
        <v>12311</v>
      </c>
      <c r="E18166" s="567">
        <v>56173</v>
      </c>
      <c r="F18166" s="126"/>
      <c r="G18166" s="126">
        <f t="shared" si="294"/>
        <v>-56173</v>
      </c>
      <c r="H18166" s="705" t="s">
        <v>12047</v>
      </c>
    </row>
    <row r="18167" spans="1:8" ht="15" x14ac:dyDescent="0.2">
      <c r="A18167" s="734">
        <v>45300</v>
      </c>
      <c r="B18167" s="63" t="s">
        <v>11511</v>
      </c>
      <c r="C18167" s="566" t="s">
        <v>8394</v>
      </c>
      <c r="D18167" s="875" t="s">
        <v>12311</v>
      </c>
      <c r="E18167" s="567">
        <v>73043</v>
      </c>
      <c r="F18167" s="126"/>
      <c r="G18167" s="126">
        <f t="shared" si="294"/>
        <v>-73043</v>
      </c>
      <c r="H18167" s="705" t="s">
        <v>12047</v>
      </c>
    </row>
    <row r="18168" spans="1:8" ht="15" x14ac:dyDescent="0.2">
      <c r="A18168" s="734">
        <v>45300</v>
      </c>
      <c r="B18168" s="63" t="s">
        <v>11617</v>
      </c>
      <c r="C18168" s="566" t="s">
        <v>8394</v>
      </c>
      <c r="D18168" s="875" t="s">
        <v>12311</v>
      </c>
      <c r="E18168" s="567">
        <v>322676</v>
      </c>
      <c r="F18168" s="126"/>
      <c r="G18168" s="126">
        <f t="shared" si="294"/>
        <v>-322676</v>
      </c>
      <c r="H18168" s="705" t="s">
        <v>12047</v>
      </c>
    </row>
    <row r="18169" spans="1:8" ht="15" x14ac:dyDescent="0.2">
      <c r="A18169" s="734">
        <v>45300</v>
      </c>
      <c r="B18169" s="63" t="s">
        <v>11897</v>
      </c>
      <c r="C18169" s="63" t="s">
        <v>11291</v>
      </c>
      <c r="D18169" s="183" t="s">
        <v>12036</v>
      </c>
      <c r="E18169" s="126">
        <v>275000</v>
      </c>
      <c r="F18169" s="126"/>
      <c r="G18169" s="126">
        <f t="shared" si="293"/>
        <v>-275000</v>
      </c>
      <c r="H18169" s="705" t="s">
        <v>12047</v>
      </c>
    </row>
    <row r="18170" spans="1:8" ht="15" x14ac:dyDescent="0.2">
      <c r="A18170" s="734">
        <v>45300</v>
      </c>
      <c r="B18170" s="63" t="s">
        <v>11089</v>
      </c>
      <c r="C18170" s="63" t="s">
        <v>5741</v>
      </c>
      <c r="D18170" s="183" t="s">
        <v>370</v>
      </c>
      <c r="E18170" s="126">
        <v>240</v>
      </c>
      <c r="F18170" s="126"/>
      <c r="G18170" s="126">
        <f t="shared" si="293"/>
        <v>-240</v>
      </c>
      <c r="H18170" s="705" t="s">
        <v>12047</v>
      </c>
    </row>
    <row r="18171" spans="1:8" ht="15" x14ac:dyDescent="0.2">
      <c r="A18171" s="734">
        <v>45300</v>
      </c>
      <c r="B18171" s="63" t="s">
        <v>11089</v>
      </c>
      <c r="C18171" s="63" t="s">
        <v>11975</v>
      </c>
      <c r="D18171" s="183" t="s">
        <v>12153</v>
      </c>
      <c r="E18171" s="126">
        <v>20000</v>
      </c>
      <c r="F18171" s="126"/>
      <c r="G18171" s="126">
        <f t="shared" ref="G18171:G18203" si="295">F18171-E18171</f>
        <v>-20000</v>
      </c>
      <c r="H18171" s="705" t="s">
        <v>12047</v>
      </c>
    </row>
    <row r="18172" spans="1:8" ht="15" x14ac:dyDescent="0.2">
      <c r="A18172" s="734">
        <v>45300</v>
      </c>
      <c r="B18172" s="63" t="s">
        <v>103</v>
      </c>
      <c r="C18172" s="63" t="s">
        <v>103</v>
      </c>
      <c r="D18172" s="183" t="s">
        <v>8158</v>
      </c>
      <c r="E18172" s="126">
        <v>4000</v>
      </c>
      <c r="F18172" s="126"/>
      <c r="G18172" s="126">
        <f t="shared" si="295"/>
        <v>-4000</v>
      </c>
      <c r="H18172" s="705" t="s">
        <v>12047</v>
      </c>
    </row>
    <row r="18173" spans="1:8" ht="15" x14ac:dyDescent="0.2">
      <c r="A18173" s="734">
        <v>45300</v>
      </c>
      <c r="B18173" s="63" t="s">
        <v>3946</v>
      </c>
      <c r="C18173" s="63" t="s">
        <v>5410</v>
      </c>
      <c r="D18173" s="183" t="s">
        <v>12154</v>
      </c>
      <c r="E18173" s="126">
        <v>20000</v>
      </c>
      <c r="F18173" s="126"/>
      <c r="G18173" s="126">
        <f t="shared" si="295"/>
        <v>-20000</v>
      </c>
      <c r="H18173" s="705" t="s">
        <v>12047</v>
      </c>
    </row>
    <row r="18174" spans="1:8" ht="15" x14ac:dyDescent="0.2">
      <c r="A18174" s="734">
        <v>45300</v>
      </c>
      <c r="B18174" s="63" t="s">
        <v>11738</v>
      </c>
      <c r="C18174" s="63" t="s">
        <v>12155</v>
      </c>
      <c r="D18174" s="183" t="s">
        <v>12156</v>
      </c>
      <c r="E18174" s="126">
        <v>15100</v>
      </c>
      <c r="F18174" s="126"/>
      <c r="G18174" s="126">
        <f t="shared" si="295"/>
        <v>-15100</v>
      </c>
      <c r="H18174" s="705" t="s">
        <v>12047</v>
      </c>
    </row>
    <row r="18175" spans="1:8" ht="15" x14ac:dyDescent="0.2">
      <c r="A18175" s="734">
        <v>45300</v>
      </c>
      <c r="B18175" s="63" t="s">
        <v>11093</v>
      </c>
      <c r="C18175" s="63" t="s">
        <v>392</v>
      </c>
      <c r="D18175" s="183" t="s">
        <v>12162</v>
      </c>
      <c r="E18175" s="126">
        <v>600</v>
      </c>
      <c r="F18175" s="126"/>
      <c r="G18175" s="126">
        <f t="shared" si="295"/>
        <v>-600</v>
      </c>
      <c r="H18175" s="705" t="s">
        <v>12047</v>
      </c>
    </row>
    <row r="18176" spans="1:8" ht="15" x14ac:dyDescent="0.2">
      <c r="A18176" s="734">
        <v>45300</v>
      </c>
      <c r="B18176" s="63" t="s">
        <v>11897</v>
      </c>
      <c r="C18176" s="63" t="s">
        <v>5410</v>
      </c>
      <c r="D18176" s="183" t="s">
        <v>2655</v>
      </c>
      <c r="E18176" s="126">
        <v>5000</v>
      </c>
      <c r="F18176" s="126"/>
      <c r="G18176" s="126">
        <f t="shared" si="295"/>
        <v>-5000</v>
      </c>
      <c r="H18176" s="705" t="s">
        <v>12047</v>
      </c>
    </row>
    <row r="18177" spans="1:8" ht="15" x14ac:dyDescent="0.2">
      <c r="A18177" s="734">
        <v>45301</v>
      </c>
      <c r="B18177" s="63" t="s">
        <v>11897</v>
      </c>
      <c r="C18177" s="63" t="s">
        <v>5387</v>
      </c>
      <c r="D18177" s="183" t="s">
        <v>10764</v>
      </c>
      <c r="E18177" s="126">
        <v>7000</v>
      </c>
      <c r="F18177" s="126"/>
      <c r="G18177" s="126">
        <f t="shared" si="295"/>
        <v>-7000</v>
      </c>
      <c r="H18177" s="705" t="s">
        <v>12047</v>
      </c>
    </row>
    <row r="18178" spans="1:8" ht="15" x14ac:dyDescent="0.2">
      <c r="A18178" s="734">
        <v>45302</v>
      </c>
      <c r="B18178" s="63" t="s">
        <v>12207</v>
      </c>
      <c r="C18178" s="63" t="s">
        <v>11428</v>
      </c>
      <c r="D18178" s="183" t="s">
        <v>12163</v>
      </c>
      <c r="E18178" s="126">
        <v>94000</v>
      </c>
      <c r="F18178" s="126"/>
      <c r="G18178" s="126">
        <f t="shared" si="295"/>
        <v>-94000</v>
      </c>
      <c r="H18178" s="705" t="s">
        <v>12047</v>
      </c>
    </row>
    <row r="18179" spans="1:8" ht="15" x14ac:dyDescent="0.2">
      <c r="A18179" s="734">
        <v>45302</v>
      </c>
      <c r="B18179" s="63" t="s">
        <v>11897</v>
      </c>
      <c r="C18179" s="63" t="s">
        <v>10993</v>
      </c>
      <c r="D18179" s="183" t="s">
        <v>12164</v>
      </c>
      <c r="E18179" s="126">
        <v>85000</v>
      </c>
      <c r="F18179" s="126"/>
      <c r="G18179" s="126">
        <f t="shared" si="295"/>
        <v>-85000</v>
      </c>
      <c r="H18179" s="705" t="s">
        <v>12047</v>
      </c>
    </row>
    <row r="18180" spans="1:8" ht="15" x14ac:dyDescent="0.2">
      <c r="A18180" s="734">
        <v>45302</v>
      </c>
      <c r="B18180" s="63" t="s">
        <v>11897</v>
      </c>
      <c r="C18180" s="63" t="s">
        <v>12027</v>
      </c>
      <c r="D18180" s="183" t="s">
        <v>12165</v>
      </c>
      <c r="E18180" s="126">
        <v>306300</v>
      </c>
      <c r="F18180" s="126"/>
      <c r="G18180" s="126">
        <f t="shared" si="295"/>
        <v>-306300</v>
      </c>
      <c r="H18180" s="705" t="s">
        <v>12047</v>
      </c>
    </row>
    <row r="18181" spans="1:8" ht="15" x14ac:dyDescent="0.2">
      <c r="A18181" s="734">
        <v>45302</v>
      </c>
      <c r="B18181" s="63" t="s">
        <v>10908</v>
      </c>
      <c r="C18181" s="670" t="s">
        <v>12010</v>
      </c>
      <c r="D18181" s="907" t="s">
        <v>12166</v>
      </c>
      <c r="E18181" s="672">
        <v>14100</v>
      </c>
      <c r="F18181" s="126"/>
      <c r="G18181" s="126">
        <f t="shared" si="295"/>
        <v>-14100</v>
      </c>
      <c r="H18181" s="705" t="s">
        <v>12047</v>
      </c>
    </row>
    <row r="18182" spans="1:8" ht="15" x14ac:dyDescent="0.2">
      <c r="A18182" s="734">
        <v>45302</v>
      </c>
      <c r="B18182" s="63" t="s">
        <v>11089</v>
      </c>
      <c r="C18182" s="670" t="s">
        <v>12010</v>
      </c>
      <c r="D18182" s="907" t="s">
        <v>12166</v>
      </c>
      <c r="E18182" s="672">
        <v>65000</v>
      </c>
      <c r="F18182" s="126"/>
      <c r="G18182" s="126">
        <f t="shared" si="295"/>
        <v>-65000</v>
      </c>
      <c r="H18182" s="705" t="s">
        <v>12047</v>
      </c>
    </row>
    <row r="18183" spans="1:8" ht="15" x14ac:dyDescent="0.2">
      <c r="A18183" s="734">
        <v>45302</v>
      </c>
      <c r="B18183" s="63" t="s">
        <v>11897</v>
      </c>
      <c r="C18183" s="670" t="s">
        <v>12010</v>
      </c>
      <c r="D18183" s="907" t="s">
        <v>12166</v>
      </c>
      <c r="E18183" s="672">
        <v>128080</v>
      </c>
      <c r="F18183" s="126"/>
      <c r="G18183" s="126">
        <f t="shared" si="295"/>
        <v>-128080</v>
      </c>
      <c r="H18183" s="705" t="s">
        <v>12047</v>
      </c>
    </row>
    <row r="18184" spans="1:8" ht="15" x14ac:dyDescent="0.2">
      <c r="A18184" s="734">
        <v>45303</v>
      </c>
      <c r="B18184" s="63" t="s">
        <v>11089</v>
      </c>
      <c r="C18184" s="63" t="s">
        <v>10484</v>
      </c>
      <c r="D18184" s="183" t="s">
        <v>12175</v>
      </c>
      <c r="E18184" s="126">
        <v>700000</v>
      </c>
      <c r="F18184" s="126"/>
      <c r="G18184" s="126">
        <f t="shared" si="295"/>
        <v>-700000</v>
      </c>
      <c r="H18184" s="705" t="s">
        <v>12047</v>
      </c>
    </row>
    <row r="18185" spans="1:8" ht="15" x14ac:dyDescent="0.2">
      <c r="A18185" s="734">
        <v>45306</v>
      </c>
      <c r="B18185" s="63" t="s">
        <v>11089</v>
      </c>
      <c r="C18185" s="63" t="s">
        <v>11975</v>
      </c>
      <c r="D18185" s="183" t="s">
        <v>12167</v>
      </c>
      <c r="E18185" s="126">
        <v>40000</v>
      </c>
      <c r="F18185" s="126"/>
      <c r="G18185" s="126">
        <f t="shared" si="295"/>
        <v>-40000</v>
      </c>
      <c r="H18185" s="705" t="s">
        <v>12047</v>
      </c>
    </row>
    <row r="18186" spans="1:8" ht="15" x14ac:dyDescent="0.2">
      <c r="A18186" s="734">
        <v>45301</v>
      </c>
      <c r="B18186" s="63" t="s">
        <v>103</v>
      </c>
      <c r="C18186" s="63" t="s">
        <v>392</v>
      </c>
      <c r="D18186" s="183" t="s">
        <v>12168</v>
      </c>
      <c r="E18186" s="126">
        <v>25000</v>
      </c>
      <c r="F18186" s="126"/>
      <c r="G18186" s="126">
        <f t="shared" si="295"/>
        <v>-25000</v>
      </c>
      <c r="H18186" s="705" t="s">
        <v>12047</v>
      </c>
    </row>
    <row r="18187" spans="1:8" ht="15" x14ac:dyDescent="0.2">
      <c r="A18187" s="734">
        <v>45301</v>
      </c>
      <c r="B18187" s="63" t="s">
        <v>11728</v>
      </c>
      <c r="C18187" s="63" t="s">
        <v>11099</v>
      </c>
      <c r="D18187" s="183" t="s">
        <v>7720</v>
      </c>
      <c r="E18187" s="126">
        <v>88000</v>
      </c>
      <c r="F18187" s="126"/>
      <c r="G18187" s="126">
        <f t="shared" si="295"/>
        <v>-88000</v>
      </c>
      <c r="H18187" s="705" t="s">
        <v>12047</v>
      </c>
    </row>
    <row r="18188" spans="1:8" ht="15" x14ac:dyDescent="0.2">
      <c r="A18188" s="734">
        <v>45301</v>
      </c>
      <c r="B18188" s="63" t="s">
        <v>103</v>
      </c>
      <c r="C18188" s="63" t="s">
        <v>103</v>
      </c>
      <c r="D18188" s="183" t="s">
        <v>8513</v>
      </c>
      <c r="E18188" s="126">
        <v>850</v>
      </c>
      <c r="F18188" s="126"/>
      <c r="G18188" s="126">
        <f t="shared" si="295"/>
        <v>-850</v>
      </c>
      <c r="H18188" s="705" t="s">
        <v>12047</v>
      </c>
    </row>
    <row r="18189" spans="1:8" ht="15" x14ac:dyDescent="0.2">
      <c r="A18189" s="734">
        <v>45301</v>
      </c>
      <c r="B18189" s="63" t="s">
        <v>11089</v>
      </c>
      <c r="C18189" s="63" t="s">
        <v>392</v>
      </c>
      <c r="D18189" s="183" t="s">
        <v>12169</v>
      </c>
      <c r="E18189" s="126">
        <v>1000</v>
      </c>
      <c r="F18189" s="126"/>
      <c r="G18189" s="126">
        <f t="shared" si="295"/>
        <v>-1000</v>
      </c>
      <c r="H18189" s="705" t="s">
        <v>12047</v>
      </c>
    </row>
    <row r="18190" spans="1:8" ht="15" x14ac:dyDescent="0.2">
      <c r="A18190" s="734">
        <v>45303</v>
      </c>
      <c r="B18190" s="63" t="s">
        <v>11446</v>
      </c>
      <c r="C18190" s="63" t="s">
        <v>11884</v>
      </c>
      <c r="D18190" s="183" t="s">
        <v>12174</v>
      </c>
      <c r="E18190" s="126">
        <v>80000</v>
      </c>
      <c r="F18190" s="126"/>
      <c r="G18190" s="126">
        <f t="shared" si="295"/>
        <v>-80000</v>
      </c>
      <c r="H18190" s="705" t="s">
        <v>12047</v>
      </c>
    </row>
    <row r="18191" spans="1:8" ht="15" x14ac:dyDescent="0.2">
      <c r="A18191" s="734">
        <v>45303</v>
      </c>
      <c r="B18191" s="63" t="s">
        <v>11635</v>
      </c>
      <c r="C18191" s="63" t="s">
        <v>11884</v>
      </c>
      <c r="D18191" s="183" t="s">
        <v>12174</v>
      </c>
      <c r="E18191" s="126">
        <v>30000</v>
      </c>
      <c r="F18191" s="126"/>
      <c r="G18191" s="126">
        <f t="shared" si="295"/>
        <v>-30000</v>
      </c>
      <c r="H18191" s="705" t="s">
        <v>12047</v>
      </c>
    </row>
    <row r="18192" spans="1:8" ht="15" x14ac:dyDescent="0.2">
      <c r="A18192" s="734">
        <v>45303</v>
      </c>
      <c r="B18192" s="63" t="s">
        <v>9967</v>
      </c>
      <c r="C18192" s="670" t="s">
        <v>1198</v>
      </c>
      <c r="D18192" s="907" t="s">
        <v>12283</v>
      </c>
      <c r="E18192" s="672">
        <v>148537</v>
      </c>
      <c r="F18192" s="126"/>
      <c r="G18192" s="126">
        <f t="shared" si="295"/>
        <v>-148537</v>
      </c>
      <c r="H18192" s="705" t="s">
        <v>12047</v>
      </c>
    </row>
    <row r="18193" spans="1:8" ht="15" x14ac:dyDescent="0.2">
      <c r="A18193" s="734">
        <v>45303</v>
      </c>
      <c r="B18193" s="63" t="s">
        <v>10296</v>
      </c>
      <c r="C18193" s="670" t="s">
        <v>1198</v>
      </c>
      <c r="D18193" s="907" t="s">
        <v>12283</v>
      </c>
      <c r="E18193" s="672">
        <v>8740</v>
      </c>
      <c r="F18193" s="126"/>
      <c r="G18193" s="126">
        <f t="shared" ref="G18193:G18199" si="296">F18193-E18193</f>
        <v>-8740</v>
      </c>
      <c r="H18193" s="705" t="s">
        <v>12047</v>
      </c>
    </row>
    <row r="18194" spans="1:8" ht="15" x14ac:dyDescent="0.2">
      <c r="A18194" s="734">
        <v>45303</v>
      </c>
      <c r="B18194" s="63" t="s">
        <v>10571</v>
      </c>
      <c r="C18194" s="670" t="s">
        <v>1198</v>
      </c>
      <c r="D18194" s="907" t="s">
        <v>12283</v>
      </c>
      <c r="E18194" s="672">
        <v>91300</v>
      </c>
      <c r="F18194" s="126"/>
      <c r="G18194" s="126">
        <f t="shared" si="296"/>
        <v>-91300</v>
      </c>
      <c r="H18194" s="705" t="s">
        <v>12047</v>
      </c>
    </row>
    <row r="18195" spans="1:8" ht="15" x14ac:dyDescent="0.2">
      <c r="A18195" s="734">
        <v>45303</v>
      </c>
      <c r="B18195" s="63" t="s">
        <v>7807</v>
      </c>
      <c r="C18195" s="670" t="s">
        <v>1198</v>
      </c>
      <c r="D18195" s="907" t="s">
        <v>12283</v>
      </c>
      <c r="E18195" s="672">
        <v>10980</v>
      </c>
      <c r="F18195" s="126"/>
      <c r="G18195" s="126">
        <f t="shared" si="296"/>
        <v>-10980</v>
      </c>
      <c r="H18195" s="705" t="s">
        <v>12047</v>
      </c>
    </row>
    <row r="18196" spans="1:8" ht="15" x14ac:dyDescent="0.2">
      <c r="A18196" s="734">
        <v>45303</v>
      </c>
      <c r="B18196" s="63" t="s">
        <v>10379</v>
      </c>
      <c r="C18196" s="670" t="s">
        <v>1198</v>
      </c>
      <c r="D18196" s="907" t="s">
        <v>12283</v>
      </c>
      <c r="E18196" s="672">
        <v>206520</v>
      </c>
      <c r="F18196" s="126"/>
      <c r="G18196" s="126">
        <f t="shared" si="296"/>
        <v>-206520</v>
      </c>
      <c r="H18196" s="705" t="s">
        <v>12047</v>
      </c>
    </row>
    <row r="18197" spans="1:8" ht="15" x14ac:dyDescent="0.2">
      <c r="A18197" s="734">
        <v>45303</v>
      </c>
      <c r="B18197" s="63" t="s">
        <v>11271</v>
      </c>
      <c r="C18197" s="670" t="s">
        <v>1198</v>
      </c>
      <c r="D18197" s="907" t="s">
        <v>12283</v>
      </c>
      <c r="E18197" s="672">
        <v>19640</v>
      </c>
      <c r="F18197" s="126"/>
      <c r="G18197" s="126">
        <f t="shared" si="296"/>
        <v>-19640</v>
      </c>
      <c r="H18197" s="705" t="s">
        <v>12047</v>
      </c>
    </row>
    <row r="18198" spans="1:8" ht="15" x14ac:dyDescent="0.2">
      <c r="A18198" s="734">
        <v>45303</v>
      </c>
      <c r="B18198" s="63" t="s">
        <v>10471</v>
      </c>
      <c r="C18198" s="670" t="s">
        <v>1198</v>
      </c>
      <c r="D18198" s="907" t="s">
        <v>12283</v>
      </c>
      <c r="E18198" s="672">
        <v>259118</v>
      </c>
      <c r="F18198" s="126"/>
      <c r="G18198" s="126">
        <f t="shared" si="296"/>
        <v>-259118</v>
      </c>
      <c r="H18198" s="705" t="s">
        <v>12047</v>
      </c>
    </row>
    <row r="18199" spans="1:8" ht="15" x14ac:dyDescent="0.2">
      <c r="A18199" s="734">
        <v>45303</v>
      </c>
      <c r="B18199" s="63" t="s">
        <v>10576</v>
      </c>
      <c r="C18199" s="670" t="s">
        <v>1198</v>
      </c>
      <c r="D18199" s="907" t="s">
        <v>12283</v>
      </c>
      <c r="E18199" s="672">
        <v>5165</v>
      </c>
      <c r="F18199" s="126"/>
      <c r="G18199" s="126">
        <f t="shared" si="296"/>
        <v>-5165</v>
      </c>
      <c r="H18199" s="705" t="s">
        <v>12047</v>
      </c>
    </row>
    <row r="18200" spans="1:8" ht="15" x14ac:dyDescent="0.2">
      <c r="A18200" s="734">
        <v>45304</v>
      </c>
      <c r="B18200" s="63" t="s">
        <v>11897</v>
      </c>
      <c r="C18200" s="63" t="s">
        <v>10993</v>
      </c>
      <c r="D18200" s="183" t="s">
        <v>12178</v>
      </c>
      <c r="E18200" s="126">
        <v>125000</v>
      </c>
      <c r="F18200" s="126"/>
      <c r="G18200" s="126">
        <f t="shared" si="295"/>
        <v>-125000</v>
      </c>
      <c r="H18200" s="705" t="s">
        <v>12047</v>
      </c>
    </row>
    <row r="18201" spans="1:8" ht="15" x14ac:dyDescent="0.2">
      <c r="A18201" s="734">
        <v>45303</v>
      </c>
      <c r="B18201" s="63" t="s">
        <v>25</v>
      </c>
      <c r="C18201" s="63" t="s">
        <v>8150</v>
      </c>
      <c r="D18201" s="183" t="s">
        <v>12235</v>
      </c>
      <c r="E18201" s="126">
        <v>5500</v>
      </c>
      <c r="F18201" s="126"/>
      <c r="G18201" s="126">
        <f t="shared" si="295"/>
        <v>-5500</v>
      </c>
      <c r="H18201" s="705" t="s">
        <v>12047</v>
      </c>
    </row>
    <row r="18202" spans="1:8" ht="15" x14ac:dyDescent="0.2">
      <c r="A18202" s="734">
        <v>45303</v>
      </c>
      <c r="B18202" s="63" t="s">
        <v>103</v>
      </c>
      <c r="C18202" s="63" t="s">
        <v>8150</v>
      </c>
      <c r="D18202" s="183" t="s">
        <v>12235</v>
      </c>
      <c r="E18202" s="126">
        <v>5500</v>
      </c>
      <c r="F18202" s="126"/>
      <c r="G18202" s="126">
        <f t="shared" si="295"/>
        <v>-5500</v>
      </c>
      <c r="H18202" s="705" t="s">
        <v>12047</v>
      </c>
    </row>
    <row r="18203" spans="1:8" ht="24" x14ac:dyDescent="0.2">
      <c r="A18203" s="734">
        <v>45303</v>
      </c>
      <c r="B18203" s="63" t="s">
        <v>11897</v>
      </c>
      <c r="C18203" s="63" t="s">
        <v>12179</v>
      </c>
      <c r="D18203" s="183" t="s">
        <v>12180</v>
      </c>
      <c r="E18203" s="126">
        <v>114000</v>
      </c>
      <c r="F18203" s="126"/>
      <c r="G18203" s="126">
        <f t="shared" si="295"/>
        <v>-114000</v>
      </c>
      <c r="H18203" s="705" t="s">
        <v>12047</v>
      </c>
    </row>
    <row r="18204" spans="1:8" ht="15" x14ac:dyDescent="0.2">
      <c r="A18204" s="734">
        <v>45303</v>
      </c>
      <c r="B18204" s="63" t="s">
        <v>103</v>
      </c>
      <c r="C18204" s="63" t="s">
        <v>103</v>
      </c>
      <c r="D18204" s="183" t="s">
        <v>12181</v>
      </c>
      <c r="E18204" s="126">
        <v>4000</v>
      </c>
      <c r="F18204" s="126"/>
      <c r="G18204" s="126">
        <f t="shared" ref="G18204:G18215" si="297">F18204-E18204</f>
        <v>-4000</v>
      </c>
      <c r="H18204" s="705" t="s">
        <v>12047</v>
      </c>
    </row>
    <row r="18205" spans="1:8" ht="15" x14ac:dyDescent="0.2">
      <c r="A18205" s="734">
        <v>45303</v>
      </c>
      <c r="B18205" s="63" t="s">
        <v>11897</v>
      </c>
      <c r="C18205" s="63" t="s">
        <v>286</v>
      </c>
      <c r="D18205" s="183" t="s">
        <v>8663</v>
      </c>
      <c r="E18205" s="126">
        <v>2000</v>
      </c>
      <c r="F18205" s="126"/>
      <c r="G18205" s="126">
        <f t="shared" si="297"/>
        <v>-2000</v>
      </c>
      <c r="H18205" s="705" t="s">
        <v>12047</v>
      </c>
    </row>
    <row r="18206" spans="1:8" ht="15" x14ac:dyDescent="0.2">
      <c r="A18206" s="734">
        <v>45303</v>
      </c>
      <c r="B18206" s="63" t="s">
        <v>11635</v>
      </c>
      <c r="C18206" s="63" t="s">
        <v>2190</v>
      </c>
      <c r="D18206" s="183" t="s">
        <v>370</v>
      </c>
      <c r="E18206" s="126">
        <v>850</v>
      </c>
      <c r="F18206" s="126"/>
      <c r="G18206" s="126">
        <f t="shared" si="297"/>
        <v>-850</v>
      </c>
      <c r="H18206" s="705" t="s">
        <v>12047</v>
      </c>
    </row>
    <row r="18207" spans="1:8" ht="15" x14ac:dyDescent="0.2">
      <c r="A18207" s="734">
        <v>45303</v>
      </c>
      <c r="B18207" s="63" t="s">
        <v>11897</v>
      </c>
      <c r="C18207" s="63" t="s">
        <v>5741</v>
      </c>
      <c r="D18207" s="183" t="s">
        <v>12182</v>
      </c>
      <c r="E18207" s="126">
        <v>5550</v>
      </c>
      <c r="F18207" s="126"/>
      <c r="G18207" s="126">
        <f t="shared" si="297"/>
        <v>-5550</v>
      </c>
      <c r="H18207" s="705" t="s">
        <v>12047</v>
      </c>
    </row>
    <row r="18208" spans="1:8" ht="15" x14ac:dyDescent="0.2">
      <c r="A18208" s="734">
        <v>45304</v>
      </c>
      <c r="B18208" s="63" t="s">
        <v>11728</v>
      </c>
      <c r="C18208" s="63" t="s">
        <v>5741</v>
      </c>
      <c r="D18208" s="183" t="s">
        <v>12182</v>
      </c>
      <c r="E18208" s="126">
        <v>3500</v>
      </c>
      <c r="F18208" s="126"/>
      <c r="G18208" s="126">
        <f t="shared" si="297"/>
        <v>-3500</v>
      </c>
      <c r="H18208" s="705" t="s">
        <v>12047</v>
      </c>
    </row>
    <row r="18209" spans="1:8" ht="15" x14ac:dyDescent="0.2">
      <c r="A18209" s="734">
        <v>45304</v>
      </c>
      <c r="B18209" s="63" t="s">
        <v>11897</v>
      </c>
      <c r="C18209" s="63" t="s">
        <v>10993</v>
      </c>
      <c r="D18209" s="183" t="s">
        <v>12183</v>
      </c>
      <c r="E18209" s="126">
        <v>85000</v>
      </c>
      <c r="F18209" s="126"/>
      <c r="G18209" s="126">
        <f t="shared" si="297"/>
        <v>-85000</v>
      </c>
      <c r="H18209" s="705" t="s">
        <v>12047</v>
      </c>
    </row>
    <row r="18210" spans="1:8" ht="24" x14ac:dyDescent="0.2">
      <c r="A18210" s="734">
        <v>45306</v>
      </c>
      <c r="B18210" s="63" t="s">
        <v>11897</v>
      </c>
      <c r="C18210" s="63" t="s">
        <v>2104</v>
      </c>
      <c r="D18210" s="183" t="s">
        <v>12180</v>
      </c>
      <c r="E18210" s="126">
        <v>108000</v>
      </c>
      <c r="F18210" s="126"/>
      <c r="G18210" s="126">
        <f t="shared" si="297"/>
        <v>-108000</v>
      </c>
      <c r="H18210" s="705" t="s">
        <v>12047</v>
      </c>
    </row>
    <row r="18211" spans="1:8" ht="15" x14ac:dyDescent="0.2">
      <c r="A18211" s="734">
        <v>45306</v>
      </c>
      <c r="B18211" s="63" t="s">
        <v>11897</v>
      </c>
      <c r="C18211" s="63" t="s">
        <v>4725</v>
      </c>
      <c r="D18211" s="183" t="s">
        <v>12184</v>
      </c>
      <c r="E18211" s="126">
        <v>550000</v>
      </c>
      <c r="F18211" s="126"/>
      <c r="G18211" s="126">
        <f t="shared" si="297"/>
        <v>-550000</v>
      </c>
      <c r="H18211" s="705" t="s">
        <v>12047</v>
      </c>
    </row>
    <row r="18212" spans="1:8" ht="15" x14ac:dyDescent="0.2">
      <c r="A18212" s="734">
        <v>45306</v>
      </c>
      <c r="B18212" s="63" t="s">
        <v>11635</v>
      </c>
      <c r="C18212" s="566" t="s">
        <v>6624</v>
      </c>
      <c r="D18212" s="875" t="s">
        <v>12185</v>
      </c>
      <c r="E18212" s="567">
        <v>42000</v>
      </c>
      <c r="F18212" s="126"/>
      <c r="G18212" s="126">
        <f t="shared" si="297"/>
        <v>-42000</v>
      </c>
      <c r="H18212" s="705" t="s">
        <v>12047</v>
      </c>
    </row>
    <row r="18213" spans="1:8" ht="15" x14ac:dyDescent="0.2">
      <c r="A18213" s="734">
        <v>45306</v>
      </c>
      <c r="B18213" s="63" t="s">
        <v>10908</v>
      </c>
      <c r="C18213" s="566" t="s">
        <v>6624</v>
      </c>
      <c r="D18213" s="875" t="s">
        <v>12185</v>
      </c>
      <c r="E18213" s="567">
        <v>30000</v>
      </c>
      <c r="F18213" s="126"/>
      <c r="G18213" s="126">
        <f t="shared" si="297"/>
        <v>-30000</v>
      </c>
      <c r="H18213" s="705" t="s">
        <v>12047</v>
      </c>
    </row>
    <row r="18214" spans="1:8" ht="15" x14ac:dyDescent="0.2">
      <c r="A18214" s="734">
        <v>45306</v>
      </c>
      <c r="B18214" s="63" t="s">
        <v>11446</v>
      </c>
      <c r="C18214" s="63" t="s">
        <v>11884</v>
      </c>
      <c r="D18214" s="183" t="s">
        <v>12186</v>
      </c>
      <c r="E18214" s="126">
        <v>19000</v>
      </c>
      <c r="F18214" s="126"/>
      <c r="G18214" s="126">
        <f t="shared" si="297"/>
        <v>-19000</v>
      </c>
      <c r="H18214" s="705" t="s">
        <v>12047</v>
      </c>
    </row>
    <row r="18215" spans="1:8" ht="24" x14ac:dyDescent="0.2">
      <c r="A18215" s="734">
        <v>45306</v>
      </c>
      <c r="B18215" s="63" t="s">
        <v>11897</v>
      </c>
      <c r="C18215" s="63" t="s">
        <v>12187</v>
      </c>
      <c r="D18215" s="183" t="s">
        <v>12206</v>
      </c>
      <c r="E18215" s="126">
        <v>240000</v>
      </c>
      <c r="F18215" s="126"/>
      <c r="G18215" s="126">
        <f t="shared" si="297"/>
        <v>-240000</v>
      </c>
      <c r="H18215" s="705" t="s">
        <v>12047</v>
      </c>
    </row>
    <row r="18216" spans="1:8" ht="15" x14ac:dyDescent="0.2">
      <c r="A18216" s="734">
        <v>45306</v>
      </c>
      <c r="B18216" s="63" t="s">
        <v>11897</v>
      </c>
      <c r="C18216" s="63" t="s">
        <v>10993</v>
      </c>
      <c r="D18216" s="183" t="s">
        <v>12189</v>
      </c>
      <c r="E18216" s="126">
        <v>4100</v>
      </c>
      <c r="F18216" s="126"/>
      <c r="G18216" s="126">
        <f t="shared" ref="G18216:G18249" si="298">F18216-E18216</f>
        <v>-4100</v>
      </c>
      <c r="H18216" s="705" t="s">
        <v>12047</v>
      </c>
    </row>
    <row r="18217" spans="1:8" ht="15" x14ac:dyDescent="0.2">
      <c r="A18217" s="734">
        <v>45306</v>
      </c>
      <c r="B18217" s="63" t="s">
        <v>11897</v>
      </c>
      <c r="C18217" s="63" t="s">
        <v>286</v>
      </c>
      <c r="D18217" s="183" t="s">
        <v>8663</v>
      </c>
      <c r="E18217" s="126">
        <v>1000</v>
      </c>
      <c r="F18217" s="126"/>
      <c r="G18217" s="126">
        <f t="shared" si="298"/>
        <v>-1000</v>
      </c>
      <c r="H18217" s="705" t="s">
        <v>12047</v>
      </c>
    </row>
    <row r="18218" spans="1:8" ht="15" x14ac:dyDescent="0.2">
      <c r="A18218" s="734">
        <v>45306</v>
      </c>
      <c r="B18218" s="63" t="s">
        <v>11897</v>
      </c>
      <c r="C18218" s="63" t="s">
        <v>10993</v>
      </c>
      <c r="D18218" s="183" t="s">
        <v>12190</v>
      </c>
      <c r="E18218" s="126">
        <v>5900</v>
      </c>
      <c r="F18218" s="126"/>
      <c r="G18218" s="126">
        <f t="shared" si="298"/>
        <v>-5900</v>
      </c>
      <c r="H18218" s="705" t="s">
        <v>12047</v>
      </c>
    </row>
    <row r="18219" spans="1:8" ht="15" x14ac:dyDescent="0.2">
      <c r="A18219" s="734">
        <v>45306</v>
      </c>
      <c r="B18219" s="63" t="s">
        <v>11897</v>
      </c>
      <c r="C18219" s="63" t="s">
        <v>5741</v>
      </c>
      <c r="D18219" s="183" t="s">
        <v>12182</v>
      </c>
      <c r="E18219" s="126">
        <v>2000</v>
      </c>
      <c r="F18219" s="126"/>
      <c r="G18219" s="126">
        <f t="shared" si="298"/>
        <v>-2000</v>
      </c>
      <c r="H18219" s="705" t="s">
        <v>12047</v>
      </c>
    </row>
    <row r="18220" spans="1:8" ht="15" x14ac:dyDescent="0.2">
      <c r="A18220" s="734">
        <v>45306</v>
      </c>
      <c r="B18220" s="63" t="s">
        <v>11897</v>
      </c>
      <c r="C18220" s="63" t="s">
        <v>5387</v>
      </c>
      <c r="D18220" s="183" t="s">
        <v>12191</v>
      </c>
      <c r="E18220" s="126">
        <v>1000</v>
      </c>
      <c r="F18220" s="126"/>
      <c r="G18220" s="126">
        <f t="shared" si="298"/>
        <v>-1000</v>
      </c>
      <c r="H18220" s="705" t="s">
        <v>12047</v>
      </c>
    </row>
    <row r="18221" spans="1:8" ht="15" x14ac:dyDescent="0.2">
      <c r="A18221" s="734">
        <v>45306</v>
      </c>
      <c r="B18221" s="63" t="s">
        <v>103</v>
      </c>
      <c r="C18221" s="63" t="s">
        <v>103</v>
      </c>
      <c r="D18221" s="183" t="s">
        <v>8513</v>
      </c>
      <c r="E18221" s="126">
        <v>2000</v>
      </c>
      <c r="F18221" s="126"/>
      <c r="G18221" s="126">
        <f t="shared" si="298"/>
        <v>-2000</v>
      </c>
      <c r="H18221" s="705" t="s">
        <v>12047</v>
      </c>
    </row>
    <row r="18222" spans="1:8" ht="15" x14ac:dyDescent="0.2">
      <c r="A18222" s="734">
        <v>45306</v>
      </c>
      <c r="B18222" s="63" t="s">
        <v>10908</v>
      </c>
      <c r="C18222" s="63" t="s">
        <v>5741</v>
      </c>
      <c r="D18222" s="183" t="s">
        <v>370</v>
      </c>
      <c r="E18222" s="126">
        <v>3000</v>
      </c>
      <c r="F18222" s="126"/>
      <c r="G18222" s="126">
        <f t="shared" si="298"/>
        <v>-3000</v>
      </c>
      <c r="H18222" s="705" t="s">
        <v>12047</v>
      </c>
    </row>
    <row r="18223" spans="1:8" ht="15" x14ac:dyDescent="0.2">
      <c r="A18223" s="734">
        <v>45306</v>
      </c>
      <c r="B18223" s="63" t="s">
        <v>10908</v>
      </c>
      <c r="C18223" s="63" t="s">
        <v>5741</v>
      </c>
      <c r="D18223" s="183" t="s">
        <v>12192</v>
      </c>
      <c r="E18223" s="126">
        <v>5100</v>
      </c>
      <c r="F18223" s="126"/>
      <c r="G18223" s="126">
        <f t="shared" si="298"/>
        <v>-5100</v>
      </c>
      <c r="H18223" s="705" t="s">
        <v>12047</v>
      </c>
    </row>
    <row r="18224" spans="1:8" ht="15" x14ac:dyDescent="0.2">
      <c r="A18224" s="734">
        <v>45307</v>
      </c>
      <c r="B18224" s="63" t="s">
        <v>11897</v>
      </c>
      <c r="C18224" s="63" t="s">
        <v>10993</v>
      </c>
      <c r="D18224" s="183" t="s">
        <v>12193</v>
      </c>
      <c r="E18224" s="126">
        <v>8500</v>
      </c>
      <c r="F18224" s="126"/>
      <c r="G18224" s="126">
        <f t="shared" si="298"/>
        <v>-8500</v>
      </c>
      <c r="H18224" s="705" t="s">
        <v>12047</v>
      </c>
    </row>
    <row r="18225" spans="1:8" ht="15" x14ac:dyDescent="0.2">
      <c r="A18225" s="734">
        <v>45307</v>
      </c>
      <c r="B18225" s="63" t="s">
        <v>11897</v>
      </c>
      <c r="C18225" s="63" t="s">
        <v>5741</v>
      </c>
      <c r="D18225" s="183" t="s">
        <v>12182</v>
      </c>
      <c r="E18225" s="126">
        <v>2500</v>
      </c>
      <c r="F18225" s="126"/>
      <c r="G18225" s="126">
        <f t="shared" si="298"/>
        <v>-2500</v>
      </c>
      <c r="H18225" s="705" t="s">
        <v>12047</v>
      </c>
    </row>
    <row r="18226" spans="1:8" ht="15" x14ac:dyDescent="0.2">
      <c r="A18226" s="734">
        <v>45307</v>
      </c>
      <c r="B18226" s="63" t="s">
        <v>10908</v>
      </c>
      <c r="C18226" s="63" t="s">
        <v>10993</v>
      </c>
      <c r="D18226" s="183" t="s">
        <v>12194</v>
      </c>
      <c r="E18226" s="126">
        <v>1900</v>
      </c>
      <c r="F18226" s="126"/>
      <c r="G18226" s="126">
        <f t="shared" si="298"/>
        <v>-1900</v>
      </c>
      <c r="H18226" s="705" t="s">
        <v>12047</v>
      </c>
    </row>
    <row r="18227" spans="1:8" ht="15" x14ac:dyDescent="0.2">
      <c r="A18227" s="734">
        <v>45307</v>
      </c>
      <c r="B18227" s="63" t="s">
        <v>25</v>
      </c>
      <c r="C18227" s="63" t="s">
        <v>392</v>
      </c>
      <c r="D18227" s="183" t="s">
        <v>12195</v>
      </c>
      <c r="E18227" s="126">
        <v>900</v>
      </c>
      <c r="F18227" s="126"/>
      <c r="G18227" s="126">
        <f t="shared" si="298"/>
        <v>-900</v>
      </c>
      <c r="H18227" s="705" t="s">
        <v>12047</v>
      </c>
    </row>
    <row r="18228" spans="1:8" ht="15" x14ac:dyDescent="0.2">
      <c r="A18228" s="734">
        <v>45307</v>
      </c>
      <c r="B18228" s="63" t="s">
        <v>11897</v>
      </c>
      <c r="C18228" s="63" t="s">
        <v>8372</v>
      </c>
      <c r="D18228" s="183" t="s">
        <v>600</v>
      </c>
      <c r="E18228" s="126">
        <v>3940</v>
      </c>
      <c r="F18228" s="126"/>
      <c r="G18228" s="126">
        <f t="shared" si="298"/>
        <v>-3940</v>
      </c>
      <c r="H18228" s="705" t="s">
        <v>12047</v>
      </c>
    </row>
    <row r="18229" spans="1:8" ht="15" x14ac:dyDescent="0.2">
      <c r="A18229" s="734">
        <v>45307</v>
      </c>
      <c r="B18229" s="63" t="s">
        <v>11897</v>
      </c>
      <c r="C18229" s="63" t="s">
        <v>5741</v>
      </c>
      <c r="D18229" s="183" t="s">
        <v>12196</v>
      </c>
      <c r="E18229" s="126">
        <v>1500</v>
      </c>
      <c r="F18229" s="126"/>
      <c r="G18229" s="126">
        <f t="shared" si="298"/>
        <v>-1500</v>
      </c>
      <c r="H18229" s="705" t="s">
        <v>12047</v>
      </c>
    </row>
    <row r="18230" spans="1:8" ht="15" x14ac:dyDescent="0.2">
      <c r="A18230" s="734">
        <v>45308</v>
      </c>
      <c r="B18230" s="63" t="s">
        <v>103</v>
      </c>
      <c r="C18230" s="63" t="s">
        <v>103</v>
      </c>
      <c r="D18230" s="183" t="s">
        <v>8513</v>
      </c>
      <c r="E18230" s="126">
        <v>4000</v>
      </c>
      <c r="F18230" s="126"/>
      <c r="G18230" s="126">
        <f t="shared" si="298"/>
        <v>-4000</v>
      </c>
      <c r="H18230" s="705" t="s">
        <v>12047</v>
      </c>
    </row>
    <row r="18231" spans="1:8" ht="15" x14ac:dyDescent="0.2">
      <c r="A18231" s="734">
        <v>45308</v>
      </c>
      <c r="B18231" s="63" t="s">
        <v>10908</v>
      </c>
      <c r="C18231" s="63" t="s">
        <v>10993</v>
      </c>
      <c r="D18231" s="183" t="s">
        <v>12342</v>
      </c>
      <c r="E18231" s="126">
        <v>20300</v>
      </c>
      <c r="F18231" s="126"/>
      <c r="G18231" s="126">
        <f t="shared" ref="G18231" si="299">F18231-E18231</f>
        <v>-20300</v>
      </c>
      <c r="H18231" s="705" t="s">
        <v>12047</v>
      </c>
    </row>
    <row r="18232" spans="1:8" ht="15" x14ac:dyDescent="0.2">
      <c r="A18232" s="734">
        <v>45309</v>
      </c>
      <c r="B18232" s="63" t="s">
        <v>11635</v>
      </c>
      <c r="C18232" s="63" t="s">
        <v>11418</v>
      </c>
      <c r="D18232" s="183" t="s">
        <v>12197</v>
      </c>
      <c r="E18232" s="126">
        <v>4500</v>
      </c>
      <c r="F18232" s="126"/>
      <c r="G18232" s="126">
        <f t="shared" si="298"/>
        <v>-4500</v>
      </c>
      <c r="H18232" s="705" t="s">
        <v>12047</v>
      </c>
    </row>
    <row r="18233" spans="1:8" ht="15" x14ac:dyDescent="0.2">
      <c r="A18233" s="734">
        <v>45309</v>
      </c>
      <c r="B18233" s="63" t="s">
        <v>11271</v>
      </c>
      <c r="C18233" s="63" t="s">
        <v>10993</v>
      </c>
      <c r="D18233" s="183" t="s">
        <v>12198</v>
      </c>
      <c r="E18233" s="126">
        <v>1000</v>
      </c>
      <c r="F18233" s="126"/>
      <c r="G18233" s="126">
        <f t="shared" si="298"/>
        <v>-1000</v>
      </c>
      <c r="H18233" s="705" t="s">
        <v>12047</v>
      </c>
    </row>
    <row r="18234" spans="1:8" ht="15" x14ac:dyDescent="0.2">
      <c r="A18234" s="734">
        <v>45309</v>
      </c>
      <c r="B18234" s="63" t="s">
        <v>11728</v>
      </c>
      <c r="C18234" s="63" t="s">
        <v>392</v>
      </c>
      <c r="D18234" s="183" t="s">
        <v>12199</v>
      </c>
      <c r="E18234" s="126">
        <v>2500</v>
      </c>
      <c r="F18234" s="126"/>
      <c r="G18234" s="126">
        <f t="shared" si="298"/>
        <v>-2500</v>
      </c>
      <c r="H18234" s="705" t="s">
        <v>12047</v>
      </c>
    </row>
    <row r="18235" spans="1:8" ht="15" x14ac:dyDescent="0.2">
      <c r="A18235" s="734">
        <v>45309</v>
      </c>
      <c r="B18235" s="63" t="s">
        <v>10908</v>
      </c>
      <c r="C18235" s="63" t="s">
        <v>5741</v>
      </c>
      <c r="D18235" s="183" t="s">
        <v>370</v>
      </c>
      <c r="E18235" s="126">
        <v>2000</v>
      </c>
      <c r="F18235" s="126"/>
      <c r="G18235" s="126">
        <f t="shared" si="298"/>
        <v>-2000</v>
      </c>
      <c r="H18235" s="705" t="s">
        <v>12047</v>
      </c>
    </row>
    <row r="18236" spans="1:8" ht="15" x14ac:dyDescent="0.2">
      <c r="A18236" s="734">
        <v>45309</v>
      </c>
      <c r="B18236" s="63" t="s">
        <v>11897</v>
      </c>
      <c r="C18236" s="63" t="s">
        <v>5741</v>
      </c>
      <c r="D18236" s="183" t="s">
        <v>370</v>
      </c>
      <c r="E18236" s="126">
        <v>1000</v>
      </c>
      <c r="F18236" s="126"/>
      <c r="G18236" s="126">
        <f t="shared" si="298"/>
        <v>-1000</v>
      </c>
      <c r="H18236" s="705" t="s">
        <v>12047</v>
      </c>
    </row>
    <row r="18237" spans="1:8" ht="15" x14ac:dyDescent="0.2">
      <c r="A18237" s="733">
        <v>45308</v>
      </c>
      <c r="B18237" s="174" t="s">
        <v>10908</v>
      </c>
      <c r="C18237" s="174" t="s">
        <v>11288</v>
      </c>
      <c r="D18237" s="228" t="s">
        <v>12200</v>
      </c>
      <c r="E18237" s="236">
        <v>100000</v>
      </c>
      <c r="F18237" s="236"/>
      <c r="G18237" s="236">
        <f t="shared" si="298"/>
        <v>-100000</v>
      </c>
      <c r="H18237" s="709" t="s">
        <v>12047</v>
      </c>
    </row>
    <row r="18238" spans="1:8" ht="15" x14ac:dyDescent="0.2">
      <c r="A18238" s="734">
        <v>45308</v>
      </c>
      <c r="B18238" s="736" t="s">
        <v>11728</v>
      </c>
      <c r="C18238" s="63" t="s">
        <v>12128</v>
      </c>
      <c r="D18238" s="921" t="s">
        <v>12036</v>
      </c>
      <c r="E18238" s="126">
        <v>520000</v>
      </c>
      <c r="F18238" s="126"/>
      <c r="G18238" s="126">
        <f t="shared" si="298"/>
        <v>-520000</v>
      </c>
      <c r="H18238" s="705" t="s">
        <v>12047</v>
      </c>
    </row>
    <row r="18239" spans="1:8" ht="15" x14ac:dyDescent="0.2">
      <c r="A18239" s="734">
        <v>45308</v>
      </c>
      <c r="B18239" s="63" t="s">
        <v>11897</v>
      </c>
      <c r="C18239" s="63" t="s">
        <v>12201</v>
      </c>
      <c r="D18239" s="183" t="s">
        <v>12202</v>
      </c>
      <c r="E18239" s="126">
        <v>700000</v>
      </c>
      <c r="F18239" s="126"/>
      <c r="G18239" s="126">
        <f t="shared" si="298"/>
        <v>-700000</v>
      </c>
      <c r="H18239" s="705" t="s">
        <v>12047</v>
      </c>
    </row>
    <row r="18240" spans="1:8" ht="15" x14ac:dyDescent="0.2">
      <c r="A18240" s="734">
        <v>45308</v>
      </c>
      <c r="B18240" s="63" t="s">
        <v>10908</v>
      </c>
      <c r="C18240" s="63" t="s">
        <v>11288</v>
      </c>
      <c r="D18240" s="183" t="s">
        <v>10721</v>
      </c>
      <c r="E18240" s="126">
        <v>25000</v>
      </c>
      <c r="F18240" s="126"/>
      <c r="G18240" s="126">
        <f t="shared" si="298"/>
        <v>-25000</v>
      </c>
      <c r="H18240" s="705" t="s">
        <v>12047</v>
      </c>
    </row>
    <row r="18241" spans="1:8" ht="15" x14ac:dyDescent="0.2">
      <c r="A18241" s="734">
        <v>45308</v>
      </c>
      <c r="B18241" s="63" t="s">
        <v>11089</v>
      </c>
      <c r="C18241" s="63" t="s">
        <v>6784</v>
      </c>
      <c r="D18241" s="183" t="s">
        <v>12203</v>
      </c>
      <c r="E18241" s="126">
        <v>300000</v>
      </c>
      <c r="F18241" s="126"/>
      <c r="G18241" s="126">
        <f t="shared" si="298"/>
        <v>-300000</v>
      </c>
      <c r="H18241" s="705" t="s">
        <v>12047</v>
      </c>
    </row>
    <row r="18242" spans="1:8" ht="15" x14ac:dyDescent="0.2">
      <c r="A18242" s="734">
        <v>45308</v>
      </c>
      <c r="B18242" s="63" t="s">
        <v>11446</v>
      </c>
      <c r="C18242" s="63" t="s">
        <v>11386</v>
      </c>
      <c r="D18242" s="183" t="s">
        <v>12222</v>
      </c>
      <c r="E18242" s="126">
        <v>75000</v>
      </c>
      <c r="F18242" s="126"/>
      <c r="G18242" s="126">
        <f t="shared" si="298"/>
        <v>-75000</v>
      </c>
      <c r="H18242" s="705" t="s">
        <v>12047</v>
      </c>
    </row>
    <row r="18243" spans="1:8" ht="15" x14ac:dyDescent="0.2">
      <c r="A18243" s="734">
        <v>45310</v>
      </c>
      <c r="B18243" s="63" t="s">
        <v>12082</v>
      </c>
      <c r="C18243" s="63" t="s">
        <v>267</v>
      </c>
      <c r="D18243" s="183" t="s">
        <v>12204</v>
      </c>
      <c r="E18243" s="126">
        <v>20000</v>
      </c>
      <c r="F18243" s="126"/>
      <c r="G18243" s="126">
        <f t="shared" si="298"/>
        <v>-20000</v>
      </c>
      <c r="H18243" s="705" t="s">
        <v>12047</v>
      </c>
    </row>
    <row r="18244" spans="1:8" ht="18.75" customHeight="1" x14ac:dyDescent="0.2">
      <c r="A18244" s="734">
        <v>45310</v>
      </c>
      <c r="B18244" s="63" t="s">
        <v>10908</v>
      </c>
      <c r="C18244" s="670" t="s">
        <v>11772</v>
      </c>
      <c r="D18244" s="907" t="s">
        <v>12205</v>
      </c>
      <c r="E18244" s="672">
        <f>160000+50000</f>
        <v>210000</v>
      </c>
      <c r="F18244" s="126"/>
      <c r="G18244" s="126">
        <f t="shared" si="298"/>
        <v>-210000</v>
      </c>
      <c r="H18244" s="705" t="s">
        <v>12047</v>
      </c>
    </row>
    <row r="18245" spans="1:8" ht="18.75" customHeight="1" x14ac:dyDescent="0.2">
      <c r="A18245" s="734">
        <v>45310</v>
      </c>
      <c r="B18245" s="63" t="s">
        <v>11026</v>
      </c>
      <c r="C18245" s="670" t="s">
        <v>11772</v>
      </c>
      <c r="D18245" s="907" t="s">
        <v>12205</v>
      </c>
      <c r="E18245" s="672">
        <v>160000</v>
      </c>
      <c r="F18245" s="126"/>
      <c r="G18245" s="126">
        <f t="shared" si="298"/>
        <v>-160000</v>
      </c>
      <c r="H18245" s="705" t="s">
        <v>12047</v>
      </c>
    </row>
    <row r="18246" spans="1:8" ht="18.75" customHeight="1" x14ac:dyDescent="0.2">
      <c r="A18246" s="734">
        <v>45310</v>
      </c>
      <c r="B18246" s="63" t="s">
        <v>11897</v>
      </c>
      <c r="C18246" s="670" t="s">
        <v>11772</v>
      </c>
      <c r="D18246" s="907" t="s">
        <v>12205</v>
      </c>
      <c r="E18246" s="672">
        <v>180000</v>
      </c>
      <c r="F18246" s="126"/>
      <c r="G18246" s="126">
        <f t="shared" si="298"/>
        <v>-180000</v>
      </c>
      <c r="H18246" s="705" t="s">
        <v>12047</v>
      </c>
    </row>
    <row r="18247" spans="1:8" ht="18.75" customHeight="1" x14ac:dyDescent="0.2">
      <c r="A18247" s="734">
        <v>45310</v>
      </c>
      <c r="B18247" s="63" t="s">
        <v>25</v>
      </c>
      <c r="C18247" s="63" t="s">
        <v>7595</v>
      </c>
      <c r="D18247" s="183" t="s">
        <v>12221</v>
      </c>
      <c r="E18247" s="126">
        <v>80000</v>
      </c>
      <c r="F18247" s="126"/>
      <c r="G18247" s="126">
        <f t="shared" si="298"/>
        <v>-80000</v>
      </c>
      <c r="H18247" s="705" t="s">
        <v>12047</v>
      </c>
    </row>
    <row r="18248" spans="1:8" ht="18.75" customHeight="1" x14ac:dyDescent="0.2">
      <c r="A18248" s="734">
        <v>45310</v>
      </c>
      <c r="B18248" s="63" t="s">
        <v>6505</v>
      </c>
      <c r="C18248" s="63" t="s">
        <v>4334</v>
      </c>
      <c r="D18248" s="183" t="s">
        <v>12223</v>
      </c>
      <c r="E18248" s="126">
        <v>150000</v>
      </c>
      <c r="F18248" s="126"/>
      <c r="G18248" s="126">
        <f t="shared" si="298"/>
        <v>-150000</v>
      </c>
      <c r="H18248" s="705" t="s">
        <v>12047</v>
      </c>
    </row>
    <row r="18249" spans="1:8" ht="18.75" customHeight="1" x14ac:dyDescent="0.2">
      <c r="A18249" s="734">
        <v>45310</v>
      </c>
      <c r="B18249" s="63" t="s">
        <v>8559</v>
      </c>
      <c r="C18249" s="63" t="s">
        <v>11612</v>
      </c>
      <c r="D18249" s="183" t="s">
        <v>12224</v>
      </c>
      <c r="E18249" s="126">
        <v>24000</v>
      </c>
      <c r="F18249" s="126"/>
      <c r="G18249" s="126">
        <f t="shared" si="298"/>
        <v>-24000</v>
      </c>
      <c r="H18249" s="705" t="s">
        <v>12047</v>
      </c>
    </row>
    <row r="18250" spans="1:8" ht="18.75" customHeight="1" x14ac:dyDescent="0.2">
      <c r="A18250" s="734">
        <v>45310</v>
      </c>
      <c r="B18250" s="63" t="s">
        <v>11728</v>
      </c>
      <c r="C18250" s="63" t="s">
        <v>12104</v>
      </c>
      <c r="D18250" s="183" t="s">
        <v>11778</v>
      </c>
      <c r="E18250" s="126">
        <v>250000</v>
      </c>
      <c r="F18250" s="126"/>
      <c r="G18250" s="126">
        <f>F18250-E18250</f>
        <v>-250000</v>
      </c>
      <c r="H18250" s="705" t="s">
        <v>12047</v>
      </c>
    </row>
    <row r="18251" spans="1:8" ht="18.75" customHeight="1" x14ac:dyDescent="0.2">
      <c r="A18251" s="734">
        <v>45311</v>
      </c>
      <c r="B18251" s="63" t="s">
        <v>9986</v>
      </c>
      <c r="C18251" s="63" t="s">
        <v>6476</v>
      </c>
      <c r="D18251" s="183" t="s">
        <v>12224</v>
      </c>
      <c r="E18251" s="126">
        <v>100000</v>
      </c>
      <c r="F18251" s="126"/>
      <c r="G18251" s="126">
        <f>F18251-E18251</f>
        <v>-100000</v>
      </c>
      <c r="H18251" s="705" t="s">
        <v>12047</v>
      </c>
    </row>
    <row r="18252" spans="1:8" ht="18.75" customHeight="1" x14ac:dyDescent="0.2">
      <c r="A18252" s="734">
        <v>45310</v>
      </c>
      <c r="B18252" s="63" t="s">
        <v>103</v>
      </c>
      <c r="C18252" s="63" t="s">
        <v>103</v>
      </c>
      <c r="D18252" s="183" t="s">
        <v>8513</v>
      </c>
      <c r="E18252" s="126">
        <v>4000</v>
      </c>
      <c r="F18252" s="126"/>
      <c r="G18252" s="126">
        <f t="shared" ref="G18252:G18255" si="300">F18252-E18252</f>
        <v>-4000</v>
      </c>
      <c r="H18252" s="705" t="s">
        <v>12047</v>
      </c>
    </row>
    <row r="18253" spans="1:8" ht="18.75" customHeight="1" x14ac:dyDescent="0.2">
      <c r="A18253" s="734">
        <v>45311</v>
      </c>
      <c r="B18253" s="63" t="s">
        <v>11089</v>
      </c>
      <c r="C18253" s="63" t="s">
        <v>2796</v>
      </c>
      <c r="D18253" s="183" t="s">
        <v>12225</v>
      </c>
      <c r="E18253" s="126">
        <v>1500</v>
      </c>
      <c r="F18253" s="126"/>
      <c r="G18253" s="126">
        <f t="shared" si="300"/>
        <v>-1500</v>
      </c>
      <c r="H18253" s="705" t="s">
        <v>12047</v>
      </c>
    </row>
    <row r="18254" spans="1:8" ht="18.75" customHeight="1" x14ac:dyDescent="0.2">
      <c r="A18254" s="734">
        <v>45311</v>
      </c>
      <c r="B18254" s="63" t="s">
        <v>10908</v>
      </c>
      <c r="C18254" s="63" t="s">
        <v>10993</v>
      </c>
      <c r="D18254" s="183" t="s">
        <v>12226</v>
      </c>
      <c r="E18254" s="126">
        <v>350</v>
      </c>
      <c r="F18254" s="126"/>
      <c r="G18254" s="126">
        <f t="shared" si="300"/>
        <v>-350</v>
      </c>
      <c r="H18254" s="705" t="s">
        <v>12047</v>
      </c>
    </row>
    <row r="18255" spans="1:8" ht="18.75" customHeight="1" x14ac:dyDescent="0.2">
      <c r="A18255" s="734">
        <v>45311</v>
      </c>
      <c r="B18255" s="63" t="s">
        <v>10908</v>
      </c>
      <c r="C18255" s="63" t="s">
        <v>286</v>
      </c>
      <c r="D18255" s="183" t="s">
        <v>6603</v>
      </c>
      <c r="E18255" s="126">
        <v>150</v>
      </c>
      <c r="F18255" s="126"/>
      <c r="G18255" s="126">
        <f t="shared" si="300"/>
        <v>-150</v>
      </c>
      <c r="H18255" s="705" t="s">
        <v>12047</v>
      </c>
    </row>
    <row r="18256" spans="1:8" ht="18.75" customHeight="1" x14ac:dyDescent="0.2">
      <c r="A18256" s="734">
        <v>45311</v>
      </c>
      <c r="B18256" s="63" t="s">
        <v>10908</v>
      </c>
      <c r="C18256" s="63" t="s">
        <v>10993</v>
      </c>
      <c r="D18256" s="183" t="s">
        <v>12227</v>
      </c>
      <c r="E18256" s="126">
        <v>20500</v>
      </c>
      <c r="F18256" s="126"/>
      <c r="G18256" s="126">
        <f t="shared" ref="G18256:G18259" si="301">F18256-E18256</f>
        <v>-20500</v>
      </c>
      <c r="H18256" s="705" t="s">
        <v>12047</v>
      </c>
    </row>
    <row r="18257" spans="1:8" ht="18.75" customHeight="1" x14ac:dyDescent="0.2">
      <c r="A18257" s="734">
        <v>45311</v>
      </c>
      <c r="B18257" s="63" t="s">
        <v>392</v>
      </c>
      <c r="C18257" s="63" t="s">
        <v>5410</v>
      </c>
      <c r="D18257" s="183" t="s">
        <v>12228</v>
      </c>
      <c r="E18257" s="126">
        <v>5000</v>
      </c>
      <c r="F18257" s="126"/>
      <c r="G18257" s="126">
        <f t="shared" si="301"/>
        <v>-5000</v>
      </c>
      <c r="H18257" s="705" t="s">
        <v>12047</v>
      </c>
    </row>
    <row r="18258" spans="1:8" ht="18.75" customHeight="1" x14ac:dyDescent="0.2">
      <c r="A18258" s="734">
        <v>45311</v>
      </c>
      <c r="B18258" s="63" t="s">
        <v>11897</v>
      </c>
      <c r="C18258" s="63" t="s">
        <v>5741</v>
      </c>
      <c r="D18258" s="183" t="s">
        <v>12229</v>
      </c>
      <c r="E18258" s="126">
        <v>3000</v>
      </c>
      <c r="F18258" s="126"/>
      <c r="G18258" s="126">
        <f t="shared" si="301"/>
        <v>-3000</v>
      </c>
      <c r="H18258" s="705" t="s">
        <v>12047</v>
      </c>
    </row>
    <row r="18259" spans="1:8" ht="18.75" customHeight="1" x14ac:dyDescent="0.2">
      <c r="A18259" s="734">
        <v>45311</v>
      </c>
      <c r="B18259" s="63" t="s">
        <v>8559</v>
      </c>
      <c r="C18259" s="63" t="s">
        <v>10993</v>
      </c>
      <c r="D18259" s="183" t="s">
        <v>12230</v>
      </c>
      <c r="E18259" s="126">
        <v>12080</v>
      </c>
      <c r="F18259" s="126"/>
      <c r="G18259" s="126">
        <f t="shared" si="301"/>
        <v>-12080</v>
      </c>
      <c r="H18259" s="705" t="s">
        <v>12047</v>
      </c>
    </row>
    <row r="18260" spans="1:8" ht="18.75" customHeight="1" x14ac:dyDescent="0.2">
      <c r="A18260" s="734">
        <v>45311</v>
      </c>
      <c r="B18260" s="63" t="s">
        <v>103</v>
      </c>
      <c r="C18260" s="63" t="s">
        <v>103</v>
      </c>
      <c r="D18260" s="183" t="s">
        <v>8513</v>
      </c>
      <c r="E18260" s="126">
        <v>1000</v>
      </c>
      <c r="F18260" s="126"/>
      <c r="G18260" s="126">
        <f t="shared" ref="G18260:G18266" si="302">F18260-E18260</f>
        <v>-1000</v>
      </c>
      <c r="H18260" s="705" t="s">
        <v>12047</v>
      </c>
    </row>
    <row r="18261" spans="1:8" ht="18.75" customHeight="1" x14ac:dyDescent="0.2">
      <c r="A18261" s="734">
        <v>45311</v>
      </c>
      <c r="B18261" s="63" t="s">
        <v>10908</v>
      </c>
      <c r="C18261" s="63" t="s">
        <v>392</v>
      </c>
      <c r="D18261" s="183" t="s">
        <v>12231</v>
      </c>
      <c r="E18261" s="126">
        <v>120</v>
      </c>
      <c r="F18261" s="126"/>
      <c r="G18261" s="126">
        <f t="shared" si="302"/>
        <v>-120</v>
      </c>
      <c r="H18261" s="705" t="s">
        <v>12047</v>
      </c>
    </row>
    <row r="18262" spans="1:8" ht="18.75" customHeight="1" x14ac:dyDescent="0.2">
      <c r="A18262" s="734">
        <v>45311</v>
      </c>
      <c r="B18262" s="63" t="s">
        <v>11738</v>
      </c>
      <c r="C18262" s="63" t="s">
        <v>10993</v>
      </c>
      <c r="D18262" s="183" t="s">
        <v>12232</v>
      </c>
      <c r="E18262" s="126">
        <v>16200</v>
      </c>
      <c r="F18262" s="126"/>
      <c r="G18262" s="126">
        <f t="shared" si="302"/>
        <v>-16200</v>
      </c>
      <c r="H18262" s="705" t="s">
        <v>12047</v>
      </c>
    </row>
    <row r="18263" spans="1:8" ht="18.75" customHeight="1" x14ac:dyDescent="0.2">
      <c r="A18263" s="734">
        <v>45311</v>
      </c>
      <c r="B18263" s="63" t="s">
        <v>11738</v>
      </c>
      <c r="C18263" s="63" t="s">
        <v>10993</v>
      </c>
      <c r="D18263" s="183" t="s">
        <v>6486</v>
      </c>
      <c r="E18263" s="126">
        <v>5050</v>
      </c>
      <c r="F18263" s="126"/>
      <c r="G18263" s="126">
        <f t="shared" si="302"/>
        <v>-5050</v>
      </c>
      <c r="H18263" s="705" t="s">
        <v>12047</v>
      </c>
    </row>
    <row r="18264" spans="1:8" ht="18.75" customHeight="1" x14ac:dyDescent="0.2">
      <c r="A18264" s="734">
        <v>45311</v>
      </c>
      <c r="B18264" s="63" t="s">
        <v>11089</v>
      </c>
      <c r="C18264" s="63" t="s">
        <v>10993</v>
      </c>
      <c r="D18264" s="183" t="s">
        <v>9917</v>
      </c>
      <c r="E18264" s="126">
        <v>4760</v>
      </c>
      <c r="F18264" s="126"/>
      <c r="G18264" s="126">
        <f t="shared" si="302"/>
        <v>-4760</v>
      </c>
      <c r="H18264" s="705" t="s">
        <v>12047</v>
      </c>
    </row>
    <row r="18265" spans="1:8" ht="18.75" customHeight="1" x14ac:dyDescent="0.2">
      <c r="A18265" s="734">
        <v>45311</v>
      </c>
      <c r="B18265" s="63" t="s">
        <v>11728</v>
      </c>
      <c r="C18265" s="63" t="s">
        <v>10993</v>
      </c>
      <c r="D18265" s="183" t="s">
        <v>12233</v>
      </c>
      <c r="E18265" s="126">
        <v>32000</v>
      </c>
      <c r="F18265" s="126"/>
      <c r="G18265" s="126">
        <f t="shared" si="302"/>
        <v>-32000</v>
      </c>
      <c r="H18265" s="705" t="s">
        <v>12047</v>
      </c>
    </row>
    <row r="18266" spans="1:8" ht="18.75" customHeight="1" x14ac:dyDescent="0.2">
      <c r="A18266" s="734">
        <v>45311</v>
      </c>
      <c r="B18266" s="63" t="s">
        <v>11897</v>
      </c>
      <c r="C18266" s="63" t="s">
        <v>10993</v>
      </c>
      <c r="D18266" s="183" t="s">
        <v>4309</v>
      </c>
      <c r="E18266" s="126">
        <v>9458</v>
      </c>
      <c r="F18266" s="126"/>
      <c r="G18266" s="126">
        <f t="shared" si="302"/>
        <v>-9458</v>
      </c>
      <c r="H18266" s="705" t="s">
        <v>12047</v>
      </c>
    </row>
    <row r="18267" spans="1:8" ht="18.75" customHeight="1" x14ac:dyDescent="0.2">
      <c r="A18267" s="734">
        <v>45313</v>
      </c>
      <c r="B18267" s="63" t="s">
        <v>103</v>
      </c>
      <c r="C18267" s="63" t="s">
        <v>103</v>
      </c>
      <c r="D18267" s="183" t="s">
        <v>3843</v>
      </c>
      <c r="E18267" s="126">
        <v>3000</v>
      </c>
      <c r="F18267" s="126"/>
      <c r="G18267" s="126">
        <f t="shared" ref="G18267" si="303">F18267-E18267</f>
        <v>-3000</v>
      </c>
      <c r="H18267" s="705" t="s">
        <v>12047</v>
      </c>
    </row>
    <row r="18268" spans="1:8" ht="18.75" customHeight="1" x14ac:dyDescent="0.2">
      <c r="A18268" s="734">
        <v>45313</v>
      </c>
      <c r="B18268" s="63" t="s">
        <v>11897</v>
      </c>
      <c r="C18268" s="63" t="s">
        <v>10993</v>
      </c>
      <c r="D18268" s="183" t="s">
        <v>11563</v>
      </c>
      <c r="E18268" s="126">
        <v>4550</v>
      </c>
      <c r="F18268" s="126"/>
      <c r="G18268" s="126">
        <f t="shared" ref="G18268:G18283" si="304">F18268-E18268</f>
        <v>-4550</v>
      </c>
      <c r="H18268" s="705" t="s">
        <v>12047</v>
      </c>
    </row>
    <row r="18269" spans="1:8" ht="18.75" customHeight="1" x14ac:dyDescent="0.2">
      <c r="A18269" s="734">
        <v>45313</v>
      </c>
      <c r="B18269" s="63" t="s">
        <v>11897</v>
      </c>
      <c r="C18269" s="63" t="s">
        <v>5741</v>
      </c>
      <c r="D18269" s="183" t="s">
        <v>10337</v>
      </c>
      <c r="E18269" s="126">
        <v>400</v>
      </c>
      <c r="F18269" s="126"/>
      <c r="G18269" s="126">
        <f t="shared" si="304"/>
        <v>-400</v>
      </c>
      <c r="H18269" s="705" t="s">
        <v>12047</v>
      </c>
    </row>
    <row r="18270" spans="1:8" ht="18.75" customHeight="1" x14ac:dyDescent="0.2">
      <c r="A18270" s="734">
        <v>45313</v>
      </c>
      <c r="B18270" s="63" t="s">
        <v>10908</v>
      </c>
      <c r="C18270" s="63" t="s">
        <v>5387</v>
      </c>
      <c r="D18270" s="183" t="s">
        <v>12288</v>
      </c>
      <c r="E18270" s="126">
        <v>400</v>
      </c>
      <c r="F18270" s="126"/>
      <c r="G18270" s="126">
        <f t="shared" si="304"/>
        <v>-400</v>
      </c>
      <c r="H18270" s="705" t="s">
        <v>12047</v>
      </c>
    </row>
    <row r="18271" spans="1:8" ht="18.75" customHeight="1" x14ac:dyDescent="0.2">
      <c r="A18271" s="734">
        <v>45313</v>
      </c>
      <c r="B18271" s="63" t="s">
        <v>11635</v>
      </c>
      <c r="C18271" s="63" t="s">
        <v>10993</v>
      </c>
      <c r="D18271" s="183" t="s">
        <v>12289</v>
      </c>
      <c r="E18271" s="126">
        <v>5000</v>
      </c>
      <c r="F18271" s="126"/>
      <c r="G18271" s="126">
        <f t="shared" si="304"/>
        <v>-5000</v>
      </c>
      <c r="H18271" s="705" t="s">
        <v>12047</v>
      </c>
    </row>
    <row r="18272" spans="1:8" ht="18.75" customHeight="1" x14ac:dyDescent="0.2">
      <c r="A18272" s="734">
        <v>45313</v>
      </c>
      <c r="B18272" s="63" t="s">
        <v>11897</v>
      </c>
      <c r="C18272" s="670" t="s">
        <v>10993</v>
      </c>
      <c r="D18272" s="907" t="s">
        <v>12290</v>
      </c>
      <c r="E18272" s="672">
        <v>84000</v>
      </c>
      <c r="F18272" s="126"/>
      <c r="G18272" s="126">
        <f t="shared" si="304"/>
        <v>-84000</v>
      </c>
      <c r="H18272" s="705" t="s">
        <v>12047</v>
      </c>
    </row>
    <row r="18273" spans="1:8" ht="18.75" customHeight="1" x14ac:dyDescent="0.2">
      <c r="A18273" s="734">
        <v>45313</v>
      </c>
      <c r="B18273" s="63" t="s">
        <v>10908</v>
      </c>
      <c r="C18273" s="670" t="s">
        <v>10993</v>
      </c>
      <c r="D18273" s="907" t="s">
        <v>12290</v>
      </c>
      <c r="E18273" s="672">
        <v>50000</v>
      </c>
      <c r="F18273" s="126"/>
      <c r="G18273" s="126">
        <f t="shared" si="304"/>
        <v>-50000</v>
      </c>
      <c r="H18273" s="705" t="s">
        <v>12047</v>
      </c>
    </row>
    <row r="18274" spans="1:8" ht="18.75" customHeight="1" x14ac:dyDescent="0.2">
      <c r="A18274" s="734">
        <v>45313</v>
      </c>
      <c r="B18274" s="63" t="s">
        <v>12207</v>
      </c>
      <c r="C18274" s="670" t="s">
        <v>10993</v>
      </c>
      <c r="D18274" s="907" t="s">
        <v>12290</v>
      </c>
      <c r="E18274" s="672">
        <v>27180</v>
      </c>
      <c r="F18274" s="126"/>
      <c r="G18274" s="126">
        <f t="shared" si="304"/>
        <v>-27180</v>
      </c>
      <c r="H18274" s="705" t="s">
        <v>12047</v>
      </c>
    </row>
    <row r="18275" spans="1:8" ht="18.75" customHeight="1" x14ac:dyDescent="0.2">
      <c r="A18275" s="734">
        <v>45313</v>
      </c>
      <c r="B18275" s="63" t="s">
        <v>10232</v>
      </c>
      <c r="C18275" s="670" t="s">
        <v>10993</v>
      </c>
      <c r="D18275" s="907" t="s">
        <v>12290</v>
      </c>
      <c r="E18275" s="672">
        <v>5600</v>
      </c>
      <c r="F18275" s="126"/>
      <c r="G18275" s="126">
        <f t="shared" si="304"/>
        <v>-5600</v>
      </c>
      <c r="H18275" s="705" t="s">
        <v>12047</v>
      </c>
    </row>
    <row r="18276" spans="1:8" ht="18.75" customHeight="1" x14ac:dyDescent="0.2">
      <c r="A18276" s="734">
        <v>45313</v>
      </c>
      <c r="B18276" s="63" t="s">
        <v>11635</v>
      </c>
      <c r="C18276" s="670" t="s">
        <v>10993</v>
      </c>
      <c r="D18276" s="907" t="s">
        <v>12290</v>
      </c>
      <c r="E18276" s="672">
        <v>11580</v>
      </c>
      <c r="F18276" s="126"/>
      <c r="G18276" s="126">
        <f t="shared" si="304"/>
        <v>-11580</v>
      </c>
      <c r="H18276" s="705" t="s">
        <v>12047</v>
      </c>
    </row>
    <row r="18277" spans="1:8" ht="18.75" customHeight="1" x14ac:dyDescent="0.2">
      <c r="A18277" s="734">
        <v>45313</v>
      </c>
      <c r="B18277" s="63" t="s">
        <v>11728</v>
      </c>
      <c r="C18277" s="670" t="s">
        <v>10993</v>
      </c>
      <c r="D18277" s="907" t="s">
        <v>12290</v>
      </c>
      <c r="E18277" s="672">
        <v>29535</v>
      </c>
      <c r="F18277" s="126"/>
      <c r="G18277" s="126">
        <f t="shared" si="304"/>
        <v>-29535</v>
      </c>
      <c r="H18277" s="705" t="s">
        <v>12047</v>
      </c>
    </row>
    <row r="18278" spans="1:8" ht="18.75" customHeight="1" x14ac:dyDescent="0.2">
      <c r="A18278" s="734">
        <v>45313</v>
      </c>
      <c r="B18278" s="63" t="s">
        <v>12207</v>
      </c>
      <c r="C18278" s="63" t="s">
        <v>11099</v>
      </c>
      <c r="D18278" s="183" t="s">
        <v>12291</v>
      </c>
      <c r="E18278" s="126">
        <v>50000</v>
      </c>
      <c r="F18278" s="126"/>
      <c r="G18278" s="126">
        <f t="shared" si="304"/>
        <v>-50000</v>
      </c>
      <c r="H18278" s="705" t="s">
        <v>12047</v>
      </c>
    </row>
    <row r="18279" spans="1:8" ht="18.75" customHeight="1" x14ac:dyDescent="0.2">
      <c r="A18279" s="734">
        <v>45313</v>
      </c>
      <c r="B18279" s="63" t="s">
        <v>11897</v>
      </c>
      <c r="C18279" s="63" t="s">
        <v>11536</v>
      </c>
      <c r="D18279" s="183" t="s">
        <v>12292</v>
      </c>
      <c r="E18279" s="126">
        <v>200000</v>
      </c>
      <c r="F18279" s="126"/>
      <c r="G18279" s="126">
        <f t="shared" si="304"/>
        <v>-200000</v>
      </c>
      <c r="H18279" s="705" t="s">
        <v>12047</v>
      </c>
    </row>
    <row r="18280" spans="1:8" ht="18.75" customHeight="1" x14ac:dyDescent="0.2">
      <c r="A18280" s="734">
        <v>45314</v>
      </c>
      <c r="B18280" s="63" t="s">
        <v>11089</v>
      </c>
      <c r="C18280" s="63" t="s">
        <v>11896</v>
      </c>
      <c r="D18280" s="183" t="s">
        <v>12293</v>
      </c>
      <c r="E18280" s="126">
        <v>400000</v>
      </c>
      <c r="F18280" s="126"/>
      <c r="G18280" s="126">
        <f t="shared" si="304"/>
        <v>-400000</v>
      </c>
      <c r="H18280" s="705" t="s">
        <v>12047</v>
      </c>
    </row>
    <row r="18281" spans="1:8" ht="15" x14ac:dyDescent="0.2">
      <c r="A18281" s="734">
        <v>45314</v>
      </c>
      <c r="B18281" s="63" t="s">
        <v>11897</v>
      </c>
      <c r="C18281" s="670" t="s">
        <v>10993</v>
      </c>
      <c r="D18281" s="907" t="s">
        <v>12294</v>
      </c>
      <c r="E18281" s="672">
        <v>32500</v>
      </c>
      <c r="F18281" s="126"/>
      <c r="G18281" s="126">
        <f t="shared" si="304"/>
        <v>-32500</v>
      </c>
      <c r="H18281" s="705" t="s">
        <v>12047</v>
      </c>
    </row>
    <row r="18282" spans="1:8" ht="15" x14ac:dyDescent="0.2">
      <c r="A18282" s="734">
        <v>45314</v>
      </c>
      <c r="B18282" s="63" t="s">
        <v>10908</v>
      </c>
      <c r="C18282" s="670" t="s">
        <v>10993</v>
      </c>
      <c r="D18282" s="907" t="s">
        <v>12294</v>
      </c>
      <c r="E18282" s="672">
        <v>32500</v>
      </c>
      <c r="F18282" s="126"/>
      <c r="G18282" s="126">
        <f t="shared" si="304"/>
        <v>-32500</v>
      </c>
      <c r="H18282" s="705" t="s">
        <v>12047</v>
      </c>
    </row>
    <row r="18283" spans="1:8" ht="15" x14ac:dyDescent="0.2">
      <c r="A18283" s="734">
        <v>45314</v>
      </c>
      <c r="B18283" s="63" t="s">
        <v>12207</v>
      </c>
      <c r="C18283" s="670" t="s">
        <v>10993</v>
      </c>
      <c r="D18283" s="907" t="s">
        <v>12294</v>
      </c>
      <c r="E18283" s="672">
        <v>32500</v>
      </c>
      <c r="F18283" s="126"/>
      <c r="G18283" s="126">
        <f t="shared" si="304"/>
        <v>-32500</v>
      </c>
      <c r="H18283" s="705" t="s">
        <v>12047</v>
      </c>
    </row>
    <row r="18284" spans="1:8" ht="15" x14ac:dyDescent="0.2">
      <c r="A18284" s="734">
        <v>45314</v>
      </c>
      <c r="B18284" s="63" t="s">
        <v>11897</v>
      </c>
      <c r="C18284" s="63" t="s">
        <v>5741</v>
      </c>
      <c r="D18284" s="183" t="s">
        <v>370</v>
      </c>
      <c r="E18284" s="126">
        <v>500</v>
      </c>
      <c r="F18284" s="126"/>
      <c r="G18284" s="126">
        <f t="shared" ref="G18284:G18290" si="305">F18284-E18284</f>
        <v>-500</v>
      </c>
      <c r="H18284" s="705" t="s">
        <v>12047</v>
      </c>
    </row>
    <row r="18285" spans="1:8" ht="15" x14ac:dyDescent="0.2">
      <c r="A18285" s="734">
        <v>45314</v>
      </c>
      <c r="B18285" s="63" t="s">
        <v>11897</v>
      </c>
      <c r="C18285" s="670" t="s">
        <v>10993</v>
      </c>
      <c r="D18285" s="907" t="s">
        <v>12309</v>
      </c>
      <c r="E18285" s="672">
        <v>7200</v>
      </c>
      <c r="F18285" s="126"/>
      <c r="G18285" s="126">
        <f t="shared" si="305"/>
        <v>-7200</v>
      </c>
      <c r="H18285" s="705" t="s">
        <v>12047</v>
      </c>
    </row>
    <row r="18286" spans="1:8" ht="15" x14ac:dyDescent="0.2">
      <c r="A18286" s="734">
        <v>45314</v>
      </c>
      <c r="B18286" s="63" t="s">
        <v>10908</v>
      </c>
      <c r="C18286" s="670" t="s">
        <v>10993</v>
      </c>
      <c r="D18286" s="907" t="s">
        <v>12309</v>
      </c>
      <c r="E18286" s="672">
        <v>7200</v>
      </c>
      <c r="F18286" s="126"/>
      <c r="G18286" s="126">
        <f t="shared" si="305"/>
        <v>-7200</v>
      </c>
      <c r="H18286" s="705" t="s">
        <v>12047</v>
      </c>
    </row>
    <row r="18287" spans="1:8" ht="15" x14ac:dyDescent="0.2">
      <c r="A18287" s="734">
        <v>45314</v>
      </c>
      <c r="B18287" s="63" t="s">
        <v>12207</v>
      </c>
      <c r="C18287" s="670" t="s">
        <v>10993</v>
      </c>
      <c r="D18287" s="907" t="s">
        <v>12309</v>
      </c>
      <c r="E18287" s="672">
        <v>7200</v>
      </c>
      <c r="F18287" s="126"/>
      <c r="G18287" s="126">
        <f t="shared" si="305"/>
        <v>-7200</v>
      </c>
      <c r="H18287" s="705" t="s">
        <v>12047</v>
      </c>
    </row>
    <row r="18288" spans="1:8" ht="15" x14ac:dyDescent="0.2">
      <c r="A18288" s="734">
        <v>45314</v>
      </c>
      <c r="B18288" s="63" t="s">
        <v>11897</v>
      </c>
      <c r="C18288" s="566" t="s">
        <v>10993</v>
      </c>
      <c r="D18288" s="875" t="s">
        <v>12310</v>
      </c>
      <c r="E18288" s="567">
        <v>3000</v>
      </c>
      <c r="F18288" s="126"/>
      <c r="G18288" s="126">
        <f t="shared" si="305"/>
        <v>-3000</v>
      </c>
      <c r="H18288" s="705" t="s">
        <v>12047</v>
      </c>
    </row>
    <row r="18289" spans="1:8" ht="15" x14ac:dyDescent="0.2">
      <c r="A18289" s="734">
        <v>45314</v>
      </c>
      <c r="B18289" s="63" t="s">
        <v>10908</v>
      </c>
      <c r="C18289" s="566" t="s">
        <v>10993</v>
      </c>
      <c r="D18289" s="875" t="s">
        <v>12310</v>
      </c>
      <c r="E18289" s="567">
        <v>3000</v>
      </c>
      <c r="F18289" s="126"/>
      <c r="G18289" s="126">
        <f t="shared" si="305"/>
        <v>-3000</v>
      </c>
      <c r="H18289" s="705" t="s">
        <v>12047</v>
      </c>
    </row>
    <row r="18290" spans="1:8" ht="15" x14ac:dyDescent="0.2">
      <c r="A18290" s="734">
        <v>45314</v>
      </c>
      <c r="B18290" s="63" t="s">
        <v>12207</v>
      </c>
      <c r="C18290" s="566" t="s">
        <v>10993</v>
      </c>
      <c r="D18290" s="875" t="s">
        <v>12310</v>
      </c>
      <c r="E18290" s="567">
        <v>3000</v>
      </c>
      <c r="F18290" s="126"/>
      <c r="G18290" s="126">
        <f t="shared" si="305"/>
        <v>-3000</v>
      </c>
      <c r="H18290" s="705" t="s">
        <v>12047</v>
      </c>
    </row>
    <row r="18291" spans="1:8" ht="15" x14ac:dyDescent="0.2">
      <c r="A18291" s="734">
        <v>45314</v>
      </c>
      <c r="B18291" s="63" t="s">
        <v>10908</v>
      </c>
      <c r="C18291" s="63" t="s">
        <v>5741</v>
      </c>
      <c r="D18291" s="183" t="s">
        <v>370</v>
      </c>
      <c r="E18291" s="126">
        <v>2600</v>
      </c>
      <c r="F18291" s="126"/>
      <c r="G18291" s="126">
        <f t="shared" ref="G18291:G18293" si="306">F18291-E18291</f>
        <v>-2600</v>
      </c>
      <c r="H18291" s="705" t="s">
        <v>12047</v>
      </c>
    </row>
    <row r="18292" spans="1:8" ht="15" x14ac:dyDescent="0.2">
      <c r="A18292" s="734">
        <v>45314</v>
      </c>
      <c r="B18292" s="63" t="s">
        <v>11089</v>
      </c>
      <c r="C18292" s="670" t="s">
        <v>10993</v>
      </c>
      <c r="D18292" s="907" t="s">
        <v>12295</v>
      </c>
      <c r="E18292" s="672">
        <v>37840</v>
      </c>
      <c r="F18292" s="126"/>
      <c r="G18292" s="126">
        <f t="shared" si="306"/>
        <v>-37840</v>
      </c>
      <c r="H18292" s="705" t="s">
        <v>12047</v>
      </c>
    </row>
    <row r="18293" spans="1:8" ht="15" x14ac:dyDescent="0.2">
      <c r="A18293" s="734">
        <v>45314</v>
      </c>
      <c r="B18293" s="63" t="s">
        <v>8559</v>
      </c>
      <c r="C18293" s="670" t="s">
        <v>10993</v>
      </c>
      <c r="D18293" s="907" t="s">
        <v>12295</v>
      </c>
      <c r="E18293" s="672">
        <v>11000</v>
      </c>
      <c r="F18293" s="126"/>
      <c r="G18293" s="126">
        <f t="shared" si="306"/>
        <v>-11000</v>
      </c>
      <c r="H18293" s="705" t="s">
        <v>12047</v>
      </c>
    </row>
    <row r="18294" spans="1:8" ht="15" x14ac:dyDescent="0.2">
      <c r="A18294" s="734">
        <v>45315</v>
      </c>
      <c r="B18294" s="63" t="s">
        <v>10179</v>
      </c>
      <c r="C18294" s="63" t="s">
        <v>10993</v>
      </c>
      <c r="D18294" s="183" t="s">
        <v>12296</v>
      </c>
      <c r="E18294" s="126">
        <v>1500</v>
      </c>
      <c r="F18294" s="126"/>
      <c r="G18294" s="126">
        <f t="shared" ref="G18294:G18298" si="307">F18294-E18294</f>
        <v>-1500</v>
      </c>
      <c r="H18294" s="705" t="s">
        <v>12047</v>
      </c>
    </row>
    <row r="18295" spans="1:8" ht="15" x14ac:dyDescent="0.2">
      <c r="A18295" s="734">
        <v>45315</v>
      </c>
      <c r="B18295" s="63" t="s">
        <v>11738</v>
      </c>
      <c r="C18295" s="63" t="s">
        <v>10993</v>
      </c>
      <c r="D18295" s="183" t="s">
        <v>12297</v>
      </c>
      <c r="E18295" s="126">
        <v>1500</v>
      </c>
      <c r="F18295" s="126"/>
      <c r="G18295" s="126">
        <f t="shared" si="307"/>
        <v>-1500</v>
      </c>
      <c r="H18295" s="705" t="s">
        <v>12047</v>
      </c>
    </row>
    <row r="18296" spans="1:8" ht="15" x14ac:dyDescent="0.2">
      <c r="A18296" s="734">
        <v>45315</v>
      </c>
      <c r="B18296" s="63" t="s">
        <v>103</v>
      </c>
      <c r="C18296" s="63" t="s">
        <v>103</v>
      </c>
      <c r="D18296" s="183" t="s">
        <v>3843</v>
      </c>
      <c r="E18296" s="126">
        <v>5000</v>
      </c>
      <c r="F18296" s="126"/>
      <c r="G18296" s="126">
        <f t="shared" si="307"/>
        <v>-5000</v>
      </c>
      <c r="H18296" s="705" t="s">
        <v>12047</v>
      </c>
    </row>
    <row r="18297" spans="1:8" ht="15" x14ac:dyDescent="0.2">
      <c r="A18297" s="734">
        <v>45315</v>
      </c>
      <c r="B18297" s="63" t="s">
        <v>12298</v>
      </c>
      <c r="C18297" s="63" t="s">
        <v>12299</v>
      </c>
      <c r="D18297" s="183" t="s">
        <v>6927</v>
      </c>
      <c r="E18297" s="126">
        <v>11000</v>
      </c>
      <c r="F18297" s="126"/>
      <c r="G18297" s="126">
        <f t="shared" si="307"/>
        <v>-11000</v>
      </c>
      <c r="H18297" s="705" t="s">
        <v>12047</v>
      </c>
    </row>
    <row r="18298" spans="1:8" ht="15" x14ac:dyDescent="0.2">
      <c r="A18298" s="734">
        <v>45315</v>
      </c>
      <c r="B18298" s="63" t="s">
        <v>8876</v>
      </c>
      <c r="C18298" s="63" t="s">
        <v>12299</v>
      </c>
      <c r="D18298" s="183" t="s">
        <v>6927</v>
      </c>
      <c r="E18298" s="126">
        <v>20000</v>
      </c>
      <c r="F18298" s="126"/>
      <c r="G18298" s="126">
        <f t="shared" si="307"/>
        <v>-20000</v>
      </c>
      <c r="H18298" s="705" t="s">
        <v>12047</v>
      </c>
    </row>
    <row r="18299" spans="1:8" ht="15" x14ac:dyDescent="0.2">
      <c r="A18299" s="734">
        <v>45315</v>
      </c>
      <c r="B18299" s="63" t="s">
        <v>37</v>
      </c>
      <c r="C18299" s="63" t="s">
        <v>794</v>
      </c>
      <c r="D18299" s="183" t="s">
        <v>12300</v>
      </c>
      <c r="E18299" s="126">
        <v>3500</v>
      </c>
      <c r="F18299" s="126"/>
      <c r="G18299" s="126">
        <f t="shared" ref="G18299:G18306" si="308">F18299-E18299</f>
        <v>-3500</v>
      </c>
      <c r="H18299" s="705" t="s">
        <v>12047</v>
      </c>
    </row>
    <row r="18300" spans="1:8" ht="15" x14ac:dyDescent="0.2">
      <c r="A18300" s="734">
        <v>45315</v>
      </c>
      <c r="B18300" s="63" t="s">
        <v>37</v>
      </c>
      <c r="C18300" s="63" t="s">
        <v>286</v>
      </c>
      <c r="D18300" s="183" t="s">
        <v>370</v>
      </c>
      <c r="E18300" s="126">
        <v>700</v>
      </c>
      <c r="F18300" s="126"/>
      <c r="G18300" s="126">
        <f t="shared" si="308"/>
        <v>-700</v>
      </c>
      <c r="H18300" s="705" t="s">
        <v>12047</v>
      </c>
    </row>
    <row r="18301" spans="1:8" ht="15" x14ac:dyDescent="0.2">
      <c r="A18301" s="734">
        <v>45315</v>
      </c>
      <c r="B18301" s="63" t="s">
        <v>11635</v>
      </c>
      <c r="C18301" s="63" t="s">
        <v>11418</v>
      </c>
      <c r="D18301" s="183" t="s">
        <v>12301</v>
      </c>
      <c r="E18301" s="126">
        <v>19000</v>
      </c>
      <c r="F18301" s="126"/>
      <c r="G18301" s="126">
        <f t="shared" si="308"/>
        <v>-19000</v>
      </c>
      <c r="H18301" s="705" t="s">
        <v>12047</v>
      </c>
    </row>
    <row r="18302" spans="1:8" ht="15" x14ac:dyDescent="0.2">
      <c r="A18302" s="734">
        <v>45315</v>
      </c>
      <c r="B18302" s="63" t="s">
        <v>10232</v>
      </c>
      <c r="C18302" s="63" t="s">
        <v>7467</v>
      </c>
      <c r="D18302" s="183" t="s">
        <v>12036</v>
      </c>
      <c r="E18302" s="126">
        <v>1000000</v>
      </c>
      <c r="F18302" s="126"/>
      <c r="G18302" s="126">
        <f t="shared" si="308"/>
        <v>-1000000</v>
      </c>
      <c r="H18302" s="705" t="s">
        <v>12047</v>
      </c>
    </row>
    <row r="18303" spans="1:8" ht="15" x14ac:dyDescent="0.2">
      <c r="A18303" s="734">
        <v>45315</v>
      </c>
      <c r="B18303" s="63" t="s">
        <v>11897</v>
      </c>
      <c r="C18303" s="63" t="s">
        <v>11898</v>
      </c>
      <c r="D18303" s="183" t="s">
        <v>12303</v>
      </c>
      <c r="E18303" s="126">
        <v>500000</v>
      </c>
      <c r="F18303" s="126"/>
      <c r="G18303" s="126">
        <f t="shared" si="308"/>
        <v>-500000</v>
      </c>
      <c r="H18303" s="705" t="s">
        <v>12047</v>
      </c>
    </row>
    <row r="18304" spans="1:8" ht="15" x14ac:dyDescent="0.2">
      <c r="A18304" s="734">
        <v>45315</v>
      </c>
      <c r="B18304" s="63" t="s">
        <v>12207</v>
      </c>
      <c r="C18304" s="63" t="s">
        <v>11725</v>
      </c>
      <c r="D18304" s="183" t="s">
        <v>12303</v>
      </c>
      <c r="E18304" s="126">
        <v>150000</v>
      </c>
      <c r="F18304" s="126"/>
      <c r="G18304" s="126">
        <f t="shared" si="308"/>
        <v>-150000</v>
      </c>
      <c r="H18304" s="705" t="s">
        <v>12047</v>
      </c>
    </row>
    <row r="18305" spans="1:8" ht="15" x14ac:dyDescent="0.2">
      <c r="A18305" s="734">
        <v>45315</v>
      </c>
      <c r="B18305" s="63" t="s">
        <v>11089</v>
      </c>
      <c r="C18305" s="63" t="s">
        <v>10993</v>
      </c>
      <c r="D18305" s="183" t="s">
        <v>4966</v>
      </c>
      <c r="E18305" s="126">
        <v>10330</v>
      </c>
      <c r="F18305" s="126"/>
      <c r="G18305" s="126">
        <f t="shared" si="308"/>
        <v>-10330</v>
      </c>
      <c r="H18305" s="705" t="s">
        <v>12047</v>
      </c>
    </row>
    <row r="18306" spans="1:8" ht="15" x14ac:dyDescent="0.2">
      <c r="A18306" s="734">
        <v>45315</v>
      </c>
      <c r="B18306" s="63" t="s">
        <v>11738</v>
      </c>
      <c r="C18306" s="63" t="s">
        <v>10993</v>
      </c>
      <c r="D18306" s="183" t="s">
        <v>12305</v>
      </c>
      <c r="E18306" s="126">
        <v>125960</v>
      </c>
      <c r="F18306" s="126"/>
      <c r="G18306" s="126">
        <f t="shared" si="308"/>
        <v>-125960</v>
      </c>
      <c r="H18306" s="705" t="s">
        <v>12047</v>
      </c>
    </row>
    <row r="18307" spans="1:8" ht="15" x14ac:dyDescent="0.2">
      <c r="A18307" s="734">
        <v>45315</v>
      </c>
      <c r="B18307" s="63" t="s">
        <v>8876</v>
      </c>
      <c r="C18307" s="1099" t="s">
        <v>794</v>
      </c>
      <c r="D18307" s="1102" t="s">
        <v>12306</v>
      </c>
      <c r="E18307" s="126">
        <v>33000</v>
      </c>
      <c r="F18307" s="126"/>
      <c r="G18307" s="126">
        <f t="shared" ref="G18307:G18308" si="309">F18307-E18307</f>
        <v>-33000</v>
      </c>
      <c r="H18307" s="705" t="s">
        <v>12047</v>
      </c>
    </row>
    <row r="18308" spans="1:8" ht="15" x14ac:dyDescent="0.2">
      <c r="A18308" s="734">
        <v>45315</v>
      </c>
      <c r="B18308" s="63" t="s">
        <v>11635</v>
      </c>
      <c r="C18308" s="63" t="s">
        <v>12307</v>
      </c>
      <c r="D18308" s="183" t="s">
        <v>12308</v>
      </c>
      <c r="E18308" s="126">
        <v>50000</v>
      </c>
      <c r="F18308" s="126"/>
      <c r="G18308" s="126">
        <f t="shared" si="309"/>
        <v>-50000</v>
      </c>
      <c r="H18308" s="705" t="s">
        <v>12047</v>
      </c>
    </row>
    <row r="18309" spans="1:8" ht="15" x14ac:dyDescent="0.2">
      <c r="A18309" s="734">
        <v>45316</v>
      </c>
      <c r="B18309" s="63" t="s">
        <v>11089</v>
      </c>
      <c r="C18309" s="63" t="s">
        <v>5741</v>
      </c>
      <c r="D18309" s="183" t="s">
        <v>12317</v>
      </c>
      <c r="E18309" s="126">
        <v>500</v>
      </c>
      <c r="F18309" s="126"/>
      <c r="G18309" s="126">
        <f t="shared" ref="G18309:G18326" si="310">F18309-E18309</f>
        <v>-500</v>
      </c>
      <c r="H18309" s="705" t="s">
        <v>12047</v>
      </c>
    </row>
    <row r="18310" spans="1:8" ht="15" x14ac:dyDescent="0.2">
      <c r="A18310" s="734">
        <v>45316</v>
      </c>
      <c r="B18310" s="63" t="s">
        <v>103</v>
      </c>
      <c r="C18310" s="63" t="s">
        <v>103</v>
      </c>
      <c r="D18310" s="183" t="s">
        <v>3843</v>
      </c>
      <c r="E18310" s="126">
        <v>1500</v>
      </c>
      <c r="F18310" s="126"/>
      <c r="G18310" s="126">
        <f t="shared" si="310"/>
        <v>-1500</v>
      </c>
      <c r="H18310" s="705" t="s">
        <v>12047</v>
      </c>
    </row>
    <row r="18311" spans="1:8" ht="15" x14ac:dyDescent="0.2">
      <c r="A18311" s="734">
        <v>45316</v>
      </c>
      <c r="B18311" s="63" t="s">
        <v>10363</v>
      </c>
      <c r="C18311" s="63" t="s">
        <v>670</v>
      </c>
      <c r="D18311" s="183" t="s">
        <v>2711</v>
      </c>
      <c r="E18311" s="126">
        <v>54400</v>
      </c>
      <c r="F18311" s="126"/>
      <c r="G18311" s="126">
        <f t="shared" si="310"/>
        <v>-54400</v>
      </c>
      <c r="H18311" s="705" t="s">
        <v>12047</v>
      </c>
    </row>
    <row r="18312" spans="1:8" ht="15" x14ac:dyDescent="0.2">
      <c r="A18312" s="734">
        <v>45316</v>
      </c>
      <c r="B18312" s="63" t="s">
        <v>11897</v>
      </c>
      <c r="C18312" s="63" t="s">
        <v>6847</v>
      </c>
      <c r="D18312" s="183" t="s">
        <v>12036</v>
      </c>
      <c r="E18312" s="126">
        <v>500000</v>
      </c>
      <c r="F18312" s="126"/>
      <c r="G18312" s="126">
        <f t="shared" si="310"/>
        <v>-500000</v>
      </c>
      <c r="H18312" s="705" t="s">
        <v>12047</v>
      </c>
    </row>
    <row r="18313" spans="1:8" ht="24" x14ac:dyDescent="0.2">
      <c r="A18313" s="734">
        <v>45316</v>
      </c>
      <c r="B18313" s="63" t="s">
        <v>11897</v>
      </c>
      <c r="C18313" s="63" t="s">
        <v>12319</v>
      </c>
      <c r="D18313" s="183" t="s">
        <v>12320</v>
      </c>
      <c r="E18313" s="126">
        <v>1010000</v>
      </c>
      <c r="F18313" s="126"/>
      <c r="G18313" s="126">
        <f t="shared" si="310"/>
        <v>-1010000</v>
      </c>
      <c r="H18313" s="705" t="s">
        <v>12047</v>
      </c>
    </row>
    <row r="18314" spans="1:8" ht="15" x14ac:dyDescent="0.2">
      <c r="A18314" s="734">
        <v>45316</v>
      </c>
      <c r="B18314" s="63" t="s">
        <v>11897</v>
      </c>
      <c r="C18314" s="63" t="s">
        <v>8394</v>
      </c>
      <c r="D18314" s="183" t="s">
        <v>12318</v>
      </c>
      <c r="E18314" s="126">
        <v>1000000</v>
      </c>
      <c r="F18314" s="126"/>
      <c r="G18314" s="126">
        <f t="shared" si="310"/>
        <v>-1000000</v>
      </c>
      <c r="H18314" s="705" t="s">
        <v>12047</v>
      </c>
    </row>
    <row r="18315" spans="1:8" ht="15" x14ac:dyDescent="0.2">
      <c r="A18315" s="734">
        <v>45316</v>
      </c>
      <c r="B18315" s="736"/>
      <c r="C18315" s="63"/>
      <c r="D18315" s="183" t="s">
        <v>12322</v>
      </c>
      <c r="E18315" s="126">
        <v>480000</v>
      </c>
      <c r="F18315" s="126"/>
      <c r="G18315" s="126">
        <f t="shared" ref="G18315:G18316" si="311">F18315-E18315</f>
        <v>-480000</v>
      </c>
      <c r="H18315" s="705" t="s">
        <v>12047</v>
      </c>
    </row>
    <row r="18316" spans="1:8" ht="15" x14ac:dyDescent="0.2">
      <c r="A18316" s="734">
        <v>45316</v>
      </c>
      <c r="B18316" s="736"/>
      <c r="C18316" s="63"/>
      <c r="D18316" s="183" t="s">
        <v>12322</v>
      </c>
      <c r="E18316" s="126">
        <v>370000</v>
      </c>
      <c r="F18316" s="126"/>
      <c r="G18316" s="126">
        <f t="shared" si="311"/>
        <v>-370000</v>
      </c>
      <c r="H18316" s="705" t="s">
        <v>12047</v>
      </c>
    </row>
    <row r="18317" spans="1:8" ht="15" x14ac:dyDescent="0.2">
      <c r="A18317" s="734">
        <v>45316</v>
      </c>
      <c r="B18317" s="63" t="s">
        <v>11897</v>
      </c>
      <c r="C18317" s="63" t="s">
        <v>11291</v>
      </c>
      <c r="D18317" s="183" t="s">
        <v>12321</v>
      </c>
      <c r="E18317" s="126">
        <v>200000</v>
      </c>
      <c r="F18317" s="126"/>
      <c r="G18317" s="126">
        <f t="shared" si="310"/>
        <v>-200000</v>
      </c>
      <c r="H18317" s="705" t="s">
        <v>12047</v>
      </c>
    </row>
    <row r="18318" spans="1:8" ht="15" x14ac:dyDescent="0.2">
      <c r="A18318" s="734">
        <v>45316</v>
      </c>
      <c r="B18318" s="63" t="s">
        <v>25</v>
      </c>
      <c r="C18318" s="63" t="s">
        <v>8150</v>
      </c>
      <c r="D18318" s="183" t="s">
        <v>6337</v>
      </c>
      <c r="E18318" s="126">
        <v>42810</v>
      </c>
      <c r="F18318" s="126"/>
      <c r="G18318" s="126">
        <f t="shared" ref="G18318:G18323" si="312">F18318-E18318</f>
        <v>-42810</v>
      </c>
      <c r="H18318" s="705" t="s">
        <v>12047</v>
      </c>
    </row>
    <row r="18319" spans="1:8" ht="15" x14ac:dyDescent="0.2">
      <c r="A18319" s="734">
        <v>45316</v>
      </c>
      <c r="B18319" s="63" t="s">
        <v>103</v>
      </c>
      <c r="C18319" s="63" t="s">
        <v>8150</v>
      </c>
      <c r="D18319" s="183" t="s">
        <v>6337</v>
      </c>
      <c r="E18319" s="126">
        <v>18848</v>
      </c>
      <c r="F18319" s="126"/>
      <c r="G18319" s="126">
        <f t="shared" si="312"/>
        <v>-18848</v>
      </c>
      <c r="H18319" s="705" t="s">
        <v>12047</v>
      </c>
    </row>
    <row r="18320" spans="1:8" ht="15" x14ac:dyDescent="0.2">
      <c r="A18320" s="734">
        <v>45316</v>
      </c>
      <c r="B18320" s="63" t="s">
        <v>103</v>
      </c>
      <c r="C18320" s="63" t="s">
        <v>8150</v>
      </c>
      <c r="D18320" s="183" t="s">
        <v>6310</v>
      </c>
      <c r="E18320" s="126">
        <v>670</v>
      </c>
      <c r="F18320" s="126"/>
      <c r="G18320" s="126">
        <f t="shared" si="312"/>
        <v>-670</v>
      </c>
      <c r="H18320" s="705" t="s">
        <v>12047</v>
      </c>
    </row>
    <row r="18321" spans="1:8" ht="15" x14ac:dyDescent="0.2">
      <c r="A18321" s="734">
        <v>45316</v>
      </c>
      <c r="B18321" s="63" t="s">
        <v>12624</v>
      </c>
      <c r="C18321" s="63" t="s">
        <v>5741</v>
      </c>
      <c r="D18321" s="183" t="s">
        <v>370</v>
      </c>
      <c r="E18321" s="126">
        <v>1000</v>
      </c>
      <c r="F18321" s="126"/>
      <c r="G18321" s="126">
        <f t="shared" si="312"/>
        <v>-1000</v>
      </c>
      <c r="H18321" s="705" t="s">
        <v>12047</v>
      </c>
    </row>
    <row r="18322" spans="1:8" ht="15" x14ac:dyDescent="0.2">
      <c r="A18322" s="734">
        <v>45316</v>
      </c>
      <c r="B18322" s="63" t="s">
        <v>12207</v>
      </c>
      <c r="C18322" s="63" t="s">
        <v>5410</v>
      </c>
      <c r="D18322" s="183" t="s">
        <v>370</v>
      </c>
      <c r="E18322" s="126">
        <v>5000</v>
      </c>
      <c r="F18322" s="126"/>
      <c r="G18322" s="126">
        <f t="shared" si="312"/>
        <v>-5000</v>
      </c>
      <c r="H18322" s="705" t="s">
        <v>12047</v>
      </c>
    </row>
    <row r="18323" spans="1:8" ht="15" x14ac:dyDescent="0.2">
      <c r="A18323" s="734">
        <v>45316</v>
      </c>
      <c r="B18323" s="63" t="s">
        <v>103</v>
      </c>
      <c r="C18323" s="63" t="s">
        <v>103</v>
      </c>
      <c r="D18323" s="183" t="s">
        <v>3843</v>
      </c>
      <c r="E18323" s="126">
        <v>2000</v>
      </c>
      <c r="F18323" s="126"/>
      <c r="G18323" s="126">
        <f t="shared" si="312"/>
        <v>-2000</v>
      </c>
      <c r="H18323" s="705" t="s">
        <v>12047</v>
      </c>
    </row>
    <row r="18324" spans="1:8" ht="15" x14ac:dyDescent="0.2">
      <c r="A18324" s="734">
        <v>45316</v>
      </c>
      <c r="B18324" s="63" t="s">
        <v>8559</v>
      </c>
      <c r="C18324" s="63" t="s">
        <v>10993</v>
      </c>
      <c r="D18324" s="183" t="s">
        <v>12323</v>
      </c>
      <c r="E18324" s="126">
        <v>51921</v>
      </c>
      <c r="F18324" s="126"/>
      <c r="G18324" s="126">
        <f t="shared" si="310"/>
        <v>-51921</v>
      </c>
      <c r="H18324" s="705" t="s">
        <v>12047</v>
      </c>
    </row>
    <row r="18325" spans="1:8" ht="15" x14ac:dyDescent="0.2">
      <c r="A18325" s="734">
        <v>45316</v>
      </c>
      <c r="B18325" s="63" t="s">
        <v>8559</v>
      </c>
      <c r="C18325" s="63" t="s">
        <v>10993</v>
      </c>
      <c r="D18325" s="183" t="s">
        <v>12323</v>
      </c>
      <c r="E18325" s="126">
        <v>131538</v>
      </c>
      <c r="F18325" s="126"/>
      <c r="G18325" s="126">
        <f t="shared" si="310"/>
        <v>-131538</v>
      </c>
      <c r="H18325" s="705" t="s">
        <v>12047</v>
      </c>
    </row>
    <row r="18326" spans="1:8" ht="15" x14ac:dyDescent="0.2">
      <c r="A18326" s="734">
        <v>45316</v>
      </c>
      <c r="B18326" s="63" t="s">
        <v>103</v>
      </c>
      <c r="C18326" s="63" t="s">
        <v>103</v>
      </c>
      <c r="D18326" s="183" t="s">
        <v>12324</v>
      </c>
      <c r="E18326" s="126">
        <v>11800</v>
      </c>
      <c r="F18326" s="126"/>
      <c r="G18326" s="126">
        <f t="shared" si="310"/>
        <v>-11800</v>
      </c>
      <c r="H18326" s="705" t="s">
        <v>12047</v>
      </c>
    </row>
    <row r="18327" spans="1:8" ht="15" x14ac:dyDescent="0.2">
      <c r="A18327" s="734">
        <v>45317</v>
      </c>
      <c r="B18327" s="63" t="s">
        <v>11897</v>
      </c>
      <c r="C18327" s="63" t="s">
        <v>12325</v>
      </c>
      <c r="D18327" s="183" t="s">
        <v>12326</v>
      </c>
      <c r="E18327" s="126">
        <v>72000</v>
      </c>
      <c r="F18327" s="126"/>
      <c r="G18327" s="126">
        <f t="shared" ref="G18327:G18332" si="313">F18327-E18327</f>
        <v>-72000</v>
      </c>
      <c r="H18327" s="705" t="s">
        <v>12047</v>
      </c>
    </row>
    <row r="18328" spans="1:8" ht="15" x14ac:dyDescent="0.2">
      <c r="A18328" s="734">
        <v>45317</v>
      </c>
      <c r="B18328" s="63" t="s">
        <v>103</v>
      </c>
      <c r="C18328" s="63" t="s">
        <v>103</v>
      </c>
      <c r="D18328" s="183" t="s">
        <v>3843</v>
      </c>
      <c r="E18328" s="126">
        <v>3000</v>
      </c>
      <c r="F18328" s="126"/>
      <c r="G18328" s="126">
        <f t="shared" si="313"/>
        <v>-3000</v>
      </c>
      <c r="H18328" s="705" t="s">
        <v>12047</v>
      </c>
    </row>
    <row r="18329" spans="1:8" ht="15" x14ac:dyDescent="0.2">
      <c r="A18329" s="734">
        <v>45317</v>
      </c>
      <c r="B18329" s="63" t="s">
        <v>11089</v>
      </c>
      <c r="C18329" s="63" t="s">
        <v>10993</v>
      </c>
      <c r="D18329" s="183" t="s">
        <v>12327</v>
      </c>
      <c r="E18329" s="126">
        <v>11180</v>
      </c>
      <c r="F18329" s="126"/>
      <c r="G18329" s="126">
        <f t="shared" si="313"/>
        <v>-11180</v>
      </c>
      <c r="H18329" s="705" t="s">
        <v>12047</v>
      </c>
    </row>
    <row r="18330" spans="1:8" ht="15" x14ac:dyDescent="0.2">
      <c r="A18330" s="734">
        <v>45317</v>
      </c>
      <c r="B18330" s="63" t="s">
        <v>11897</v>
      </c>
      <c r="C18330" s="63" t="s">
        <v>286</v>
      </c>
      <c r="D18330" s="183" t="s">
        <v>3150</v>
      </c>
      <c r="E18330" s="126">
        <v>400</v>
      </c>
      <c r="F18330" s="126"/>
      <c r="G18330" s="126">
        <f t="shared" si="313"/>
        <v>-400</v>
      </c>
      <c r="H18330" s="705" t="s">
        <v>12047</v>
      </c>
    </row>
    <row r="18331" spans="1:8" ht="15" x14ac:dyDescent="0.2">
      <c r="A18331" s="734">
        <v>45317</v>
      </c>
      <c r="B18331" s="63" t="s">
        <v>12207</v>
      </c>
      <c r="C18331" s="63" t="s">
        <v>5741</v>
      </c>
      <c r="D18331" s="183" t="s">
        <v>370</v>
      </c>
      <c r="E18331" s="126">
        <v>800</v>
      </c>
      <c r="F18331" s="126"/>
      <c r="G18331" s="126">
        <f t="shared" si="313"/>
        <v>-800</v>
      </c>
      <c r="H18331" s="705" t="s">
        <v>12047</v>
      </c>
    </row>
    <row r="18332" spans="1:8" ht="15" x14ac:dyDescent="0.2">
      <c r="A18332" s="734">
        <v>45317</v>
      </c>
      <c r="B18332" s="63" t="s">
        <v>10908</v>
      </c>
      <c r="C18332" s="63" t="s">
        <v>5741</v>
      </c>
      <c r="D18332" s="183" t="s">
        <v>370</v>
      </c>
      <c r="E18332" s="126">
        <v>800</v>
      </c>
      <c r="F18332" s="126"/>
      <c r="G18332" s="126">
        <f t="shared" si="313"/>
        <v>-800</v>
      </c>
      <c r="H18332" s="705" t="s">
        <v>12047</v>
      </c>
    </row>
    <row r="18333" spans="1:8" ht="15" x14ac:dyDescent="0.2">
      <c r="A18333" s="734">
        <v>45317</v>
      </c>
      <c r="B18333" s="63" t="s">
        <v>12624</v>
      </c>
      <c r="C18333" s="63" t="s">
        <v>10993</v>
      </c>
      <c r="D18333" s="183" t="s">
        <v>12329</v>
      </c>
      <c r="E18333" s="126">
        <v>4250</v>
      </c>
      <c r="F18333" s="126"/>
      <c r="G18333" s="126">
        <f t="shared" ref="G18333:G18335" si="314">F18333-E18333</f>
        <v>-4250</v>
      </c>
      <c r="H18333" s="705" t="s">
        <v>12047</v>
      </c>
    </row>
    <row r="18334" spans="1:8" ht="15" x14ac:dyDescent="0.2">
      <c r="A18334" s="734">
        <v>45317</v>
      </c>
      <c r="B18334" s="63" t="s">
        <v>11728</v>
      </c>
      <c r="C18334" s="63" t="s">
        <v>10993</v>
      </c>
      <c r="D18334" s="183" t="s">
        <v>12330</v>
      </c>
      <c r="E18334" s="126">
        <v>25000</v>
      </c>
      <c r="F18334" s="126"/>
      <c r="G18334" s="126">
        <f t="shared" si="314"/>
        <v>-25000</v>
      </c>
      <c r="H18334" s="705" t="s">
        <v>12047</v>
      </c>
    </row>
    <row r="18335" spans="1:8" ht="15" x14ac:dyDescent="0.2">
      <c r="A18335" s="734">
        <v>45317</v>
      </c>
      <c r="B18335" s="63" t="s">
        <v>10232</v>
      </c>
      <c r="C18335" s="63" t="s">
        <v>12331</v>
      </c>
      <c r="D18335" s="183" t="s">
        <v>12332</v>
      </c>
      <c r="E18335" s="126">
        <v>5500</v>
      </c>
      <c r="F18335" s="126"/>
      <c r="G18335" s="126">
        <f t="shared" si="314"/>
        <v>-5500</v>
      </c>
      <c r="H18335" s="705" t="s">
        <v>12047</v>
      </c>
    </row>
    <row r="18336" spans="1:8" ht="15" x14ac:dyDescent="0.2">
      <c r="A18336" s="734">
        <v>45317</v>
      </c>
      <c r="B18336" s="63" t="s">
        <v>12207</v>
      </c>
      <c r="C18336" s="63" t="s">
        <v>10993</v>
      </c>
      <c r="D18336" s="183" t="s">
        <v>12333</v>
      </c>
      <c r="E18336" s="126">
        <v>61000</v>
      </c>
      <c r="F18336" s="126"/>
      <c r="G18336" s="126">
        <f t="shared" ref="G18336:G18340" si="315">F18336-E18336</f>
        <v>-61000</v>
      </c>
      <c r="H18336" s="705" t="s">
        <v>12047</v>
      </c>
    </row>
    <row r="18337" spans="1:8" ht="15" x14ac:dyDescent="0.2">
      <c r="A18337" s="734">
        <v>45317</v>
      </c>
      <c r="B18337" s="63" t="s">
        <v>11089</v>
      </c>
      <c r="C18337" s="63" t="s">
        <v>10993</v>
      </c>
      <c r="D18337" s="183" t="s">
        <v>6641</v>
      </c>
      <c r="E18337" s="126">
        <v>5500</v>
      </c>
      <c r="F18337" s="126"/>
      <c r="G18337" s="126">
        <f t="shared" si="315"/>
        <v>-5500</v>
      </c>
      <c r="H18337" s="705" t="s">
        <v>12047</v>
      </c>
    </row>
    <row r="18338" spans="1:8" ht="15" x14ac:dyDescent="0.2">
      <c r="A18338" s="734">
        <v>45317</v>
      </c>
      <c r="B18338" s="63" t="s">
        <v>10908</v>
      </c>
      <c r="C18338" s="63" t="s">
        <v>10993</v>
      </c>
      <c r="D18338" s="183" t="s">
        <v>12334</v>
      </c>
      <c r="E18338" s="126">
        <v>10000</v>
      </c>
      <c r="F18338" s="126"/>
      <c r="G18338" s="126">
        <f t="shared" si="315"/>
        <v>-10000</v>
      </c>
      <c r="H18338" s="705" t="s">
        <v>12047</v>
      </c>
    </row>
    <row r="18339" spans="1:8" ht="15" x14ac:dyDescent="0.2">
      <c r="A18339" s="734">
        <v>45317</v>
      </c>
      <c r="B18339" s="63" t="s">
        <v>10908</v>
      </c>
      <c r="C18339" s="63" t="s">
        <v>11110</v>
      </c>
      <c r="D18339" s="183" t="s">
        <v>12335</v>
      </c>
      <c r="E18339" s="126">
        <v>500000</v>
      </c>
      <c r="F18339" s="126"/>
      <c r="G18339" s="126">
        <f t="shared" si="315"/>
        <v>-500000</v>
      </c>
      <c r="H18339" s="705" t="s">
        <v>12047</v>
      </c>
    </row>
    <row r="18340" spans="1:8" ht="24" x14ac:dyDescent="0.2">
      <c r="A18340" s="734">
        <v>45317</v>
      </c>
      <c r="B18340" s="63" t="s">
        <v>11635</v>
      </c>
      <c r="C18340" s="63" t="s">
        <v>8091</v>
      </c>
      <c r="D18340" s="183" t="s">
        <v>12337</v>
      </c>
      <c r="E18340" s="126">
        <v>500000</v>
      </c>
      <c r="F18340" s="126"/>
      <c r="G18340" s="126">
        <f t="shared" si="315"/>
        <v>-500000</v>
      </c>
      <c r="H18340" s="705" t="s">
        <v>12047</v>
      </c>
    </row>
    <row r="18341" spans="1:8" ht="15" x14ac:dyDescent="0.2">
      <c r="A18341" s="734">
        <v>45317</v>
      </c>
      <c r="B18341" s="63" t="s">
        <v>11089</v>
      </c>
      <c r="C18341" s="63" t="s">
        <v>10993</v>
      </c>
      <c r="D18341" s="183" t="s">
        <v>12327</v>
      </c>
      <c r="E18341" s="126">
        <v>11180</v>
      </c>
      <c r="F18341" s="126"/>
      <c r="G18341" s="126">
        <f t="shared" ref="G18341:G18345" si="316">F18341-E18341</f>
        <v>-11180</v>
      </c>
      <c r="H18341" s="705" t="s">
        <v>12047</v>
      </c>
    </row>
    <row r="18342" spans="1:8" ht="15" x14ac:dyDescent="0.2">
      <c r="A18342" s="734">
        <v>45318</v>
      </c>
      <c r="B18342" s="63" t="s">
        <v>11089</v>
      </c>
      <c r="C18342" s="63" t="s">
        <v>5741</v>
      </c>
      <c r="D18342" s="183" t="s">
        <v>12340</v>
      </c>
      <c r="E18342" s="126">
        <v>3500</v>
      </c>
      <c r="F18342" s="126"/>
      <c r="G18342" s="126">
        <f t="shared" si="316"/>
        <v>-3500</v>
      </c>
      <c r="H18342" s="705" t="s">
        <v>12047</v>
      </c>
    </row>
    <row r="18343" spans="1:8" ht="15" x14ac:dyDescent="0.2">
      <c r="A18343" s="734">
        <v>45318</v>
      </c>
      <c r="B18343" s="63" t="s">
        <v>8559</v>
      </c>
      <c r="C18343" s="63" t="s">
        <v>11418</v>
      </c>
      <c r="D18343" s="183" t="s">
        <v>12341</v>
      </c>
      <c r="E18343" s="126">
        <v>3370</v>
      </c>
      <c r="F18343" s="126"/>
      <c r="G18343" s="126">
        <f t="shared" si="316"/>
        <v>-3370</v>
      </c>
      <c r="H18343" s="705" t="s">
        <v>12047</v>
      </c>
    </row>
    <row r="18344" spans="1:8" ht="15" x14ac:dyDescent="0.2">
      <c r="A18344" s="734">
        <v>45318</v>
      </c>
      <c r="B18344" s="63" t="s">
        <v>103</v>
      </c>
      <c r="C18344" s="63" t="s">
        <v>2996</v>
      </c>
      <c r="D18344" s="183" t="s">
        <v>370</v>
      </c>
      <c r="E18344" s="126">
        <v>5330</v>
      </c>
      <c r="F18344" s="126"/>
      <c r="G18344" s="126">
        <f t="shared" si="316"/>
        <v>-5330</v>
      </c>
      <c r="H18344" s="705" t="s">
        <v>12047</v>
      </c>
    </row>
    <row r="18345" spans="1:8" ht="15" x14ac:dyDescent="0.2">
      <c r="A18345" s="734">
        <v>45318</v>
      </c>
      <c r="B18345" s="63" t="s">
        <v>103</v>
      </c>
      <c r="C18345" s="63" t="s">
        <v>103</v>
      </c>
      <c r="D18345" s="183" t="s">
        <v>3843</v>
      </c>
      <c r="E18345" s="126">
        <v>3000</v>
      </c>
      <c r="F18345" s="126"/>
      <c r="G18345" s="126">
        <f t="shared" si="316"/>
        <v>-3000</v>
      </c>
      <c r="H18345" s="705" t="s">
        <v>12047</v>
      </c>
    </row>
    <row r="18346" spans="1:8" ht="15" x14ac:dyDescent="0.2">
      <c r="A18346" s="734">
        <v>45318</v>
      </c>
      <c r="B18346" s="63" t="s">
        <v>11897</v>
      </c>
      <c r="C18346" s="63" t="s">
        <v>5741</v>
      </c>
      <c r="D18346" s="183" t="s">
        <v>12343</v>
      </c>
      <c r="E18346" s="126">
        <v>3500</v>
      </c>
      <c r="F18346" s="126"/>
      <c r="G18346" s="126">
        <f t="shared" ref="G18346:G18354" si="317">F18346-E18346</f>
        <v>-3500</v>
      </c>
      <c r="H18346" s="705" t="s">
        <v>12047</v>
      </c>
    </row>
    <row r="18347" spans="1:8" ht="15" x14ac:dyDescent="0.2">
      <c r="A18347" s="734">
        <v>45318</v>
      </c>
      <c r="B18347" s="63" t="s">
        <v>11089</v>
      </c>
      <c r="C18347" s="63" t="s">
        <v>10993</v>
      </c>
      <c r="D18347" s="183" t="s">
        <v>12344</v>
      </c>
      <c r="E18347" s="126">
        <v>2340</v>
      </c>
      <c r="F18347" s="126"/>
      <c r="G18347" s="126">
        <f t="shared" si="317"/>
        <v>-2340</v>
      </c>
      <c r="H18347" s="705" t="s">
        <v>12047</v>
      </c>
    </row>
    <row r="18348" spans="1:8" ht="15" x14ac:dyDescent="0.2">
      <c r="A18348" s="734">
        <v>45318</v>
      </c>
      <c r="B18348" s="63" t="s">
        <v>11093</v>
      </c>
      <c r="C18348" s="63" t="s">
        <v>5741</v>
      </c>
      <c r="D18348" s="183" t="s">
        <v>10337</v>
      </c>
      <c r="E18348" s="126">
        <v>250</v>
      </c>
      <c r="F18348" s="126"/>
      <c r="G18348" s="126">
        <f t="shared" si="317"/>
        <v>-250</v>
      </c>
      <c r="H18348" s="705" t="s">
        <v>12047</v>
      </c>
    </row>
    <row r="18349" spans="1:8" ht="15" x14ac:dyDescent="0.2">
      <c r="A18349" s="734">
        <v>45318</v>
      </c>
      <c r="B18349" s="63" t="s">
        <v>10908</v>
      </c>
      <c r="C18349" s="63" t="s">
        <v>11386</v>
      </c>
      <c r="D18349" s="183" t="s">
        <v>12345</v>
      </c>
      <c r="E18349" s="126">
        <v>50000</v>
      </c>
      <c r="F18349" s="126"/>
      <c r="G18349" s="126">
        <f t="shared" si="317"/>
        <v>-50000</v>
      </c>
      <c r="H18349" s="705" t="s">
        <v>12047</v>
      </c>
    </row>
    <row r="18350" spans="1:8" ht="15" x14ac:dyDescent="0.2">
      <c r="A18350" s="734">
        <v>45318</v>
      </c>
      <c r="B18350" s="63" t="s">
        <v>12207</v>
      </c>
      <c r="C18350" s="63" t="s">
        <v>7906</v>
      </c>
      <c r="D18350" s="183" t="s">
        <v>12346</v>
      </c>
      <c r="E18350" s="126">
        <v>48000</v>
      </c>
      <c r="F18350" s="126"/>
      <c r="G18350" s="126">
        <f t="shared" si="317"/>
        <v>-48000</v>
      </c>
      <c r="H18350" s="705" t="s">
        <v>12047</v>
      </c>
    </row>
    <row r="18351" spans="1:8" ht="15" x14ac:dyDescent="0.2">
      <c r="A18351" s="734">
        <v>45320</v>
      </c>
      <c r="B18351" s="63" t="s">
        <v>12624</v>
      </c>
      <c r="C18351" s="63" t="s">
        <v>10993</v>
      </c>
      <c r="D18351" s="183" t="s">
        <v>12329</v>
      </c>
      <c r="E18351" s="126">
        <v>5000</v>
      </c>
      <c r="F18351" s="126"/>
      <c r="G18351" s="126">
        <f t="shared" si="317"/>
        <v>-5000</v>
      </c>
      <c r="H18351" s="705" t="s">
        <v>12047</v>
      </c>
    </row>
    <row r="18352" spans="1:8" ht="15" x14ac:dyDescent="0.2">
      <c r="A18352" s="734">
        <v>45320</v>
      </c>
      <c r="B18352" s="63" t="s">
        <v>103</v>
      </c>
      <c r="C18352" s="63" t="s">
        <v>372</v>
      </c>
      <c r="D18352" s="183" t="s">
        <v>2108</v>
      </c>
      <c r="E18352" s="126">
        <v>1000</v>
      </c>
      <c r="F18352" s="126"/>
      <c r="G18352" s="126">
        <f t="shared" si="317"/>
        <v>-1000</v>
      </c>
      <c r="H18352" s="705" t="s">
        <v>12047</v>
      </c>
    </row>
    <row r="18353" spans="1:8" ht="15" x14ac:dyDescent="0.2">
      <c r="A18353" s="734">
        <v>45320</v>
      </c>
      <c r="B18353" s="63" t="s">
        <v>103</v>
      </c>
      <c r="C18353" s="63" t="s">
        <v>103</v>
      </c>
      <c r="D18353" s="183" t="s">
        <v>3843</v>
      </c>
      <c r="E18353" s="126">
        <v>3000</v>
      </c>
      <c r="F18353" s="126"/>
      <c r="G18353" s="126">
        <f t="shared" si="317"/>
        <v>-3000</v>
      </c>
      <c r="H18353" s="705" t="s">
        <v>12047</v>
      </c>
    </row>
    <row r="18354" spans="1:8" ht="15" x14ac:dyDescent="0.2">
      <c r="A18354" s="734">
        <v>45320</v>
      </c>
      <c r="B18354" s="63" t="s">
        <v>25</v>
      </c>
      <c r="C18354" s="63" t="s">
        <v>4065</v>
      </c>
      <c r="D18354" s="183" t="s">
        <v>2108</v>
      </c>
      <c r="E18354" s="126">
        <v>1500</v>
      </c>
      <c r="F18354" s="126"/>
      <c r="G18354" s="126">
        <f t="shared" si="317"/>
        <v>-1500</v>
      </c>
      <c r="H18354" s="705" t="s">
        <v>12047</v>
      </c>
    </row>
    <row r="18355" spans="1:8" ht="15" x14ac:dyDescent="0.2">
      <c r="A18355" s="734">
        <v>45320</v>
      </c>
      <c r="B18355" s="63" t="s">
        <v>11089</v>
      </c>
      <c r="C18355" s="670" t="s">
        <v>10993</v>
      </c>
      <c r="D18355" s="907" t="s">
        <v>12347</v>
      </c>
      <c r="E18355" s="672">
        <v>36000</v>
      </c>
      <c r="F18355" s="126"/>
      <c r="G18355" s="126">
        <f t="shared" ref="G18355:G18361" si="318">F18355-E18355</f>
        <v>-36000</v>
      </c>
      <c r="H18355" s="705" t="s">
        <v>12047</v>
      </c>
    </row>
    <row r="18356" spans="1:8" ht="15" x14ac:dyDescent="0.2">
      <c r="A18356" s="734">
        <v>45320</v>
      </c>
      <c r="B18356" s="63" t="s">
        <v>8876</v>
      </c>
      <c r="C18356" s="670" t="s">
        <v>10993</v>
      </c>
      <c r="D18356" s="907" t="s">
        <v>12347</v>
      </c>
      <c r="E18356" s="672">
        <v>8000</v>
      </c>
      <c r="F18356" s="126"/>
      <c r="G18356" s="126">
        <f t="shared" si="318"/>
        <v>-8000</v>
      </c>
      <c r="H18356" s="705" t="s">
        <v>12047</v>
      </c>
    </row>
    <row r="18357" spans="1:8" ht="15" x14ac:dyDescent="0.2">
      <c r="A18357" s="734">
        <v>45320</v>
      </c>
      <c r="B18357" s="63" t="s">
        <v>11738</v>
      </c>
      <c r="C18357" s="670" t="s">
        <v>10993</v>
      </c>
      <c r="D18357" s="907" t="s">
        <v>12347</v>
      </c>
      <c r="E18357" s="672">
        <v>8000</v>
      </c>
      <c r="F18357" s="126"/>
      <c r="G18357" s="126">
        <f t="shared" si="318"/>
        <v>-8000</v>
      </c>
      <c r="H18357" s="705" t="s">
        <v>12047</v>
      </c>
    </row>
    <row r="18358" spans="1:8" ht="15" x14ac:dyDescent="0.2">
      <c r="A18358" s="734">
        <v>45320</v>
      </c>
      <c r="B18358" s="63" t="s">
        <v>6505</v>
      </c>
      <c r="C18358" s="670" t="s">
        <v>10993</v>
      </c>
      <c r="D18358" s="907" t="s">
        <v>12347</v>
      </c>
      <c r="E18358" s="672">
        <v>3600</v>
      </c>
      <c r="F18358" s="126"/>
      <c r="G18358" s="126">
        <f t="shared" si="318"/>
        <v>-3600</v>
      </c>
      <c r="H18358" s="705" t="s">
        <v>12047</v>
      </c>
    </row>
    <row r="18359" spans="1:8" ht="15" x14ac:dyDescent="0.2">
      <c r="A18359" s="734">
        <v>45320</v>
      </c>
      <c r="B18359" s="63" t="s">
        <v>10908</v>
      </c>
      <c r="C18359" s="63" t="s">
        <v>10993</v>
      </c>
      <c r="D18359" s="183" t="s">
        <v>12348</v>
      </c>
      <c r="E18359" s="126">
        <v>5000</v>
      </c>
      <c r="F18359" s="126"/>
      <c r="G18359" s="126">
        <f t="shared" si="318"/>
        <v>-5000</v>
      </c>
      <c r="H18359" s="705" t="s">
        <v>12047</v>
      </c>
    </row>
    <row r="18360" spans="1:8" ht="15" x14ac:dyDescent="0.2">
      <c r="A18360" s="734">
        <v>45320</v>
      </c>
      <c r="B18360" s="63" t="s">
        <v>10908</v>
      </c>
      <c r="C18360" s="63" t="s">
        <v>286</v>
      </c>
      <c r="D18360" s="183" t="s">
        <v>12349</v>
      </c>
      <c r="E18360" s="126">
        <v>20000</v>
      </c>
      <c r="F18360" s="126"/>
      <c r="G18360" s="126">
        <f t="shared" si="318"/>
        <v>-20000</v>
      </c>
      <c r="H18360" s="705" t="s">
        <v>12047</v>
      </c>
    </row>
    <row r="18361" spans="1:8" ht="15" x14ac:dyDescent="0.2">
      <c r="A18361" s="734">
        <v>45320</v>
      </c>
      <c r="B18361" s="63" t="s">
        <v>11635</v>
      </c>
      <c r="C18361" s="63" t="s">
        <v>286</v>
      </c>
      <c r="D18361" s="183" t="s">
        <v>12350</v>
      </c>
      <c r="E18361" s="126">
        <v>20000</v>
      </c>
      <c r="F18361" s="126"/>
      <c r="G18361" s="126">
        <f t="shared" si="318"/>
        <v>-20000</v>
      </c>
      <c r="H18361" s="705" t="s">
        <v>12047</v>
      </c>
    </row>
    <row r="18362" spans="1:8" ht="15" x14ac:dyDescent="0.2">
      <c r="A18362" s="734">
        <v>45320</v>
      </c>
      <c r="B18362" s="63" t="s">
        <v>11089</v>
      </c>
      <c r="C18362" s="63" t="s">
        <v>11975</v>
      </c>
      <c r="D18362" s="183" t="s">
        <v>6927</v>
      </c>
      <c r="E18362" s="126">
        <v>15000</v>
      </c>
      <c r="F18362" s="126"/>
      <c r="G18362" s="126">
        <f t="shared" ref="G18362:G18368" si="319">F18362-E18362</f>
        <v>-15000</v>
      </c>
      <c r="H18362" s="705" t="s">
        <v>12047</v>
      </c>
    </row>
    <row r="18363" spans="1:8" ht="15" x14ac:dyDescent="0.2">
      <c r="A18363" s="734">
        <v>45320</v>
      </c>
      <c r="B18363" s="63" t="s">
        <v>12207</v>
      </c>
      <c r="C18363" s="63" t="s">
        <v>5387</v>
      </c>
      <c r="D18363" s="183" t="s">
        <v>12191</v>
      </c>
      <c r="E18363" s="126">
        <v>1250</v>
      </c>
      <c r="F18363" s="126"/>
      <c r="G18363" s="126">
        <f t="shared" si="319"/>
        <v>-1250</v>
      </c>
      <c r="H18363" s="705" t="s">
        <v>12047</v>
      </c>
    </row>
    <row r="18364" spans="1:8" ht="15" x14ac:dyDescent="0.2">
      <c r="A18364" s="734">
        <v>45320</v>
      </c>
      <c r="B18364" s="63" t="s">
        <v>11897</v>
      </c>
      <c r="C18364" s="63" t="s">
        <v>5741</v>
      </c>
      <c r="D18364" s="183" t="s">
        <v>370</v>
      </c>
      <c r="E18364" s="126">
        <v>3500</v>
      </c>
      <c r="F18364" s="126"/>
      <c r="G18364" s="126">
        <f t="shared" si="319"/>
        <v>-3500</v>
      </c>
      <c r="H18364" s="705" t="s">
        <v>12047</v>
      </c>
    </row>
    <row r="18365" spans="1:8" ht="15" x14ac:dyDescent="0.2">
      <c r="A18365" s="734">
        <v>45320</v>
      </c>
      <c r="B18365" s="63" t="s">
        <v>11093</v>
      </c>
      <c r="C18365" s="63" t="s">
        <v>9549</v>
      </c>
      <c r="D18365" s="183" t="s">
        <v>1157</v>
      </c>
      <c r="E18365" s="126">
        <v>50000</v>
      </c>
      <c r="F18365" s="126"/>
      <c r="G18365" s="126">
        <f t="shared" si="319"/>
        <v>-50000</v>
      </c>
      <c r="H18365" s="705" t="s">
        <v>12047</v>
      </c>
    </row>
    <row r="18366" spans="1:8" ht="15" x14ac:dyDescent="0.2">
      <c r="A18366" s="734">
        <v>45320</v>
      </c>
      <c r="B18366" s="63" t="s">
        <v>12207</v>
      </c>
      <c r="C18366" s="63" t="s">
        <v>10993</v>
      </c>
      <c r="D18366" s="183" t="s">
        <v>12354</v>
      </c>
      <c r="E18366" s="126">
        <v>3680</v>
      </c>
      <c r="F18366" s="126"/>
      <c r="G18366" s="126">
        <f t="shared" si="319"/>
        <v>-3680</v>
      </c>
      <c r="H18366" s="705" t="s">
        <v>12047</v>
      </c>
    </row>
    <row r="18367" spans="1:8" ht="15" x14ac:dyDescent="0.2">
      <c r="A18367" s="734">
        <v>45320</v>
      </c>
      <c r="B18367" s="63" t="s">
        <v>12532</v>
      </c>
      <c r="C18367" s="63" t="s">
        <v>5741</v>
      </c>
      <c r="D18367" s="183" t="s">
        <v>370</v>
      </c>
      <c r="E18367" s="126">
        <v>250</v>
      </c>
      <c r="F18367" s="126"/>
      <c r="G18367" s="126">
        <f t="shared" si="319"/>
        <v>-250</v>
      </c>
      <c r="H18367" s="705" t="s">
        <v>12047</v>
      </c>
    </row>
    <row r="18368" spans="1:8" ht="15" x14ac:dyDescent="0.2">
      <c r="A18368" s="734">
        <v>45320</v>
      </c>
      <c r="B18368" s="63" t="s">
        <v>11897</v>
      </c>
      <c r="C18368" s="63" t="s">
        <v>392</v>
      </c>
      <c r="D18368" s="183" t="s">
        <v>12355</v>
      </c>
      <c r="E18368" s="126">
        <v>47000</v>
      </c>
      <c r="F18368" s="126"/>
      <c r="G18368" s="126">
        <f t="shared" si="319"/>
        <v>-47000</v>
      </c>
      <c r="H18368" s="705" t="s">
        <v>12047</v>
      </c>
    </row>
    <row r="18369" spans="1:8" ht="15" x14ac:dyDescent="0.2">
      <c r="A18369" s="734">
        <v>45320</v>
      </c>
      <c r="B18369" s="63" t="s">
        <v>11089</v>
      </c>
      <c r="C18369" s="63" t="s">
        <v>256</v>
      </c>
      <c r="D18369" s="183" t="s">
        <v>12359</v>
      </c>
      <c r="E18369" s="126">
        <v>491000</v>
      </c>
      <c r="F18369" s="126"/>
      <c r="G18369" s="126">
        <f>F18369-E18369</f>
        <v>-491000</v>
      </c>
      <c r="H18369" s="705" t="s">
        <v>12047</v>
      </c>
    </row>
    <row r="18370" spans="1:8" ht="24" x14ac:dyDescent="0.2">
      <c r="A18370" s="734">
        <v>45320</v>
      </c>
      <c r="B18370" s="63" t="s">
        <v>11897</v>
      </c>
      <c r="C18370" s="63" t="s">
        <v>7467</v>
      </c>
      <c r="D18370" s="183" t="s">
        <v>12360</v>
      </c>
      <c r="E18370" s="126">
        <v>650000</v>
      </c>
      <c r="F18370" s="126"/>
      <c r="G18370" s="126">
        <f>F18370-E18370</f>
        <v>-650000</v>
      </c>
      <c r="H18370" s="705" t="s">
        <v>12047</v>
      </c>
    </row>
    <row r="18371" spans="1:8" ht="24" x14ac:dyDescent="0.2">
      <c r="A18371" s="734">
        <v>45320</v>
      </c>
      <c r="B18371" s="63" t="s">
        <v>11635</v>
      </c>
      <c r="C18371" s="63" t="s">
        <v>7467</v>
      </c>
      <c r="D18371" s="183" t="s">
        <v>12360</v>
      </c>
      <c r="E18371" s="126">
        <v>700000</v>
      </c>
      <c r="F18371" s="126"/>
      <c r="G18371" s="126">
        <f>F18371-E18371</f>
        <v>-700000</v>
      </c>
      <c r="H18371" s="705" t="s">
        <v>12047</v>
      </c>
    </row>
    <row r="18372" spans="1:8" ht="15" x14ac:dyDescent="0.2">
      <c r="A18372" s="734">
        <v>45320</v>
      </c>
      <c r="B18372" s="63" t="s">
        <v>11089</v>
      </c>
      <c r="C18372" s="63" t="s">
        <v>7775</v>
      </c>
      <c r="D18372" s="183" t="s">
        <v>12365</v>
      </c>
      <c r="E18372" s="126">
        <v>10000</v>
      </c>
      <c r="F18372" s="126"/>
      <c r="G18372" s="126">
        <f>F18372-E18372</f>
        <v>-10000</v>
      </c>
      <c r="H18372" s="705" t="s">
        <v>12047</v>
      </c>
    </row>
    <row r="18373" spans="1:8" ht="24" x14ac:dyDescent="0.2">
      <c r="A18373" s="734">
        <v>45320</v>
      </c>
      <c r="B18373" s="63" t="s">
        <v>10471</v>
      </c>
      <c r="C18373" s="63" t="s">
        <v>12363</v>
      </c>
      <c r="D18373" s="183" t="s">
        <v>12364</v>
      </c>
      <c r="E18373" s="126">
        <v>62400</v>
      </c>
      <c r="F18373" s="126"/>
      <c r="G18373" s="126">
        <f>F18373-E18373</f>
        <v>-62400</v>
      </c>
      <c r="H18373" s="705" t="s">
        <v>12047</v>
      </c>
    </row>
    <row r="18374" spans="1:8" ht="15" x14ac:dyDescent="0.2">
      <c r="A18374" s="734">
        <v>45320</v>
      </c>
      <c r="B18374" s="63" t="s">
        <v>12207</v>
      </c>
      <c r="C18374" s="63" t="s">
        <v>5741</v>
      </c>
      <c r="D18374" s="183" t="s">
        <v>370</v>
      </c>
      <c r="E18374" s="126">
        <v>500</v>
      </c>
      <c r="F18374" s="126"/>
      <c r="G18374" s="126">
        <f t="shared" ref="G18374:G18409" si="320">F18374-E18374</f>
        <v>-500</v>
      </c>
      <c r="H18374" s="705" t="s">
        <v>12047</v>
      </c>
    </row>
    <row r="18375" spans="1:8" ht="15" x14ac:dyDescent="0.2">
      <c r="A18375" s="734">
        <v>45320</v>
      </c>
      <c r="B18375" s="63" t="s">
        <v>8559</v>
      </c>
      <c r="C18375" s="63" t="s">
        <v>5410</v>
      </c>
      <c r="D18375" s="183" t="s">
        <v>370</v>
      </c>
      <c r="E18375" s="126">
        <v>5000</v>
      </c>
      <c r="F18375" s="126"/>
      <c r="G18375" s="126">
        <f t="shared" si="320"/>
        <v>-5000</v>
      </c>
      <c r="H18375" s="705" t="s">
        <v>12047</v>
      </c>
    </row>
    <row r="18376" spans="1:8" ht="15" x14ac:dyDescent="0.2">
      <c r="A18376" s="734">
        <v>45321</v>
      </c>
      <c r="B18376" s="63" t="s">
        <v>10232</v>
      </c>
      <c r="C18376" s="63" t="s">
        <v>11633</v>
      </c>
      <c r="D18376" s="183" t="s">
        <v>12367</v>
      </c>
      <c r="E18376" s="126">
        <v>29280</v>
      </c>
      <c r="F18376" s="126"/>
      <c r="G18376" s="126">
        <f t="shared" si="320"/>
        <v>-29280</v>
      </c>
      <c r="H18376" s="705" t="s">
        <v>12047</v>
      </c>
    </row>
    <row r="18377" spans="1:8" ht="15" x14ac:dyDescent="0.2">
      <c r="A18377" s="734">
        <v>45321</v>
      </c>
      <c r="B18377" s="63" t="s">
        <v>12207</v>
      </c>
      <c r="C18377" s="63" t="s">
        <v>10993</v>
      </c>
      <c r="D18377" s="183" t="s">
        <v>12368</v>
      </c>
      <c r="E18377" s="126">
        <v>11060</v>
      </c>
      <c r="F18377" s="126"/>
      <c r="G18377" s="126">
        <f t="shared" si="320"/>
        <v>-11060</v>
      </c>
      <c r="H18377" s="705" t="s">
        <v>12047</v>
      </c>
    </row>
    <row r="18378" spans="1:8" ht="15" x14ac:dyDescent="0.2">
      <c r="A18378" s="734">
        <v>45321</v>
      </c>
      <c r="B18378" s="63" t="s">
        <v>12207</v>
      </c>
      <c r="C18378" s="63" t="s">
        <v>5741</v>
      </c>
      <c r="D18378" s="183" t="s">
        <v>370</v>
      </c>
      <c r="E18378" s="126">
        <v>1000</v>
      </c>
      <c r="F18378" s="126"/>
      <c r="G18378" s="126">
        <f t="shared" si="320"/>
        <v>-1000</v>
      </c>
      <c r="H18378" s="705" t="s">
        <v>12047</v>
      </c>
    </row>
    <row r="18379" spans="1:8" ht="15" x14ac:dyDescent="0.2">
      <c r="A18379" s="734">
        <v>45321</v>
      </c>
      <c r="B18379" s="63" t="s">
        <v>11897</v>
      </c>
      <c r="C18379" s="1099" t="s">
        <v>794</v>
      </c>
      <c r="D18379" s="1102" t="s">
        <v>12218</v>
      </c>
      <c r="E18379" s="1101">
        <v>25000</v>
      </c>
      <c r="F18379" s="126"/>
      <c r="G18379" s="126">
        <f t="shared" ref="G18379:G18383" si="321">F18379-E18379</f>
        <v>-25000</v>
      </c>
      <c r="H18379" s="705" t="s">
        <v>12047</v>
      </c>
    </row>
    <row r="18380" spans="1:8" ht="15" x14ac:dyDescent="0.2">
      <c r="A18380" s="734">
        <v>45321</v>
      </c>
      <c r="B18380" s="63" t="s">
        <v>11089</v>
      </c>
      <c r="C18380" s="1099" t="s">
        <v>794</v>
      </c>
      <c r="D18380" s="1102" t="s">
        <v>12218</v>
      </c>
      <c r="E18380" s="1101">
        <v>25000</v>
      </c>
      <c r="F18380" s="126"/>
      <c r="G18380" s="126">
        <f t="shared" si="321"/>
        <v>-25000</v>
      </c>
      <c r="H18380" s="705" t="s">
        <v>12047</v>
      </c>
    </row>
    <row r="18381" spans="1:8" ht="15" x14ac:dyDescent="0.2">
      <c r="A18381" s="734">
        <v>45321</v>
      </c>
      <c r="B18381" s="63" t="s">
        <v>11635</v>
      </c>
      <c r="C18381" s="1099" t="s">
        <v>794</v>
      </c>
      <c r="D18381" s="1102" t="s">
        <v>12219</v>
      </c>
      <c r="E18381" s="1101">
        <v>25000</v>
      </c>
      <c r="F18381" s="126"/>
      <c r="G18381" s="126">
        <f t="shared" si="321"/>
        <v>-25000</v>
      </c>
      <c r="H18381" s="705" t="s">
        <v>12047</v>
      </c>
    </row>
    <row r="18382" spans="1:8" ht="15" x14ac:dyDescent="0.2">
      <c r="A18382" s="734">
        <v>45321</v>
      </c>
      <c r="B18382" s="63" t="s">
        <v>10232</v>
      </c>
      <c r="C18382" s="1099" t="s">
        <v>794</v>
      </c>
      <c r="D18382" s="1102" t="s">
        <v>12219</v>
      </c>
      <c r="E18382" s="1101">
        <v>25000</v>
      </c>
      <c r="F18382" s="126"/>
      <c r="G18382" s="126">
        <f t="shared" si="321"/>
        <v>-25000</v>
      </c>
      <c r="H18382" s="705" t="s">
        <v>12047</v>
      </c>
    </row>
    <row r="18383" spans="1:8" ht="15" x14ac:dyDescent="0.2">
      <c r="A18383" s="734">
        <v>45321</v>
      </c>
      <c r="B18383" s="63" t="s">
        <v>25</v>
      </c>
      <c r="C18383" s="1099" t="s">
        <v>794</v>
      </c>
      <c r="D18383" s="1102" t="s">
        <v>12220</v>
      </c>
      <c r="E18383" s="1101">
        <v>105000</v>
      </c>
      <c r="F18383" s="126"/>
      <c r="G18383" s="126">
        <f t="shared" si="321"/>
        <v>-105000</v>
      </c>
      <c r="H18383" s="705" t="s">
        <v>12047</v>
      </c>
    </row>
    <row r="18384" spans="1:8" ht="15" x14ac:dyDescent="0.2">
      <c r="A18384" s="734">
        <v>45321</v>
      </c>
      <c r="B18384" s="63" t="s">
        <v>11738</v>
      </c>
      <c r="C18384" s="1099" t="s">
        <v>794</v>
      </c>
      <c r="D18384" s="1102" t="s">
        <v>12411</v>
      </c>
      <c r="E18384" s="1101">
        <v>649700</v>
      </c>
      <c r="F18384" s="126"/>
      <c r="G18384" s="126">
        <f t="shared" ref="G18384:G18403" si="322">F18384-E18384</f>
        <v>-649700</v>
      </c>
      <c r="H18384" s="705" t="s">
        <v>12047</v>
      </c>
    </row>
    <row r="18385" spans="1:8" ht="15" x14ac:dyDescent="0.2">
      <c r="A18385" s="734">
        <v>45321</v>
      </c>
      <c r="B18385" s="63" t="s">
        <v>37</v>
      </c>
      <c r="C18385" s="1099" t="s">
        <v>794</v>
      </c>
      <c r="D18385" s="1102" t="s">
        <v>11845</v>
      </c>
      <c r="E18385" s="1101">
        <v>169677.41935483873</v>
      </c>
      <c r="F18385" s="126"/>
      <c r="G18385" s="126">
        <f t="shared" si="322"/>
        <v>-169677.41935483873</v>
      </c>
      <c r="H18385" s="705" t="s">
        <v>12047</v>
      </c>
    </row>
    <row r="18386" spans="1:8" ht="15" x14ac:dyDescent="0.2">
      <c r="A18386" s="734">
        <v>45321</v>
      </c>
      <c r="B18386" s="63" t="s">
        <v>103</v>
      </c>
      <c r="C18386" s="1099" t="s">
        <v>794</v>
      </c>
      <c r="D18386" s="1102" t="s">
        <v>10137</v>
      </c>
      <c r="E18386" s="1101">
        <v>260000</v>
      </c>
      <c r="F18386" s="126"/>
      <c r="G18386" s="126">
        <f t="shared" si="322"/>
        <v>-260000</v>
      </c>
      <c r="H18386" s="705" t="s">
        <v>12047</v>
      </c>
    </row>
    <row r="18387" spans="1:8" ht="15" x14ac:dyDescent="0.2">
      <c r="A18387" s="734">
        <v>45321</v>
      </c>
      <c r="B18387" s="63" t="s">
        <v>8559</v>
      </c>
      <c r="C18387" s="1099" t="s">
        <v>794</v>
      </c>
      <c r="D18387" s="1102" t="s">
        <v>12412</v>
      </c>
      <c r="E18387" s="1101">
        <v>61200</v>
      </c>
      <c r="F18387" s="126"/>
      <c r="G18387" s="126">
        <f t="shared" si="322"/>
        <v>-61200</v>
      </c>
      <c r="H18387" s="705" t="s">
        <v>12047</v>
      </c>
    </row>
    <row r="18388" spans="1:8" ht="15" x14ac:dyDescent="0.2">
      <c r="A18388" s="734">
        <v>45321</v>
      </c>
      <c r="B18388" s="63" t="s">
        <v>11089</v>
      </c>
      <c r="C18388" s="1099" t="s">
        <v>794</v>
      </c>
      <c r="D18388" s="1102" t="s">
        <v>11847</v>
      </c>
      <c r="E18388" s="1101">
        <v>42700</v>
      </c>
      <c r="F18388" s="126"/>
      <c r="G18388" s="126">
        <f t="shared" si="322"/>
        <v>-42700</v>
      </c>
      <c r="H18388" s="705" t="s">
        <v>12047</v>
      </c>
    </row>
    <row r="18389" spans="1:8" ht="15" x14ac:dyDescent="0.2">
      <c r="A18389" s="734">
        <v>45321</v>
      </c>
      <c r="B18389" s="63" t="s">
        <v>7807</v>
      </c>
      <c r="C18389" s="1099" t="s">
        <v>794</v>
      </c>
      <c r="D18389" s="1102" t="s">
        <v>10118</v>
      </c>
      <c r="E18389" s="1101">
        <v>36200</v>
      </c>
      <c r="F18389" s="126"/>
      <c r="G18389" s="126">
        <f t="shared" si="322"/>
        <v>-36200</v>
      </c>
      <c r="H18389" s="705" t="s">
        <v>12047</v>
      </c>
    </row>
    <row r="18390" spans="1:8" ht="15" x14ac:dyDescent="0.2">
      <c r="A18390" s="734">
        <v>45321</v>
      </c>
      <c r="B18390" s="63" t="s">
        <v>11089</v>
      </c>
      <c r="C18390" s="1099" t="s">
        <v>794</v>
      </c>
      <c r="D18390" s="1102" t="s">
        <v>12413</v>
      </c>
      <c r="E18390" s="1101">
        <v>44250</v>
      </c>
      <c r="F18390" s="126"/>
      <c r="G18390" s="126">
        <f t="shared" si="322"/>
        <v>-44250</v>
      </c>
      <c r="H18390" s="705" t="s">
        <v>12047</v>
      </c>
    </row>
    <row r="18391" spans="1:8" ht="15" x14ac:dyDescent="0.2">
      <c r="A18391" s="734">
        <v>45321</v>
      </c>
      <c r="B18391" s="63" t="s">
        <v>11089</v>
      </c>
      <c r="C18391" s="1099" t="s">
        <v>794</v>
      </c>
      <c r="D18391" s="1102" t="s">
        <v>12414</v>
      </c>
      <c r="E18391" s="1101">
        <v>34840</v>
      </c>
      <c r="F18391" s="126"/>
      <c r="G18391" s="126">
        <f t="shared" si="322"/>
        <v>-34840</v>
      </c>
      <c r="H18391" s="705" t="s">
        <v>12047</v>
      </c>
    </row>
    <row r="18392" spans="1:8" ht="15" x14ac:dyDescent="0.2">
      <c r="A18392" s="734">
        <v>45321</v>
      </c>
      <c r="B18392" s="63" t="s">
        <v>11635</v>
      </c>
      <c r="C18392" s="1099" t="s">
        <v>794</v>
      </c>
      <c r="D18392" s="1102" t="s">
        <v>11597</v>
      </c>
      <c r="E18392" s="1101">
        <v>45000</v>
      </c>
      <c r="F18392" s="126"/>
      <c r="G18392" s="126">
        <f t="shared" si="322"/>
        <v>-45000</v>
      </c>
      <c r="H18392" s="705" t="s">
        <v>12047</v>
      </c>
    </row>
    <row r="18393" spans="1:8" ht="15" x14ac:dyDescent="0.2">
      <c r="A18393" s="734">
        <v>45321</v>
      </c>
      <c r="B18393" s="63" t="s">
        <v>11897</v>
      </c>
      <c r="C18393" s="1099" t="s">
        <v>794</v>
      </c>
      <c r="D18393" s="1102" t="s">
        <v>10749</v>
      </c>
      <c r="E18393" s="1101">
        <v>100500</v>
      </c>
      <c r="F18393" s="126"/>
      <c r="G18393" s="126">
        <f t="shared" si="322"/>
        <v>-100500</v>
      </c>
      <c r="H18393" s="705" t="s">
        <v>12047</v>
      </c>
    </row>
    <row r="18394" spans="1:8" ht="15" x14ac:dyDescent="0.2">
      <c r="A18394" s="734">
        <v>45321</v>
      </c>
      <c r="B18394" s="63" t="s">
        <v>3945</v>
      </c>
      <c r="C18394" s="1099" t="s">
        <v>794</v>
      </c>
      <c r="D18394" s="1102" t="s">
        <v>12415</v>
      </c>
      <c r="E18394" s="1101">
        <v>137891.12903225806</v>
      </c>
      <c r="F18394" s="126"/>
      <c r="G18394" s="126">
        <f t="shared" si="322"/>
        <v>-137891.12903225806</v>
      </c>
      <c r="H18394" s="705" t="s">
        <v>12047</v>
      </c>
    </row>
    <row r="18395" spans="1:8" ht="15" x14ac:dyDescent="0.2">
      <c r="A18395" s="734">
        <v>45321</v>
      </c>
      <c r="B18395" s="63" t="s">
        <v>3946</v>
      </c>
      <c r="C18395" s="1099" t="s">
        <v>794</v>
      </c>
      <c r="D18395" s="1102" t="s">
        <v>12416</v>
      </c>
      <c r="E18395" s="1101">
        <v>128949.59677419355</v>
      </c>
      <c r="F18395" s="126"/>
      <c r="G18395" s="126">
        <f t="shared" si="322"/>
        <v>-128949.59677419355</v>
      </c>
      <c r="H18395" s="705" t="s">
        <v>12047</v>
      </c>
    </row>
    <row r="18396" spans="1:8" ht="15" x14ac:dyDescent="0.2">
      <c r="A18396" s="734">
        <v>45321</v>
      </c>
      <c r="B18396" s="63" t="s">
        <v>8559</v>
      </c>
      <c r="C18396" s="1099" t="s">
        <v>794</v>
      </c>
      <c r="D18396" s="1102" t="s">
        <v>12417</v>
      </c>
      <c r="E18396" s="1101">
        <v>182668</v>
      </c>
      <c r="F18396" s="126"/>
      <c r="G18396" s="126">
        <f t="shared" si="322"/>
        <v>-182668</v>
      </c>
      <c r="H18396" s="705" t="s">
        <v>12047</v>
      </c>
    </row>
    <row r="18397" spans="1:8" ht="15" x14ac:dyDescent="0.2">
      <c r="A18397" s="734">
        <v>45321</v>
      </c>
      <c r="B18397" s="63" t="s">
        <v>11635</v>
      </c>
      <c r="C18397" s="1099" t="s">
        <v>794</v>
      </c>
      <c r="D18397" s="1102" t="s">
        <v>12418</v>
      </c>
      <c r="E18397" s="1101">
        <v>62250</v>
      </c>
      <c r="F18397" s="126"/>
      <c r="G18397" s="126">
        <f t="shared" si="322"/>
        <v>-62250</v>
      </c>
      <c r="H18397" s="705" t="s">
        <v>12047</v>
      </c>
    </row>
    <row r="18398" spans="1:8" ht="15" x14ac:dyDescent="0.2">
      <c r="A18398" s="734">
        <v>45321</v>
      </c>
      <c r="B18398" s="63" t="s">
        <v>10908</v>
      </c>
      <c r="C18398" s="1099" t="s">
        <v>794</v>
      </c>
      <c r="D18398" s="1102" t="s">
        <v>12177</v>
      </c>
      <c r="E18398" s="1101">
        <v>60000</v>
      </c>
      <c r="F18398" s="126"/>
      <c r="G18398" s="126">
        <f t="shared" si="322"/>
        <v>-60000</v>
      </c>
      <c r="H18398" s="705" t="s">
        <v>12047</v>
      </c>
    </row>
    <row r="18399" spans="1:8" ht="15" x14ac:dyDescent="0.2">
      <c r="A18399" s="734">
        <v>45321</v>
      </c>
      <c r="B18399" s="63" t="s">
        <v>10908</v>
      </c>
      <c r="C18399" s="1099" t="s">
        <v>794</v>
      </c>
      <c r="D18399" s="1102" t="s">
        <v>12419</v>
      </c>
      <c r="E18399" s="1101">
        <v>38258.06451612903</v>
      </c>
      <c r="F18399" s="126"/>
      <c r="G18399" s="126">
        <f t="shared" si="322"/>
        <v>-38258.06451612903</v>
      </c>
      <c r="H18399" s="705" t="s">
        <v>12047</v>
      </c>
    </row>
    <row r="18400" spans="1:8" ht="15" x14ac:dyDescent="0.2">
      <c r="A18400" s="734">
        <v>45321</v>
      </c>
      <c r="B18400" s="63" t="s">
        <v>11897</v>
      </c>
      <c r="C18400" s="1099" t="s">
        <v>794</v>
      </c>
      <c r="D18400" s="1102" t="s">
        <v>11609</v>
      </c>
      <c r="E18400" s="1101">
        <v>51900</v>
      </c>
      <c r="F18400" s="126"/>
      <c r="G18400" s="126">
        <f t="shared" si="322"/>
        <v>-51900</v>
      </c>
      <c r="H18400" s="705" t="s">
        <v>12047</v>
      </c>
    </row>
    <row r="18401" spans="1:10" ht="15" x14ac:dyDescent="0.2">
      <c r="A18401" s="734">
        <v>45321</v>
      </c>
      <c r="B18401" s="63" t="s">
        <v>11089</v>
      </c>
      <c r="C18401" s="1099" t="s">
        <v>794</v>
      </c>
      <c r="D18401" s="1102" t="s">
        <v>11854</v>
      </c>
      <c r="E18401" s="1101">
        <v>41010</v>
      </c>
      <c r="F18401" s="126"/>
      <c r="G18401" s="126">
        <f t="shared" si="322"/>
        <v>-41010</v>
      </c>
      <c r="H18401" s="705" t="s">
        <v>12047</v>
      </c>
    </row>
    <row r="18402" spans="1:10" ht="15" x14ac:dyDescent="0.2">
      <c r="A18402" s="734">
        <v>45321</v>
      </c>
      <c r="B18402" s="63" t="s">
        <v>3946</v>
      </c>
      <c r="C18402" s="1099" t="s">
        <v>794</v>
      </c>
      <c r="D18402" s="1102" t="s">
        <v>12420</v>
      </c>
      <c r="E18402" s="1101">
        <v>31000</v>
      </c>
      <c r="F18402" s="126"/>
      <c r="G18402" s="126">
        <f t="shared" si="322"/>
        <v>-31000</v>
      </c>
      <c r="H18402" s="705" t="s">
        <v>12047</v>
      </c>
    </row>
    <row r="18403" spans="1:10" ht="15" x14ac:dyDescent="0.2">
      <c r="A18403" s="734">
        <v>45321</v>
      </c>
      <c r="B18403" s="63" t="s">
        <v>9986</v>
      </c>
      <c r="C18403" s="1099" t="s">
        <v>794</v>
      </c>
      <c r="D18403" s="1102" t="s">
        <v>12116</v>
      </c>
      <c r="E18403" s="1101">
        <v>17750</v>
      </c>
      <c r="F18403" s="126"/>
      <c r="G18403" s="126">
        <f t="shared" si="322"/>
        <v>-17750</v>
      </c>
      <c r="H18403" s="705" t="s">
        <v>12047</v>
      </c>
    </row>
    <row r="18404" spans="1:10" ht="15" x14ac:dyDescent="0.2">
      <c r="A18404" s="734">
        <v>45321</v>
      </c>
      <c r="B18404" s="63" t="s">
        <v>37</v>
      </c>
      <c r="C18404" s="1099" t="s">
        <v>794</v>
      </c>
      <c r="D18404" s="1102" t="s">
        <v>12515</v>
      </c>
      <c r="E18404" s="1101">
        <v>105000</v>
      </c>
      <c r="F18404" s="126"/>
      <c r="G18404" s="126">
        <f>F18404-E18404</f>
        <v>-105000</v>
      </c>
      <c r="H18404" s="705" t="s">
        <v>12047</v>
      </c>
      <c r="J18404" s="40"/>
    </row>
    <row r="18405" spans="1:10" ht="15" x14ac:dyDescent="0.2">
      <c r="A18405" s="734">
        <v>45321</v>
      </c>
      <c r="B18405" s="63" t="s">
        <v>10179</v>
      </c>
      <c r="C18405" s="1099" t="s">
        <v>794</v>
      </c>
      <c r="D18405" s="1102" t="s">
        <v>8431</v>
      </c>
      <c r="E18405" s="1101">
        <v>5000</v>
      </c>
      <c r="F18405" s="126"/>
      <c r="G18405" s="126">
        <f>F18405-E18405</f>
        <v>-5000</v>
      </c>
      <c r="H18405" s="705" t="s">
        <v>12047</v>
      </c>
      <c r="J18405" s="40"/>
    </row>
    <row r="18406" spans="1:10" ht="15" x14ac:dyDescent="0.2">
      <c r="A18406" s="734">
        <v>45321</v>
      </c>
      <c r="B18406" s="63" t="s">
        <v>3946</v>
      </c>
      <c r="C18406" s="63" t="s">
        <v>794</v>
      </c>
      <c r="D18406" s="183" t="s">
        <v>12535</v>
      </c>
      <c r="E18406" s="126">
        <v>6050</v>
      </c>
      <c r="F18406" s="126"/>
      <c r="G18406" s="126">
        <f>F18406-E18406</f>
        <v>-6050</v>
      </c>
      <c r="H18406" s="705" t="s">
        <v>12047</v>
      </c>
      <c r="J18406" s="40"/>
    </row>
    <row r="18407" spans="1:10" ht="15" x14ac:dyDescent="0.2">
      <c r="A18407" s="734">
        <v>45321</v>
      </c>
      <c r="B18407" s="63" t="s">
        <v>12624</v>
      </c>
      <c r="C18407" s="63" t="s">
        <v>10993</v>
      </c>
      <c r="D18407" s="183" t="s">
        <v>10009</v>
      </c>
      <c r="E18407" s="126">
        <v>1500</v>
      </c>
      <c r="F18407" s="126"/>
      <c r="G18407" s="126">
        <f t="shared" si="320"/>
        <v>-1500</v>
      </c>
      <c r="H18407" s="705" t="s">
        <v>12047</v>
      </c>
    </row>
    <row r="18408" spans="1:10" ht="15" x14ac:dyDescent="0.2">
      <c r="A18408" s="734">
        <v>45321</v>
      </c>
      <c r="B18408" s="63" t="s">
        <v>12207</v>
      </c>
      <c r="C18408" s="63" t="s">
        <v>10993</v>
      </c>
      <c r="D18408" s="183" t="s">
        <v>12369</v>
      </c>
      <c r="E18408" s="126">
        <v>2715</v>
      </c>
      <c r="F18408" s="126"/>
      <c r="G18408" s="126">
        <f t="shared" si="320"/>
        <v>-2715</v>
      </c>
      <c r="H18408" s="705" t="s">
        <v>12047</v>
      </c>
    </row>
    <row r="18409" spans="1:10" ht="18.75" customHeight="1" x14ac:dyDescent="0.2">
      <c r="A18409" s="734">
        <v>45321</v>
      </c>
      <c r="B18409" s="63" t="s">
        <v>11089</v>
      </c>
      <c r="C18409" s="63" t="s">
        <v>10993</v>
      </c>
      <c r="D18409" s="183" t="s">
        <v>12370</v>
      </c>
      <c r="E18409" s="126">
        <v>27400</v>
      </c>
      <c r="F18409" s="126"/>
      <c r="G18409" s="126">
        <f t="shared" si="320"/>
        <v>-27400</v>
      </c>
      <c r="H18409" s="705" t="s">
        <v>12047</v>
      </c>
    </row>
    <row r="18410" spans="1:10" ht="18.75" customHeight="1" x14ac:dyDescent="0.2">
      <c r="A18410" s="734">
        <v>45321</v>
      </c>
      <c r="B18410" s="63" t="s">
        <v>12624</v>
      </c>
      <c r="C18410" s="63" t="s">
        <v>12307</v>
      </c>
      <c r="D18410" s="183" t="s">
        <v>12371</v>
      </c>
      <c r="E18410" s="126">
        <v>5000</v>
      </c>
      <c r="F18410" s="126"/>
      <c r="G18410" s="126">
        <f t="shared" ref="G18410:G18415" si="323">F18410-E18410</f>
        <v>-5000</v>
      </c>
      <c r="H18410" s="705" t="s">
        <v>12047</v>
      </c>
    </row>
    <row r="18411" spans="1:10" ht="18.75" customHeight="1" x14ac:dyDescent="0.2">
      <c r="A18411" s="734">
        <v>45321</v>
      </c>
      <c r="B18411" s="63" t="s">
        <v>12372</v>
      </c>
      <c r="C18411" s="63" t="s">
        <v>286</v>
      </c>
      <c r="D18411" s="183" t="s">
        <v>12373</v>
      </c>
      <c r="E18411" s="126">
        <v>2700</v>
      </c>
      <c r="F18411" s="126"/>
      <c r="G18411" s="126">
        <f t="shared" si="323"/>
        <v>-2700</v>
      </c>
      <c r="H18411" s="705" t="s">
        <v>12047</v>
      </c>
    </row>
    <row r="18412" spans="1:10" ht="18.75" customHeight="1" x14ac:dyDescent="0.2">
      <c r="A18412" s="734">
        <v>45322</v>
      </c>
      <c r="B18412" s="63" t="s">
        <v>8559</v>
      </c>
      <c r="C18412" s="63" t="s">
        <v>12374</v>
      </c>
      <c r="D18412" s="183" t="s">
        <v>12375</v>
      </c>
      <c r="E18412" s="126">
        <v>5000</v>
      </c>
      <c r="F18412" s="126"/>
      <c r="G18412" s="126">
        <f t="shared" si="323"/>
        <v>-5000</v>
      </c>
      <c r="H18412" s="705" t="s">
        <v>12047</v>
      </c>
    </row>
    <row r="18413" spans="1:10" ht="18.75" customHeight="1" x14ac:dyDescent="0.2">
      <c r="A18413" s="734">
        <v>45322</v>
      </c>
      <c r="B18413" s="736"/>
      <c r="C18413" s="63" t="s">
        <v>12325</v>
      </c>
      <c r="D18413" s="183" t="s">
        <v>11171</v>
      </c>
      <c r="E18413" s="126">
        <v>300000</v>
      </c>
      <c r="F18413" s="126"/>
      <c r="G18413" s="126">
        <f t="shared" si="323"/>
        <v>-300000</v>
      </c>
      <c r="H18413" s="705" t="s">
        <v>12047</v>
      </c>
    </row>
    <row r="18414" spans="1:10" ht="18.75" customHeight="1" x14ac:dyDescent="0.2">
      <c r="A18414" s="734">
        <v>45322</v>
      </c>
      <c r="B18414" s="63" t="s">
        <v>12624</v>
      </c>
      <c r="C18414" s="63" t="s">
        <v>10993</v>
      </c>
      <c r="D18414" s="183" t="s">
        <v>12376</v>
      </c>
      <c r="E18414" s="126">
        <v>90000</v>
      </c>
      <c r="F18414" s="126"/>
      <c r="G18414" s="126">
        <f t="shared" si="323"/>
        <v>-90000</v>
      </c>
      <c r="H18414" s="705" t="s">
        <v>12047</v>
      </c>
    </row>
    <row r="18415" spans="1:10" ht="18.75" customHeight="1" x14ac:dyDescent="0.2">
      <c r="A18415" s="734">
        <v>45322</v>
      </c>
      <c r="B18415" s="63" t="s">
        <v>11897</v>
      </c>
      <c r="C18415" s="63" t="s">
        <v>392</v>
      </c>
      <c r="D18415" s="183" t="s">
        <v>3991</v>
      </c>
      <c r="E18415" s="126">
        <v>4200</v>
      </c>
      <c r="F18415" s="126"/>
      <c r="G18415" s="126">
        <f t="shared" si="323"/>
        <v>-4200</v>
      </c>
      <c r="H18415" s="705" t="s">
        <v>12047</v>
      </c>
    </row>
    <row r="18416" spans="1:10" ht="18.75" customHeight="1" x14ac:dyDescent="0.2">
      <c r="A18416" s="734">
        <v>45322</v>
      </c>
      <c r="B18416" s="63" t="s">
        <v>8559</v>
      </c>
      <c r="C18416" s="63" t="s">
        <v>3104</v>
      </c>
      <c r="D18416" s="183" t="s">
        <v>12377</v>
      </c>
      <c r="E18416" s="126">
        <v>15000</v>
      </c>
      <c r="F18416" s="126"/>
      <c r="G18416" s="126">
        <f t="shared" ref="G18416:G18421" si="324">F18416-E18416</f>
        <v>-15000</v>
      </c>
      <c r="H18416" s="705" t="s">
        <v>12047</v>
      </c>
    </row>
    <row r="18417" spans="1:8" ht="18.75" customHeight="1" x14ac:dyDescent="0.2">
      <c r="A18417" s="734">
        <v>45322</v>
      </c>
      <c r="B18417" s="63" t="s">
        <v>103</v>
      </c>
      <c r="C18417" s="63" t="s">
        <v>103</v>
      </c>
      <c r="D18417" s="183" t="s">
        <v>3843</v>
      </c>
      <c r="E18417" s="126">
        <v>3000</v>
      </c>
      <c r="F18417" s="126"/>
      <c r="G18417" s="126">
        <f t="shared" si="324"/>
        <v>-3000</v>
      </c>
      <c r="H18417" s="705" t="s">
        <v>12047</v>
      </c>
    </row>
    <row r="18418" spans="1:8" ht="18.75" customHeight="1" x14ac:dyDescent="0.2">
      <c r="A18418" s="734">
        <v>45322</v>
      </c>
      <c r="B18418" s="63" t="s">
        <v>25</v>
      </c>
      <c r="C18418" s="63" t="s">
        <v>8150</v>
      </c>
      <c r="D18418" s="183" t="s">
        <v>6310</v>
      </c>
      <c r="E18418" s="126">
        <v>860</v>
      </c>
      <c r="F18418" s="126"/>
      <c r="G18418" s="126">
        <f t="shared" si="324"/>
        <v>-860</v>
      </c>
      <c r="H18418" s="705" t="s">
        <v>12047</v>
      </c>
    </row>
    <row r="18419" spans="1:8" ht="18.75" customHeight="1" x14ac:dyDescent="0.2">
      <c r="A18419" s="734">
        <v>45322</v>
      </c>
      <c r="B18419" s="63" t="s">
        <v>11897</v>
      </c>
      <c r="C18419" s="63" t="s">
        <v>5741</v>
      </c>
      <c r="D18419" s="183" t="s">
        <v>370</v>
      </c>
      <c r="E18419" s="126">
        <v>2700</v>
      </c>
      <c r="F18419" s="126"/>
      <c r="G18419" s="126">
        <f t="shared" si="324"/>
        <v>-2700</v>
      </c>
      <c r="H18419" s="705" t="s">
        <v>12047</v>
      </c>
    </row>
    <row r="18420" spans="1:8" ht="18.75" customHeight="1" x14ac:dyDescent="0.2">
      <c r="A18420" s="734">
        <v>45322</v>
      </c>
      <c r="B18420" s="63" t="s">
        <v>12207</v>
      </c>
      <c r="C18420" s="63" t="s">
        <v>5741</v>
      </c>
      <c r="D18420" s="183" t="s">
        <v>370</v>
      </c>
      <c r="E18420" s="126">
        <v>1500</v>
      </c>
      <c r="F18420" s="126"/>
      <c r="G18420" s="126">
        <f t="shared" si="324"/>
        <v>-1500</v>
      </c>
      <c r="H18420" s="705" t="s">
        <v>12047</v>
      </c>
    </row>
    <row r="18421" spans="1:8" ht="18.75" customHeight="1" x14ac:dyDescent="0.2">
      <c r="A18421" s="734">
        <v>45322</v>
      </c>
      <c r="B18421" s="63" t="s">
        <v>11089</v>
      </c>
      <c r="C18421" s="63" t="s">
        <v>11552</v>
      </c>
      <c r="D18421" s="183" t="s">
        <v>12378</v>
      </c>
      <c r="E18421" s="126">
        <v>19100</v>
      </c>
      <c r="F18421" s="126"/>
      <c r="G18421" s="126">
        <f t="shared" si="324"/>
        <v>-19100</v>
      </c>
      <c r="H18421" s="705" t="s">
        <v>12047</v>
      </c>
    </row>
    <row r="18422" spans="1:8" ht="24" x14ac:dyDescent="0.2">
      <c r="A18422" s="733">
        <v>45292</v>
      </c>
      <c r="B18422" s="174" t="s">
        <v>9986</v>
      </c>
      <c r="C18422" s="551" t="s">
        <v>12050</v>
      </c>
      <c r="D18422" s="740" t="s">
        <v>12067</v>
      </c>
      <c r="E18422" s="552">
        <v>91980</v>
      </c>
      <c r="F18422" s="236"/>
      <c r="G18422" s="236">
        <f t="shared" ref="G18422:G18472" si="325">F18422-E18422</f>
        <v>-91980</v>
      </c>
      <c r="H18422" s="709" t="s">
        <v>12047</v>
      </c>
    </row>
    <row r="18423" spans="1:8" ht="24" x14ac:dyDescent="0.2">
      <c r="A18423" s="733">
        <v>45292</v>
      </c>
      <c r="B18423" s="174" t="s">
        <v>10151</v>
      </c>
      <c r="C18423" s="551" t="s">
        <v>12050</v>
      </c>
      <c r="D18423" s="740" t="s">
        <v>12067</v>
      </c>
      <c r="E18423" s="552">
        <v>21340</v>
      </c>
      <c r="F18423" s="236"/>
      <c r="G18423" s="236">
        <f t="shared" si="325"/>
        <v>-21340</v>
      </c>
      <c r="H18423" s="709" t="s">
        <v>12047</v>
      </c>
    </row>
    <row r="18424" spans="1:8" ht="24" x14ac:dyDescent="0.2">
      <c r="A18424" s="733">
        <v>45292</v>
      </c>
      <c r="B18424" s="174" t="s">
        <v>10471</v>
      </c>
      <c r="C18424" s="551" t="s">
        <v>12050</v>
      </c>
      <c r="D18424" s="740" t="s">
        <v>12067</v>
      </c>
      <c r="E18424" s="552">
        <v>140985</v>
      </c>
      <c r="F18424" s="236"/>
      <c r="G18424" s="236">
        <f t="shared" si="325"/>
        <v>-140985</v>
      </c>
      <c r="H18424" s="709" t="s">
        <v>12047</v>
      </c>
    </row>
    <row r="18425" spans="1:8" ht="24" x14ac:dyDescent="0.2">
      <c r="A18425" s="733">
        <v>45292</v>
      </c>
      <c r="B18425" s="174" t="s">
        <v>10232</v>
      </c>
      <c r="C18425" s="551" t="s">
        <v>12050</v>
      </c>
      <c r="D18425" s="740" t="s">
        <v>12067</v>
      </c>
      <c r="E18425" s="552">
        <v>15980</v>
      </c>
      <c r="F18425" s="236"/>
      <c r="G18425" s="236">
        <f t="shared" si="325"/>
        <v>-15980</v>
      </c>
      <c r="H18425" s="709" t="s">
        <v>12047</v>
      </c>
    </row>
    <row r="18426" spans="1:8" ht="24" x14ac:dyDescent="0.2">
      <c r="A18426" s="733">
        <v>45292</v>
      </c>
      <c r="B18426" s="174" t="s">
        <v>10571</v>
      </c>
      <c r="C18426" s="551" t="s">
        <v>12050</v>
      </c>
      <c r="D18426" s="740" t="s">
        <v>12067</v>
      </c>
      <c r="E18426" s="552">
        <v>45000</v>
      </c>
      <c r="F18426" s="236"/>
      <c r="G18426" s="236">
        <f t="shared" si="325"/>
        <v>-45000</v>
      </c>
      <c r="H18426" s="709" t="s">
        <v>12047</v>
      </c>
    </row>
    <row r="18427" spans="1:8" ht="24" x14ac:dyDescent="0.2">
      <c r="A18427" s="733">
        <v>45292</v>
      </c>
      <c r="B18427" s="174" t="s">
        <v>10379</v>
      </c>
      <c r="C18427" s="551" t="s">
        <v>12050</v>
      </c>
      <c r="D18427" s="740" t="s">
        <v>12067</v>
      </c>
      <c r="E18427" s="552">
        <v>114255</v>
      </c>
      <c r="F18427" s="236"/>
      <c r="G18427" s="236">
        <f t="shared" si="325"/>
        <v>-114255</v>
      </c>
      <c r="H18427" s="709" t="s">
        <v>12047</v>
      </c>
    </row>
    <row r="18428" spans="1:8" ht="24" x14ac:dyDescent="0.2">
      <c r="A18428" s="733">
        <v>45292</v>
      </c>
      <c r="B18428" s="174" t="s">
        <v>10909</v>
      </c>
      <c r="C18428" s="551" t="s">
        <v>12050</v>
      </c>
      <c r="D18428" s="740" t="s">
        <v>12067</v>
      </c>
      <c r="E18428" s="552">
        <v>83530</v>
      </c>
      <c r="F18428" s="236"/>
      <c r="G18428" s="236">
        <f t="shared" si="325"/>
        <v>-83530</v>
      </c>
      <c r="H18428" s="709" t="s">
        <v>12047</v>
      </c>
    </row>
    <row r="18429" spans="1:8" ht="24" x14ac:dyDescent="0.2">
      <c r="A18429" s="733">
        <v>45292</v>
      </c>
      <c r="B18429" s="174" t="s">
        <v>11007</v>
      </c>
      <c r="C18429" s="551" t="s">
        <v>12050</v>
      </c>
      <c r="D18429" s="740" t="s">
        <v>12067</v>
      </c>
      <c r="E18429" s="552">
        <v>65500</v>
      </c>
      <c r="F18429" s="236"/>
      <c r="G18429" s="236">
        <f t="shared" si="325"/>
        <v>-65500</v>
      </c>
      <c r="H18429" s="709" t="s">
        <v>12047</v>
      </c>
    </row>
    <row r="18430" spans="1:8" ht="24" x14ac:dyDescent="0.2">
      <c r="A18430" s="733">
        <v>45292</v>
      </c>
      <c r="B18430" s="174" t="s">
        <v>11446</v>
      </c>
      <c r="C18430" s="551" t="s">
        <v>12050</v>
      </c>
      <c r="D18430" s="740" t="s">
        <v>12067</v>
      </c>
      <c r="E18430" s="552">
        <v>250855</v>
      </c>
      <c r="F18430" s="236"/>
      <c r="G18430" s="236">
        <f t="shared" si="325"/>
        <v>-250855</v>
      </c>
      <c r="H18430" s="709" t="s">
        <v>12047</v>
      </c>
    </row>
    <row r="18431" spans="1:8" ht="24" x14ac:dyDescent="0.2">
      <c r="A18431" s="733">
        <v>45292</v>
      </c>
      <c r="B18431" s="174" t="s">
        <v>11617</v>
      </c>
      <c r="C18431" s="551" t="s">
        <v>12050</v>
      </c>
      <c r="D18431" s="740" t="s">
        <v>12067</v>
      </c>
      <c r="E18431" s="552">
        <v>41135</v>
      </c>
      <c r="F18431" s="236"/>
      <c r="G18431" s="236">
        <f t="shared" si="325"/>
        <v>-41135</v>
      </c>
      <c r="H18431" s="709" t="s">
        <v>12047</v>
      </c>
    </row>
    <row r="18432" spans="1:8" ht="24" x14ac:dyDescent="0.2">
      <c r="A18432" s="733">
        <v>45292</v>
      </c>
      <c r="B18432" s="736"/>
      <c r="C18432" s="551" t="s">
        <v>12050</v>
      </c>
      <c r="D18432" s="740" t="s">
        <v>12067</v>
      </c>
      <c r="E18432" s="552">
        <v>205140</v>
      </c>
      <c r="F18432" s="236"/>
      <c r="G18432" s="236">
        <f t="shared" si="325"/>
        <v>-205140</v>
      </c>
      <c r="H18432" s="709" t="s">
        <v>12047</v>
      </c>
    </row>
    <row r="18433" spans="1:8" ht="15" x14ac:dyDescent="0.2">
      <c r="A18433" s="733">
        <v>45292</v>
      </c>
      <c r="B18433" s="174" t="s">
        <v>10232</v>
      </c>
      <c r="C18433" s="174" t="s">
        <v>7467</v>
      </c>
      <c r="D18433" s="228" t="s">
        <v>12037</v>
      </c>
      <c r="E18433" s="236">
        <v>1000000</v>
      </c>
      <c r="F18433" s="236"/>
      <c r="G18433" s="236">
        <f t="shared" si="325"/>
        <v>-1000000</v>
      </c>
      <c r="H18433" s="709" t="s">
        <v>12047</v>
      </c>
    </row>
    <row r="18434" spans="1:8" ht="15" x14ac:dyDescent="0.2">
      <c r="A18434" s="733">
        <v>45292</v>
      </c>
      <c r="B18434" s="174" t="s">
        <v>11093</v>
      </c>
      <c r="C18434" s="174" t="s">
        <v>8251</v>
      </c>
      <c r="D18434" s="228" t="s">
        <v>12068</v>
      </c>
      <c r="E18434" s="236">
        <v>153000</v>
      </c>
      <c r="F18434" s="236"/>
      <c r="G18434" s="236">
        <f t="shared" si="325"/>
        <v>-153000</v>
      </c>
      <c r="H18434" s="709" t="s">
        <v>12047</v>
      </c>
    </row>
    <row r="18435" spans="1:8" ht="15" x14ac:dyDescent="0.2">
      <c r="A18435" s="733">
        <v>45292</v>
      </c>
      <c r="B18435" s="174" t="s">
        <v>10576</v>
      </c>
      <c r="C18435" s="174" t="s">
        <v>8251</v>
      </c>
      <c r="D18435" s="228" t="s">
        <v>12069</v>
      </c>
      <c r="E18435" s="236">
        <v>150000</v>
      </c>
      <c r="F18435" s="236"/>
      <c r="G18435" s="236">
        <f t="shared" si="325"/>
        <v>-150000</v>
      </c>
      <c r="H18435" s="709" t="s">
        <v>12047</v>
      </c>
    </row>
    <row r="18436" spans="1:8" ht="36" x14ac:dyDescent="0.2">
      <c r="A18436" s="733">
        <v>45292</v>
      </c>
      <c r="B18436" s="174" t="s">
        <v>10232</v>
      </c>
      <c r="C18436" s="551" t="s">
        <v>3446</v>
      </c>
      <c r="D18436" s="740" t="s">
        <v>12072</v>
      </c>
      <c r="E18436" s="552">
        <v>98000</v>
      </c>
      <c r="F18436" s="236"/>
      <c r="G18436" s="236">
        <f t="shared" si="325"/>
        <v>-98000</v>
      </c>
      <c r="H18436" s="709" t="s">
        <v>12047</v>
      </c>
    </row>
    <row r="18437" spans="1:8" ht="36" x14ac:dyDescent="0.2">
      <c r="A18437" s="733">
        <v>45292</v>
      </c>
      <c r="B18437" s="174" t="s">
        <v>9356</v>
      </c>
      <c r="C18437" s="551" t="s">
        <v>3446</v>
      </c>
      <c r="D18437" s="740" t="s">
        <v>12072</v>
      </c>
      <c r="E18437" s="552">
        <v>50000</v>
      </c>
      <c r="F18437" s="236"/>
      <c r="G18437" s="236">
        <f t="shared" si="325"/>
        <v>-50000</v>
      </c>
      <c r="H18437" s="709" t="s">
        <v>12047</v>
      </c>
    </row>
    <row r="18438" spans="1:8" ht="36" x14ac:dyDescent="0.2">
      <c r="A18438" s="733">
        <v>45292</v>
      </c>
      <c r="B18438" s="174" t="s">
        <v>9507</v>
      </c>
      <c r="C18438" s="551" t="s">
        <v>3446</v>
      </c>
      <c r="D18438" s="740" t="s">
        <v>12072</v>
      </c>
      <c r="E18438" s="552">
        <v>61000</v>
      </c>
      <c r="F18438" s="236"/>
      <c r="G18438" s="236">
        <f t="shared" si="325"/>
        <v>-61000</v>
      </c>
      <c r="H18438" s="709" t="s">
        <v>12047</v>
      </c>
    </row>
    <row r="18439" spans="1:8" ht="36" x14ac:dyDescent="0.2">
      <c r="A18439" s="733">
        <v>45292</v>
      </c>
      <c r="B18439" s="174" t="s">
        <v>8868</v>
      </c>
      <c r="C18439" s="551" t="s">
        <v>3446</v>
      </c>
      <c r="D18439" s="740" t="s">
        <v>12072</v>
      </c>
      <c r="E18439" s="552">
        <v>25000</v>
      </c>
      <c r="F18439" s="236"/>
      <c r="G18439" s="236">
        <f t="shared" si="325"/>
        <v>-25000</v>
      </c>
      <c r="H18439" s="709" t="s">
        <v>12047</v>
      </c>
    </row>
    <row r="18440" spans="1:8" ht="36" x14ac:dyDescent="0.2">
      <c r="A18440" s="733">
        <v>45292</v>
      </c>
      <c r="B18440" s="174" t="s">
        <v>11271</v>
      </c>
      <c r="C18440" s="551" t="s">
        <v>3446</v>
      </c>
      <c r="D18440" s="740" t="s">
        <v>12072</v>
      </c>
      <c r="E18440" s="552">
        <v>55000</v>
      </c>
      <c r="F18440" s="236"/>
      <c r="G18440" s="236">
        <f t="shared" si="325"/>
        <v>-55000</v>
      </c>
      <c r="H18440" s="709" t="s">
        <v>12047</v>
      </c>
    </row>
    <row r="18441" spans="1:8" ht="36" x14ac:dyDescent="0.2">
      <c r="A18441" s="733">
        <v>45292</v>
      </c>
      <c r="B18441" s="174" t="s">
        <v>11728</v>
      </c>
      <c r="C18441" s="551" t="s">
        <v>3446</v>
      </c>
      <c r="D18441" s="740" t="s">
        <v>12072</v>
      </c>
      <c r="E18441" s="552">
        <v>53000</v>
      </c>
      <c r="F18441" s="236"/>
      <c r="G18441" s="236">
        <f t="shared" si="325"/>
        <v>-53000</v>
      </c>
      <c r="H18441" s="709" t="s">
        <v>12047</v>
      </c>
    </row>
    <row r="18442" spans="1:8" ht="15" x14ac:dyDescent="0.2">
      <c r="A18442" s="733">
        <v>45293</v>
      </c>
      <c r="B18442" s="174" t="s">
        <v>10232</v>
      </c>
      <c r="C18442" s="670" t="s">
        <v>11386</v>
      </c>
      <c r="D18442" s="907" t="s">
        <v>12091</v>
      </c>
      <c r="E18442" s="672">
        <v>31000</v>
      </c>
      <c r="F18442" s="236"/>
      <c r="G18442" s="236">
        <f t="shared" si="325"/>
        <v>-31000</v>
      </c>
      <c r="H18442" s="709" t="s">
        <v>12047</v>
      </c>
    </row>
    <row r="18443" spans="1:8" ht="15" x14ac:dyDescent="0.2">
      <c r="A18443" s="733">
        <v>45293</v>
      </c>
      <c r="B18443" s="174" t="s">
        <v>11446</v>
      </c>
      <c r="C18443" s="670" t="s">
        <v>11386</v>
      </c>
      <c r="D18443" s="907" t="s">
        <v>12091</v>
      </c>
      <c r="E18443" s="672">
        <v>16000</v>
      </c>
      <c r="F18443" s="236"/>
      <c r="G18443" s="236">
        <f t="shared" si="325"/>
        <v>-16000</v>
      </c>
      <c r="H18443" s="709" t="s">
        <v>12047</v>
      </c>
    </row>
    <row r="18444" spans="1:8" ht="15" x14ac:dyDescent="0.2">
      <c r="A18444" s="733">
        <v>45293</v>
      </c>
      <c r="B18444" s="174" t="s">
        <v>10908</v>
      </c>
      <c r="C18444" s="670" t="s">
        <v>11386</v>
      </c>
      <c r="D18444" s="907" t="s">
        <v>12091</v>
      </c>
      <c r="E18444" s="672">
        <v>54000</v>
      </c>
      <c r="F18444" s="236"/>
      <c r="G18444" s="236">
        <f t="shared" si="325"/>
        <v>-54000</v>
      </c>
      <c r="H18444" s="709" t="s">
        <v>12047</v>
      </c>
    </row>
    <row r="18445" spans="1:8" ht="15" x14ac:dyDescent="0.2">
      <c r="A18445" s="733">
        <v>45293</v>
      </c>
      <c r="B18445" s="174" t="s">
        <v>11635</v>
      </c>
      <c r="C18445" s="670" t="s">
        <v>11386</v>
      </c>
      <c r="D18445" s="907" t="s">
        <v>12091</v>
      </c>
      <c r="E18445" s="672">
        <v>6000</v>
      </c>
      <c r="F18445" s="236"/>
      <c r="G18445" s="236">
        <f t="shared" si="325"/>
        <v>-6000</v>
      </c>
      <c r="H18445" s="709" t="s">
        <v>12047</v>
      </c>
    </row>
    <row r="18446" spans="1:8" ht="15" x14ac:dyDescent="0.2">
      <c r="A18446" s="733">
        <v>45293</v>
      </c>
      <c r="B18446" s="174" t="s">
        <v>11093</v>
      </c>
      <c r="C18446" s="670" t="s">
        <v>11386</v>
      </c>
      <c r="D18446" s="907" t="s">
        <v>12091</v>
      </c>
      <c r="E18446" s="672">
        <v>4000</v>
      </c>
      <c r="F18446" s="236"/>
      <c r="G18446" s="236">
        <f t="shared" si="325"/>
        <v>-4000</v>
      </c>
      <c r="H18446" s="709" t="s">
        <v>12047</v>
      </c>
    </row>
    <row r="18447" spans="1:8" ht="15" x14ac:dyDescent="0.2">
      <c r="A18447" s="733">
        <v>45293</v>
      </c>
      <c r="B18447" s="174" t="s">
        <v>3946</v>
      </c>
      <c r="C18447" s="566" t="s">
        <v>3003</v>
      </c>
      <c r="D18447" s="875" t="s">
        <v>12070</v>
      </c>
      <c r="E18447" s="567">
        <v>32760</v>
      </c>
      <c r="F18447" s="236"/>
      <c r="G18447" s="236">
        <f t="shared" si="325"/>
        <v>-32760</v>
      </c>
      <c r="H18447" s="709" t="s">
        <v>12047</v>
      </c>
    </row>
    <row r="18448" spans="1:8" ht="15" x14ac:dyDescent="0.2">
      <c r="A18448" s="733">
        <v>45293</v>
      </c>
      <c r="B18448" s="174" t="s">
        <v>3945</v>
      </c>
      <c r="C18448" s="566" t="s">
        <v>3003</v>
      </c>
      <c r="D18448" s="875" t="s">
        <v>12070</v>
      </c>
      <c r="E18448" s="567">
        <v>35360</v>
      </c>
      <c r="F18448" s="236"/>
      <c r="G18448" s="236">
        <f t="shared" si="325"/>
        <v>-35360</v>
      </c>
      <c r="H18448" s="709" t="s">
        <v>12047</v>
      </c>
    </row>
    <row r="18449" spans="1:8" ht="15" x14ac:dyDescent="0.2">
      <c r="A18449" s="733">
        <v>45293</v>
      </c>
      <c r="B18449" s="174" t="s">
        <v>11625</v>
      </c>
      <c r="C18449" s="566" t="s">
        <v>3003</v>
      </c>
      <c r="D18449" s="875" t="s">
        <v>12070</v>
      </c>
      <c r="E18449" s="567">
        <v>11960</v>
      </c>
      <c r="F18449" s="236"/>
      <c r="G18449" s="236">
        <f t="shared" si="325"/>
        <v>-11960</v>
      </c>
      <c r="H18449" s="709" t="s">
        <v>12047</v>
      </c>
    </row>
    <row r="18450" spans="1:8" ht="15" x14ac:dyDescent="0.2">
      <c r="A18450" s="733">
        <v>45293</v>
      </c>
      <c r="B18450" s="174" t="s">
        <v>8559</v>
      </c>
      <c r="C18450" s="566" t="s">
        <v>3003</v>
      </c>
      <c r="D18450" s="875" t="s">
        <v>12070</v>
      </c>
      <c r="E18450" s="567">
        <v>17316</v>
      </c>
      <c r="F18450" s="236"/>
      <c r="G18450" s="236">
        <f t="shared" si="325"/>
        <v>-17316</v>
      </c>
      <c r="H18450" s="709" t="s">
        <v>12047</v>
      </c>
    </row>
    <row r="18451" spans="1:8" ht="15" x14ac:dyDescent="0.2">
      <c r="A18451" s="733">
        <v>45293</v>
      </c>
      <c r="B18451" s="174" t="s">
        <v>11503</v>
      </c>
      <c r="C18451" s="566" t="s">
        <v>3003</v>
      </c>
      <c r="D18451" s="875" t="s">
        <v>12071</v>
      </c>
      <c r="E18451" s="567">
        <v>-15738</v>
      </c>
      <c r="F18451" s="236"/>
      <c r="G18451" s="236">
        <f t="shared" si="325"/>
        <v>15738</v>
      </c>
      <c r="H18451" s="709" t="s">
        <v>12047</v>
      </c>
    </row>
    <row r="18452" spans="1:8" ht="15" x14ac:dyDescent="0.2">
      <c r="A18452" s="733">
        <v>45295</v>
      </c>
      <c r="B18452" s="174" t="s">
        <v>11089</v>
      </c>
      <c r="C18452" s="174" t="s">
        <v>256</v>
      </c>
      <c r="D18452" s="228" t="s">
        <v>12135</v>
      </c>
      <c r="E18452" s="236">
        <v>1154145</v>
      </c>
      <c r="F18452" s="236"/>
      <c r="G18452" s="236">
        <f t="shared" si="325"/>
        <v>-1154145</v>
      </c>
      <c r="H18452" s="709" t="s">
        <v>12047</v>
      </c>
    </row>
    <row r="18453" spans="1:8" ht="15" x14ac:dyDescent="0.2">
      <c r="A18453" s="733">
        <v>45310</v>
      </c>
      <c r="B18453" s="174" t="s">
        <v>10908</v>
      </c>
      <c r="C18453" s="174" t="s">
        <v>7223</v>
      </c>
      <c r="D18453" s="228" t="s">
        <v>12149</v>
      </c>
      <c r="E18453" s="236">
        <v>400000</v>
      </c>
      <c r="F18453" s="236"/>
      <c r="G18453" s="236">
        <f t="shared" si="325"/>
        <v>-400000</v>
      </c>
      <c r="H18453" s="709" t="s">
        <v>12047</v>
      </c>
    </row>
    <row r="18454" spans="1:8" ht="15" x14ac:dyDescent="0.2">
      <c r="A18454" s="733">
        <v>45310</v>
      </c>
      <c r="B18454" s="174" t="s">
        <v>11897</v>
      </c>
      <c r="C18454" s="174" t="s">
        <v>4725</v>
      </c>
      <c r="D18454" s="228" t="s">
        <v>12150</v>
      </c>
      <c r="E18454" s="236">
        <v>600000</v>
      </c>
      <c r="F18454" s="236"/>
      <c r="G18454" s="236">
        <f t="shared" si="325"/>
        <v>-600000</v>
      </c>
      <c r="H18454" s="709" t="s">
        <v>12047</v>
      </c>
    </row>
    <row r="18455" spans="1:8" ht="15" x14ac:dyDescent="0.2">
      <c r="A18455" s="733">
        <v>45313</v>
      </c>
      <c r="B18455" s="174" t="s">
        <v>11897</v>
      </c>
      <c r="C18455" s="174" t="s">
        <v>256</v>
      </c>
      <c r="D18455" s="228" t="s">
        <v>12256</v>
      </c>
      <c r="E18455" s="236">
        <v>1119250</v>
      </c>
      <c r="F18455" s="236"/>
      <c r="G18455" s="236">
        <f t="shared" si="325"/>
        <v>-1119250</v>
      </c>
      <c r="H18455" s="709" t="s">
        <v>12047</v>
      </c>
    </row>
    <row r="18456" spans="1:8" ht="15" x14ac:dyDescent="0.2">
      <c r="A18456" s="733">
        <v>45318</v>
      </c>
      <c r="B18456" s="174" t="s">
        <v>9986</v>
      </c>
      <c r="C18456" s="174" t="s">
        <v>6476</v>
      </c>
      <c r="D18456" s="228" t="s">
        <v>12395</v>
      </c>
      <c r="E18456" s="236">
        <v>100000</v>
      </c>
      <c r="F18456" s="236"/>
      <c r="G18456" s="236">
        <f t="shared" si="325"/>
        <v>-100000</v>
      </c>
      <c r="H18456" s="709" t="s">
        <v>12047</v>
      </c>
    </row>
    <row r="18457" spans="1:8" ht="15" x14ac:dyDescent="0.2">
      <c r="A18457" s="730">
        <v>45292</v>
      </c>
      <c r="B18457" s="94" t="s">
        <v>10232</v>
      </c>
      <c r="C18457" s="94" t="s">
        <v>559</v>
      </c>
      <c r="D18457" s="892" t="s">
        <v>12049</v>
      </c>
      <c r="E18457" s="176"/>
      <c r="F18457" s="176">
        <v>4096986</v>
      </c>
      <c r="G18457" s="176">
        <f t="shared" si="325"/>
        <v>4096986</v>
      </c>
      <c r="H18457" s="702" t="s">
        <v>12047</v>
      </c>
    </row>
    <row r="18458" spans="1:8" ht="15" x14ac:dyDescent="0.2">
      <c r="A18458" s="730">
        <v>45292</v>
      </c>
      <c r="B18458" s="94" t="s">
        <v>10232</v>
      </c>
      <c r="C18458" s="94" t="s">
        <v>559</v>
      </c>
      <c r="D18458" s="898" t="s">
        <v>12040</v>
      </c>
      <c r="E18458" s="643">
        <v>41000</v>
      </c>
      <c r="F18458" s="176"/>
      <c r="G18458" s="176">
        <f t="shared" si="325"/>
        <v>-41000</v>
      </c>
      <c r="H18458" s="702" t="s">
        <v>12047</v>
      </c>
    </row>
    <row r="18459" spans="1:8" ht="15" x14ac:dyDescent="0.2">
      <c r="A18459" s="730">
        <v>45295</v>
      </c>
      <c r="B18459" s="94" t="s">
        <v>11446</v>
      </c>
      <c r="C18459" s="94" t="s">
        <v>559</v>
      </c>
      <c r="D18459" s="892" t="s">
        <v>12095</v>
      </c>
      <c r="E18459" s="176"/>
      <c r="F18459" s="176">
        <v>8000000</v>
      </c>
      <c r="G18459" s="176">
        <f t="shared" si="325"/>
        <v>8000000</v>
      </c>
      <c r="H18459" s="702" t="s">
        <v>12047</v>
      </c>
    </row>
    <row r="18460" spans="1:8" ht="15" x14ac:dyDescent="0.2">
      <c r="A18460" s="730">
        <v>45295</v>
      </c>
      <c r="B18460" s="94" t="s">
        <v>11446</v>
      </c>
      <c r="C18460" s="94" t="s">
        <v>559</v>
      </c>
      <c r="D18460" s="898" t="s">
        <v>12040</v>
      </c>
      <c r="E18460" s="643">
        <v>80000</v>
      </c>
      <c r="F18460" s="176"/>
      <c r="G18460" s="176">
        <f t="shared" si="325"/>
        <v>-80000</v>
      </c>
      <c r="H18460" s="702" t="s">
        <v>12047</v>
      </c>
    </row>
    <row r="18461" spans="1:8" ht="15" x14ac:dyDescent="0.2">
      <c r="A18461" s="730">
        <v>45295</v>
      </c>
      <c r="B18461" s="94" t="s">
        <v>11446</v>
      </c>
      <c r="C18461" s="94" t="s">
        <v>559</v>
      </c>
      <c r="D18461" s="892" t="s">
        <v>12096</v>
      </c>
      <c r="E18461" s="176"/>
      <c r="F18461" s="176">
        <v>1154145</v>
      </c>
      <c r="G18461" s="176">
        <f t="shared" si="325"/>
        <v>1154145</v>
      </c>
      <c r="H18461" s="702" t="s">
        <v>12047</v>
      </c>
    </row>
    <row r="18462" spans="1:8" ht="15" x14ac:dyDescent="0.2">
      <c r="A18462" s="730">
        <v>45295</v>
      </c>
      <c r="B18462" s="94" t="s">
        <v>11738</v>
      </c>
      <c r="C18462" s="94" t="s">
        <v>559</v>
      </c>
      <c r="D18462" s="892" t="s">
        <v>12097</v>
      </c>
      <c r="E18462" s="176"/>
      <c r="F18462" s="176">
        <v>2920000</v>
      </c>
      <c r="G18462" s="176">
        <f t="shared" si="325"/>
        <v>2920000</v>
      </c>
      <c r="H18462" s="702" t="s">
        <v>12047</v>
      </c>
    </row>
    <row r="18463" spans="1:8" ht="15" x14ac:dyDescent="0.2">
      <c r="A18463" s="730">
        <v>45295</v>
      </c>
      <c r="B18463" s="94" t="s">
        <v>11635</v>
      </c>
      <c r="C18463" s="94" t="s">
        <v>559</v>
      </c>
      <c r="D18463" s="892" t="s">
        <v>12098</v>
      </c>
      <c r="E18463" s="176"/>
      <c r="F18463" s="176">
        <v>7925552</v>
      </c>
      <c r="G18463" s="176">
        <f t="shared" si="325"/>
        <v>7925552</v>
      </c>
      <c r="H18463" s="702" t="s">
        <v>12047</v>
      </c>
    </row>
    <row r="18464" spans="1:8" ht="15" x14ac:dyDescent="0.2">
      <c r="A18464" s="730">
        <v>45307</v>
      </c>
      <c r="B18464" s="94" t="s">
        <v>8559</v>
      </c>
      <c r="C18464" s="94" t="s">
        <v>559</v>
      </c>
      <c r="D18464" s="892" t="s">
        <v>12147</v>
      </c>
      <c r="E18464" s="176"/>
      <c r="F18464" s="176">
        <v>1012687</v>
      </c>
      <c r="G18464" s="176">
        <f t="shared" si="325"/>
        <v>1012687</v>
      </c>
      <c r="H18464" s="702" t="s">
        <v>12047</v>
      </c>
    </row>
    <row r="18465" spans="1:10" ht="15" x14ac:dyDescent="0.2">
      <c r="A18465" s="730">
        <v>45307</v>
      </c>
      <c r="B18465" s="94" t="s">
        <v>8559</v>
      </c>
      <c r="C18465" s="94" t="s">
        <v>559</v>
      </c>
      <c r="D18465" s="892" t="s">
        <v>12148</v>
      </c>
      <c r="E18465" s="176"/>
      <c r="F18465" s="176">
        <v>467659</v>
      </c>
      <c r="G18465" s="176">
        <f t="shared" si="325"/>
        <v>467659</v>
      </c>
      <c r="H18465" s="702" t="s">
        <v>12047</v>
      </c>
    </row>
    <row r="18466" spans="1:10" ht="15" x14ac:dyDescent="0.2">
      <c r="A18466" s="730">
        <v>45307</v>
      </c>
      <c r="B18466" s="94" t="s">
        <v>11135</v>
      </c>
      <c r="C18466" s="94" t="s">
        <v>559</v>
      </c>
      <c r="D18466" s="892" t="s">
        <v>12239</v>
      </c>
      <c r="E18466" s="176"/>
      <c r="F18466" s="176">
        <v>550000</v>
      </c>
      <c r="G18466" s="176">
        <f t="shared" si="325"/>
        <v>550000</v>
      </c>
      <c r="H18466" s="702" t="s">
        <v>12047</v>
      </c>
    </row>
    <row r="18467" spans="1:10" ht="15" x14ac:dyDescent="0.2">
      <c r="A18467" s="730">
        <v>45307</v>
      </c>
      <c r="B18467" s="94" t="s">
        <v>11135</v>
      </c>
      <c r="C18467" s="94" t="s">
        <v>559</v>
      </c>
      <c r="D18467" s="892" t="s">
        <v>12351</v>
      </c>
      <c r="E18467" s="176"/>
      <c r="F18467" s="176">
        <v>650000</v>
      </c>
      <c r="G18467" s="176">
        <f t="shared" si="325"/>
        <v>650000</v>
      </c>
      <c r="H18467" s="702" t="s">
        <v>12047</v>
      </c>
    </row>
    <row r="18468" spans="1:10" ht="15" x14ac:dyDescent="0.2">
      <c r="A18468" s="730">
        <v>45307</v>
      </c>
      <c r="B18468" s="94" t="s">
        <v>11135</v>
      </c>
      <c r="C18468" s="94" t="s">
        <v>559</v>
      </c>
      <c r="D18468" s="892" t="s">
        <v>12351</v>
      </c>
      <c r="E18468" s="176"/>
      <c r="F18468" s="176">
        <v>700000</v>
      </c>
      <c r="G18468" s="176">
        <f t="shared" si="325"/>
        <v>700000</v>
      </c>
      <c r="H18468" s="702" t="s">
        <v>12047</v>
      </c>
    </row>
    <row r="18469" spans="1:10" ht="15" x14ac:dyDescent="0.2">
      <c r="A18469" s="730">
        <v>45307</v>
      </c>
      <c r="B18469" s="94" t="s">
        <v>11897</v>
      </c>
      <c r="C18469" s="94" t="s">
        <v>559</v>
      </c>
      <c r="D18469" s="892" t="s">
        <v>12157</v>
      </c>
      <c r="E18469" s="176"/>
      <c r="F18469" s="176">
        <v>10000000</v>
      </c>
      <c r="G18469" s="176">
        <f t="shared" si="325"/>
        <v>10000000</v>
      </c>
      <c r="H18469" s="702" t="s">
        <v>12047</v>
      </c>
    </row>
    <row r="18470" spans="1:10" ht="15" x14ac:dyDescent="0.2">
      <c r="A18470" s="730">
        <v>45307</v>
      </c>
      <c r="B18470" s="94" t="s">
        <v>11897</v>
      </c>
      <c r="C18470" s="94" t="s">
        <v>559</v>
      </c>
      <c r="D18470" s="898" t="s">
        <v>12040</v>
      </c>
      <c r="E18470" s="643">
        <v>76000</v>
      </c>
      <c r="F18470" s="176"/>
      <c r="G18470" s="176">
        <f t="shared" si="325"/>
        <v>-76000</v>
      </c>
      <c r="H18470" s="702" t="s">
        <v>12047</v>
      </c>
    </row>
    <row r="18471" spans="1:10" ht="15" x14ac:dyDescent="0.2">
      <c r="A18471" s="730">
        <v>45307</v>
      </c>
      <c r="B18471" s="94" t="s">
        <v>12207</v>
      </c>
      <c r="C18471" s="94" t="s">
        <v>559</v>
      </c>
      <c r="D18471" s="892" t="s">
        <v>12208</v>
      </c>
      <c r="E18471" s="176"/>
      <c r="F18471" s="176">
        <v>9316872</v>
      </c>
      <c r="G18471" s="176">
        <f t="shared" si="325"/>
        <v>9316872</v>
      </c>
      <c r="H18471" s="702" t="s">
        <v>12047</v>
      </c>
    </row>
    <row r="18472" spans="1:10" ht="15" x14ac:dyDescent="0.2">
      <c r="A18472" s="730">
        <v>45307</v>
      </c>
      <c r="B18472" s="94" t="s">
        <v>3946</v>
      </c>
      <c r="C18472" s="94" t="s">
        <v>559</v>
      </c>
      <c r="D18472" s="892" t="s">
        <v>12240</v>
      </c>
      <c r="E18472" s="176"/>
      <c r="F18472" s="176">
        <v>359992</v>
      </c>
      <c r="G18472" s="176">
        <f t="shared" si="325"/>
        <v>359992</v>
      </c>
      <c r="H18472" s="702" t="s">
        <v>12047</v>
      </c>
    </row>
    <row r="18473" spans="1:10" ht="15" x14ac:dyDescent="0.2">
      <c r="A18473" s="730">
        <v>45313</v>
      </c>
      <c r="B18473" s="94" t="s">
        <v>10471</v>
      </c>
      <c r="C18473" s="94" t="s">
        <v>559</v>
      </c>
      <c r="D18473" s="892" t="s">
        <v>12241</v>
      </c>
      <c r="E18473" s="176"/>
      <c r="F18473" s="176">
        <v>1119250</v>
      </c>
      <c r="G18473" s="176">
        <f t="shared" ref="G18473" si="326">F18473-E18473</f>
        <v>1119250</v>
      </c>
      <c r="H18473" s="702" t="s">
        <v>12047</v>
      </c>
    </row>
    <row r="18474" spans="1:10" ht="15" x14ac:dyDescent="0.2">
      <c r="A18474" s="730">
        <v>45313</v>
      </c>
      <c r="B18474" s="94" t="s">
        <v>10776</v>
      </c>
      <c r="C18474" s="94" t="s">
        <v>559</v>
      </c>
      <c r="D18474" s="892" t="s">
        <v>12281</v>
      </c>
      <c r="E18474" s="176"/>
      <c r="F18474" s="176">
        <v>500000</v>
      </c>
      <c r="G18474" s="176">
        <f t="shared" ref="G18474:G18476" si="327">F18474-E18474</f>
        <v>500000</v>
      </c>
      <c r="H18474" s="702" t="s">
        <v>12047</v>
      </c>
    </row>
    <row r="18475" spans="1:10" ht="36" x14ac:dyDescent="0.2">
      <c r="A18475" s="730">
        <v>45315</v>
      </c>
      <c r="B18475" s="94" t="s">
        <v>10576</v>
      </c>
      <c r="C18475" s="94" t="s">
        <v>559</v>
      </c>
      <c r="D18475" s="898" t="s">
        <v>12462</v>
      </c>
      <c r="E18475" s="643">
        <v>78000</v>
      </c>
      <c r="F18475" s="176"/>
      <c r="G18475" s="176">
        <f t="shared" si="327"/>
        <v>-78000</v>
      </c>
      <c r="H18475" s="702" t="s">
        <v>12047</v>
      </c>
    </row>
    <row r="18476" spans="1:10" ht="15" x14ac:dyDescent="0.2">
      <c r="A18476" s="730">
        <v>45315</v>
      </c>
      <c r="B18476" s="94" t="s">
        <v>8559</v>
      </c>
      <c r="C18476" s="94" t="s">
        <v>559</v>
      </c>
      <c r="D18476" s="892" t="s">
        <v>12328</v>
      </c>
      <c r="E18476" s="176"/>
      <c r="F18476" s="176">
        <v>1013457</v>
      </c>
      <c r="G18476" s="176">
        <f t="shared" si="327"/>
        <v>1013457</v>
      </c>
      <c r="H18476" s="702" t="s">
        <v>12047</v>
      </c>
      <c r="J18476" s="40"/>
    </row>
    <row r="18477" spans="1:10" ht="15" x14ac:dyDescent="0.2">
      <c r="A18477" s="734">
        <v>45323</v>
      </c>
      <c r="B18477" s="63" t="s">
        <v>12207</v>
      </c>
      <c r="C18477" s="63" t="s">
        <v>5741</v>
      </c>
      <c r="D18477" s="183" t="s">
        <v>370</v>
      </c>
      <c r="E18477" s="126">
        <v>2000</v>
      </c>
      <c r="F18477" s="126"/>
      <c r="G18477" s="126">
        <f t="shared" ref="G18477:G18493" si="328">F18477-E18477</f>
        <v>-2000</v>
      </c>
      <c r="H18477" s="705" t="s">
        <v>12380</v>
      </c>
      <c r="J18477" s="40"/>
    </row>
    <row r="18478" spans="1:10" ht="24" x14ac:dyDescent="0.2">
      <c r="A18478" s="734">
        <v>45323</v>
      </c>
      <c r="B18478" s="63" t="s">
        <v>103</v>
      </c>
      <c r="C18478" s="63" t="s">
        <v>103</v>
      </c>
      <c r="D18478" s="183" t="s">
        <v>12400</v>
      </c>
      <c r="E18478" s="126">
        <v>121000</v>
      </c>
      <c r="F18478" s="126"/>
      <c r="G18478" s="126">
        <f t="shared" si="328"/>
        <v>-121000</v>
      </c>
      <c r="H18478" s="705" t="s">
        <v>12380</v>
      </c>
      <c r="J18478" s="40"/>
    </row>
    <row r="18479" spans="1:10" ht="15" x14ac:dyDescent="0.2">
      <c r="A18479" s="734">
        <v>45323</v>
      </c>
      <c r="B18479" s="63" t="s">
        <v>103</v>
      </c>
      <c r="C18479" s="63" t="s">
        <v>103</v>
      </c>
      <c r="D18479" s="183" t="s">
        <v>8158</v>
      </c>
      <c r="E18479" s="126">
        <v>5000</v>
      </c>
      <c r="F18479" s="126"/>
      <c r="G18479" s="126">
        <f t="shared" si="328"/>
        <v>-5000</v>
      </c>
      <c r="H18479" s="705" t="s">
        <v>12380</v>
      </c>
      <c r="J18479" s="40"/>
    </row>
    <row r="18480" spans="1:10" ht="15" x14ac:dyDescent="0.2">
      <c r="A18480" s="734">
        <v>45324</v>
      </c>
      <c r="B18480" s="63" t="s">
        <v>11089</v>
      </c>
      <c r="C18480" s="63" t="s">
        <v>10993</v>
      </c>
      <c r="D18480" s="183" t="s">
        <v>12401</v>
      </c>
      <c r="E18480" s="126">
        <v>24600</v>
      </c>
      <c r="F18480" s="126"/>
      <c r="G18480" s="126">
        <f t="shared" si="328"/>
        <v>-24600</v>
      </c>
      <c r="H18480" s="705" t="s">
        <v>12380</v>
      </c>
      <c r="J18480" s="40"/>
    </row>
    <row r="18481" spans="1:10" ht="15" x14ac:dyDescent="0.2">
      <c r="A18481" s="734">
        <v>45324</v>
      </c>
      <c r="B18481" s="63" t="s">
        <v>11897</v>
      </c>
      <c r="C18481" s="63" t="s">
        <v>10993</v>
      </c>
      <c r="D18481" s="183" t="s">
        <v>12402</v>
      </c>
      <c r="E18481" s="126">
        <v>10770</v>
      </c>
      <c r="F18481" s="126"/>
      <c r="G18481" s="126">
        <f t="shared" si="328"/>
        <v>-10770</v>
      </c>
      <c r="H18481" s="705" t="s">
        <v>12380</v>
      </c>
      <c r="J18481" s="40"/>
    </row>
    <row r="18482" spans="1:10" ht="15" x14ac:dyDescent="0.2">
      <c r="A18482" s="734">
        <v>45324</v>
      </c>
      <c r="B18482" s="63" t="s">
        <v>11897</v>
      </c>
      <c r="C18482" s="63" t="s">
        <v>286</v>
      </c>
      <c r="D18482" s="183" t="s">
        <v>8663</v>
      </c>
      <c r="E18482" s="126">
        <v>1000</v>
      </c>
      <c r="F18482" s="126"/>
      <c r="G18482" s="126">
        <f t="shared" si="328"/>
        <v>-1000</v>
      </c>
      <c r="H18482" s="705" t="s">
        <v>12380</v>
      </c>
      <c r="J18482" s="40"/>
    </row>
    <row r="18483" spans="1:10" ht="15" x14ac:dyDescent="0.2">
      <c r="A18483" s="734">
        <v>45324</v>
      </c>
      <c r="B18483" s="63" t="s">
        <v>103</v>
      </c>
      <c r="C18483" s="63" t="s">
        <v>103</v>
      </c>
      <c r="D18483" s="183" t="s">
        <v>12403</v>
      </c>
      <c r="E18483" s="126">
        <v>7000</v>
      </c>
      <c r="F18483" s="126"/>
      <c r="G18483" s="126">
        <f t="shared" si="328"/>
        <v>-7000</v>
      </c>
      <c r="H18483" s="705" t="s">
        <v>12380</v>
      </c>
      <c r="J18483" s="40"/>
    </row>
    <row r="18484" spans="1:10" ht="15" x14ac:dyDescent="0.2">
      <c r="A18484" s="734">
        <v>45324</v>
      </c>
      <c r="B18484" s="63" t="s">
        <v>11897</v>
      </c>
      <c r="C18484" s="63" t="s">
        <v>5741</v>
      </c>
      <c r="D18484" s="183" t="s">
        <v>12404</v>
      </c>
      <c r="E18484" s="126">
        <v>3000</v>
      </c>
      <c r="F18484" s="126"/>
      <c r="G18484" s="126">
        <f t="shared" si="328"/>
        <v>-3000</v>
      </c>
      <c r="H18484" s="705" t="s">
        <v>12380</v>
      </c>
      <c r="J18484" s="40"/>
    </row>
    <row r="18485" spans="1:10" ht="15" x14ac:dyDescent="0.2">
      <c r="A18485" s="734">
        <v>45324</v>
      </c>
      <c r="B18485" s="63" t="s">
        <v>103</v>
      </c>
      <c r="C18485" s="63" t="s">
        <v>103</v>
      </c>
      <c r="D18485" s="183" t="s">
        <v>12405</v>
      </c>
      <c r="E18485" s="126">
        <v>2200</v>
      </c>
      <c r="F18485" s="126"/>
      <c r="G18485" s="126">
        <f t="shared" si="328"/>
        <v>-2200</v>
      </c>
      <c r="H18485" s="705" t="s">
        <v>12380</v>
      </c>
      <c r="J18485" s="40"/>
    </row>
    <row r="18486" spans="1:10" ht="15" x14ac:dyDescent="0.2">
      <c r="A18486" s="734">
        <v>45324</v>
      </c>
      <c r="B18486" s="63" t="s">
        <v>12366</v>
      </c>
      <c r="C18486" s="63" t="s">
        <v>12406</v>
      </c>
      <c r="D18486" s="183" t="s">
        <v>12407</v>
      </c>
      <c r="E18486" s="126">
        <v>500000</v>
      </c>
      <c r="F18486" s="126"/>
      <c r="G18486" s="126">
        <f t="shared" si="328"/>
        <v>-500000</v>
      </c>
      <c r="H18486" s="705" t="s">
        <v>12380</v>
      </c>
      <c r="J18486" s="40"/>
    </row>
    <row r="18487" spans="1:10" ht="15" x14ac:dyDescent="0.2">
      <c r="A18487" s="734">
        <v>45325</v>
      </c>
      <c r="B18487" s="63" t="s">
        <v>11089</v>
      </c>
      <c r="C18487" s="63" t="s">
        <v>10993</v>
      </c>
      <c r="D18487" s="183" t="s">
        <v>12428</v>
      </c>
      <c r="E18487" s="126">
        <v>1600</v>
      </c>
      <c r="F18487" s="126"/>
      <c r="G18487" s="126">
        <f t="shared" ref="G18487:G18492" si="329">F18487-E18487</f>
        <v>-1600</v>
      </c>
      <c r="H18487" s="705" t="s">
        <v>12380</v>
      </c>
      <c r="J18487" s="40"/>
    </row>
    <row r="18488" spans="1:10" ht="15" x14ac:dyDescent="0.2">
      <c r="A18488" s="734">
        <v>45325</v>
      </c>
      <c r="B18488" s="63" t="s">
        <v>11897</v>
      </c>
      <c r="C18488" s="63" t="s">
        <v>5741</v>
      </c>
      <c r="D18488" s="183" t="s">
        <v>12429</v>
      </c>
      <c r="E18488" s="126">
        <v>500</v>
      </c>
      <c r="F18488" s="126"/>
      <c r="G18488" s="126">
        <f t="shared" si="329"/>
        <v>-500</v>
      </c>
      <c r="H18488" s="705" t="s">
        <v>12380</v>
      </c>
      <c r="J18488" s="40"/>
    </row>
    <row r="18489" spans="1:10" ht="15" x14ac:dyDescent="0.2">
      <c r="A18489" s="734">
        <v>45325</v>
      </c>
      <c r="B18489" s="63" t="s">
        <v>11728</v>
      </c>
      <c r="C18489" s="63" t="s">
        <v>10993</v>
      </c>
      <c r="D18489" s="183" t="s">
        <v>12430</v>
      </c>
      <c r="E18489" s="126">
        <v>2115</v>
      </c>
      <c r="F18489" s="126"/>
      <c r="G18489" s="126">
        <f t="shared" si="329"/>
        <v>-2115</v>
      </c>
      <c r="H18489" s="705" t="s">
        <v>12380</v>
      </c>
      <c r="J18489" s="40"/>
    </row>
    <row r="18490" spans="1:10" ht="15" x14ac:dyDescent="0.2">
      <c r="A18490" s="734">
        <v>45325</v>
      </c>
      <c r="B18490" s="63" t="s">
        <v>11089</v>
      </c>
      <c r="C18490" s="63" t="s">
        <v>10993</v>
      </c>
      <c r="D18490" s="183" t="s">
        <v>9882</v>
      </c>
      <c r="E18490" s="126">
        <v>3810</v>
      </c>
      <c r="F18490" s="126"/>
      <c r="G18490" s="126">
        <f t="shared" si="329"/>
        <v>-3810</v>
      </c>
      <c r="H18490" s="705" t="s">
        <v>12380</v>
      </c>
      <c r="J18490" s="40"/>
    </row>
    <row r="18491" spans="1:10" ht="15" x14ac:dyDescent="0.2">
      <c r="A18491" s="734">
        <v>45325</v>
      </c>
      <c r="B18491" s="63" t="s">
        <v>11089</v>
      </c>
      <c r="C18491" s="63" t="s">
        <v>10993</v>
      </c>
      <c r="D18491" s="183" t="s">
        <v>12431</v>
      </c>
      <c r="E18491" s="126">
        <v>1500</v>
      </c>
      <c r="F18491" s="126"/>
      <c r="G18491" s="126">
        <f t="shared" si="329"/>
        <v>-1500</v>
      </c>
      <c r="H18491" s="705" t="s">
        <v>12380</v>
      </c>
      <c r="J18491" s="40"/>
    </row>
    <row r="18492" spans="1:10" ht="15" x14ac:dyDescent="0.2">
      <c r="A18492" s="734">
        <v>45325</v>
      </c>
      <c r="B18492" s="63" t="s">
        <v>11089</v>
      </c>
      <c r="C18492" s="63" t="s">
        <v>5741</v>
      </c>
      <c r="D18492" s="183" t="s">
        <v>370</v>
      </c>
      <c r="E18492" s="126">
        <v>2350</v>
      </c>
      <c r="F18492" s="126"/>
      <c r="G18492" s="126">
        <f t="shared" si="329"/>
        <v>-2350</v>
      </c>
      <c r="H18492" s="705" t="s">
        <v>12380</v>
      </c>
      <c r="J18492" s="40"/>
    </row>
    <row r="18493" spans="1:10" ht="15" x14ac:dyDescent="0.2">
      <c r="A18493" s="734">
        <v>45324</v>
      </c>
      <c r="B18493" s="63" t="s">
        <v>11089</v>
      </c>
      <c r="C18493" s="63" t="s">
        <v>10993</v>
      </c>
      <c r="D18493" s="183" t="s">
        <v>12408</v>
      </c>
      <c r="E18493" s="126">
        <v>15000</v>
      </c>
      <c r="F18493" s="126"/>
      <c r="G18493" s="126">
        <f t="shared" si="328"/>
        <v>-15000</v>
      </c>
      <c r="H18493" s="705" t="s">
        <v>12380</v>
      </c>
      <c r="J18493" s="40"/>
    </row>
    <row r="18494" spans="1:10" ht="15" x14ac:dyDescent="0.2">
      <c r="A18494" s="734">
        <v>45325</v>
      </c>
      <c r="B18494" s="63" t="s">
        <v>11897</v>
      </c>
      <c r="C18494" s="63" t="s">
        <v>8372</v>
      </c>
      <c r="D18494" s="183" t="s">
        <v>3369</v>
      </c>
      <c r="E18494" s="126">
        <v>5216</v>
      </c>
      <c r="F18494" s="126"/>
      <c r="G18494" s="126">
        <f t="shared" ref="G18494:G18498" si="330">F18494-E18494</f>
        <v>-5216</v>
      </c>
      <c r="H18494" s="705" t="s">
        <v>12380</v>
      </c>
      <c r="J18494" s="40"/>
    </row>
    <row r="18495" spans="1:10" ht="15" x14ac:dyDescent="0.2">
      <c r="A18495" s="734">
        <v>45325</v>
      </c>
      <c r="B18495" s="63" t="s">
        <v>11897</v>
      </c>
      <c r="C18495" s="63" t="s">
        <v>10993</v>
      </c>
      <c r="D18495" s="183" t="s">
        <v>12409</v>
      </c>
      <c r="E18495" s="126">
        <v>85000</v>
      </c>
      <c r="F18495" s="126"/>
      <c r="G18495" s="126">
        <f t="shared" si="330"/>
        <v>-85000</v>
      </c>
      <c r="H18495" s="705" t="s">
        <v>12380</v>
      </c>
      <c r="J18495" s="40"/>
    </row>
    <row r="18496" spans="1:10" ht="15" x14ac:dyDescent="0.2">
      <c r="A18496" s="734">
        <v>45325</v>
      </c>
      <c r="B18496" s="63" t="s">
        <v>11897</v>
      </c>
      <c r="C18496" s="63" t="s">
        <v>1198</v>
      </c>
      <c r="D18496" s="183" t="s">
        <v>12410</v>
      </c>
      <c r="E18496" s="126">
        <v>158700</v>
      </c>
      <c r="F18496" s="126"/>
      <c r="G18496" s="126">
        <f t="shared" si="330"/>
        <v>-158700</v>
      </c>
      <c r="H18496" s="705" t="s">
        <v>12380</v>
      </c>
      <c r="J18496" s="40"/>
    </row>
    <row r="18497" spans="1:10" ht="15" x14ac:dyDescent="0.2">
      <c r="A18497" s="734">
        <v>45325</v>
      </c>
      <c r="B18497" s="63" t="s">
        <v>11897</v>
      </c>
      <c r="C18497" s="63" t="s">
        <v>11029</v>
      </c>
      <c r="D18497" s="183" t="s">
        <v>12421</v>
      </c>
      <c r="E18497" s="126">
        <v>100000</v>
      </c>
      <c r="F18497" s="126"/>
      <c r="G18497" s="126">
        <f t="shared" si="330"/>
        <v>-100000</v>
      </c>
      <c r="H18497" s="705" t="s">
        <v>12380</v>
      </c>
      <c r="J18497" s="40"/>
    </row>
    <row r="18498" spans="1:10" ht="15" x14ac:dyDescent="0.2">
      <c r="A18498" s="734">
        <v>45325</v>
      </c>
      <c r="B18498" s="63" t="s">
        <v>12366</v>
      </c>
      <c r="C18498" s="63" t="s">
        <v>11099</v>
      </c>
      <c r="D18498" s="183" t="s">
        <v>12461</v>
      </c>
      <c r="E18498" s="126">
        <v>50000</v>
      </c>
      <c r="F18498" s="126"/>
      <c r="G18498" s="126">
        <f t="shared" si="330"/>
        <v>-50000</v>
      </c>
      <c r="H18498" s="705" t="s">
        <v>12380</v>
      </c>
      <c r="J18498" s="40"/>
    </row>
    <row r="18499" spans="1:10" ht="15" x14ac:dyDescent="0.2">
      <c r="A18499" s="734">
        <v>45325</v>
      </c>
      <c r="B18499" s="63" t="s">
        <v>103</v>
      </c>
      <c r="C18499" s="63" t="s">
        <v>2672</v>
      </c>
      <c r="D18499" s="183" t="s">
        <v>12422</v>
      </c>
      <c r="E18499" s="126">
        <v>1000</v>
      </c>
      <c r="F18499" s="126"/>
      <c r="G18499" s="126">
        <f t="shared" ref="G18499:G18518" si="331">F18499-E18499</f>
        <v>-1000</v>
      </c>
      <c r="H18499" s="705" t="s">
        <v>12380</v>
      </c>
      <c r="J18499" s="40"/>
    </row>
    <row r="18500" spans="1:10" ht="15" x14ac:dyDescent="0.2">
      <c r="A18500" s="734">
        <v>45325</v>
      </c>
      <c r="B18500" s="63" t="s">
        <v>37</v>
      </c>
      <c r="C18500" s="63" t="s">
        <v>392</v>
      </c>
      <c r="D18500" s="183" t="s">
        <v>12423</v>
      </c>
      <c r="E18500" s="126">
        <v>3000</v>
      </c>
      <c r="F18500" s="126"/>
      <c r="G18500" s="126">
        <f t="shared" si="331"/>
        <v>-3000</v>
      </c>
      <c r="H18500" s="705" t="s">
        <v>12380</v>
      </c>
      <c r="J18500" s="40"/>
    </row>
    <row r="18501" spans="1:10" ht="15" x14ac:dyDescent="0.2">
      <c r="A18501" s="734">
        <v>45325</v>
      </c>
      <c r="B18501" s="63" t="s">
        <v>12532</v>
      </c>
      <c r="C18501" s="63" t="s">
        <v>5410</v>
      </c>
      <c r="D18501" s="183" t="s">
        <v>12424</v>
      </c>
      <c r="E18501" s="126">
        <v>5000</v>
      </c>
      <c r="F18501" s="126"/>
      <c r="G18501" s="126">
        <f t="shared" si="331"/>
        <v>-5000</v>
      </c>
      <c r="H18501" s="705" t="s">
        <v>12380</v>
      </c>
      <c r="J18501" s="40"/>
    </row>
    <row r="18502" spans="1:10" ht="15" x14ac:dyDescent="0.2">
      <c r="A18502" s="734">
        <v>45328</v>
      </c>
      <c r="B18502" s="63" t="s">
        <v>11897</v>
      </c>
      <c r="C18502" s="63" t="s">
        <v>5741</v>
      </c>
      <c r="D18502" s="183" t="s">
        <v>12425</v>
      </c>
      <c r="E18502" s="126">
        <v>1500</v>
      </c>
      <c r="F18502" s="126"/>
      <c r="G18502" s="126">
        <f t="shared" si="331"/>
        <v>-1500</v>
      </c>
      <c r="H18502" s="705" t="s">
        <v>12380</v>
      </c>
      <c r="J18502" s="40"/>
    </row>
    <row r="18503" spans="1:10" ht="15" x14ac:dyDescent="0.2">
      <c r="A18503" s="734">
        <v>45328</v>
      </c>
      <c r="B18503" s="63" t="s">
        <v>10363</v>
      </c>
      <c r="C18503" s="63" t="s">
        <v>5741</v>
      </c>
      <c r="D18503" s="183" t="s">
        <v>1886</v>
      </c>
      <c r="E18503" s="126">
        <v>2800</v>
      </c>
      <c r="F18503" s="126"/>
      <c r="G18503" s="126">
        <f t="shared" si="331"/>
        <v>-2800</v>
      </c>
      <c r="H18503" s="705" t="s">
        <v>12380</v>
      </c>
      <c r="J18503" s="40"/>
    </row>
    <row r="18504" spans="1:10" ht="15" x14ac:dyDescent="0.2">
      <c r="A18504" s="734">
        <v>45328</v>
      </c>
      <c r="B18504" s="63" t="s">
        <v>103</v>
      </c>
      <c r="C18504" s="63" t="s">
        <v>103</v>
      </c>
      <c r="D18504" s="183" t="s">
        <v>8158</v>
      </c>
      <c r="E18504" s="126">
        <v>5000</v>
      </c>
      <c r="F18504" s="126"/>
      <c r="G18504" s="126">
        <f t="shared" si="331"/>
        <v>-5000</v>
      </c>
      <c r="H18504" s="705" t="s">
        <v>12380</v>
      </c>
      <c r="J18504" s="40"/>
    </row>
    <row r="18505" spans="1:10" ht="15" x14ac:dyDescent="0.2">
      <c r="A18505" s="734">
        <v>45328</v>
      </c>
      <c r="B18505" s="63" t="s">
        <v>12426</v>
      </c>
      <c r="C18505" s="63" t="s">
        <v>5410</v>
      </c>
      <c r="D18505" s="183" t="s">
        <v>12427</v>
      </c>
      <c r="E18505" s="126">
        <v>5000</v>
      </c>
      <c r="F18505" s="126"/>
      <c r="G18505" s="126">
        <f t="shared" si="331"/>
        <v>-5000</v>
      </c>
      <c r="H18505" s="705" t="s">
        <v>12380</v>
      </c>
      <c r="J18505" s="40"/>
    </row>
    <row r="18506" spans="1:10" ht="15" x14ac:dyDescent="0.2">
      <c r="A18506" s="734">
        <v>45328</v>
      </c>
      <c r="B18506" s="63" t="s">
        <v>103</v>
      </c>
      <c r="C18506" s="63" t="s">
        <v>1495</v>
      </c>
      <c r="D18506" s="183" t="s">
        <v>370</v>
      </c>
      <c r="E18506" s="126">
        <v>1200</v>
      </c>
      <c r="F18506" s="126"/>
      <c r="G18506" s="126">
        <f t="shared" si="331"/>
        <v>-1200</v>
      </c>
      <c r="H18506" s="705" t="s">
        <v>12380</v>
      </c>
      <c r="J18506" s="40"/>
    </row>
    <row r="18507" spans="1:10" ht="15" x14ac:dyDescent="0.2">
      <c r="A18507" s="734">
        <v>45328</v>
      </c>
      <c r="B18507" s="63" t="s">
        <v>11897</v>
      </c>
      <c r="C18507" s="63" t="s">
        <v>5741</v>
      </c>
      <c r="D18507" s="183" t="s">
        <v>370</v>
      </c>
      <c r="E18507" s="126">
        <v>1700</v>
      </c>
      <c r="F18507" s="126"/>
      <c r="G18507" s="126">
        <f t="shared" si="331"/>
        <v>-1700</v>
      </c>
      <c r="H18507" s="705" t="s">
        <v>12380</v>
      </c>
      <c r="J18507" s="40"/>
    </row>
    <row r="18508" spans="1:10" ht="15" x14ac:dyDescent="0.2">
      <c r="A18508" s="734">
        <v>45328</v>
      </c>
      <c r="B18508" s="63" t="s">
        <v>11897</v>
      </c>
      <c r="C18508" s="63" t="s">
        <v>11029</v>
      </c>
      <c r="D18508" s="183" t="s">
        <v>12036</v>
      </c>
      <c r="E18508" s="126">
        <v>100000</v>
      </c>
      <c r="F18508" s="126"/>
      <c r="G18508" s="126">
        <f t="shared" si="331"/>
        <v>-100000</v>
      </c>
      <c r="H18508" s="705" t="s">
        <v>12380</v>
      </c>
      <c r="J18508" s="40"/>
    </row>
    <row r="18509" spans="1:10" ht="15" x14ac:dyDescent="0.2">
      <c r="A18509" s="734">
        <v>45329</v>
      </c>
      <c r="B18509" s="63" t="s">
        <v>12366</v>
      </c>
      <c r="C18509" s="63" t="s">
        <v>11725</v>
      </c>
      <c r="D18509" s="183" t="s">
        <v>12036</v>
      </c>
      <c r="E18509" s="126">
        <v>162500</v>
      </c>
      <c r="F18509" s="126"/>
      <c r="G18509" s="126">
        <f t="shared" si="331"/>
        <v>-162500</v>
      </c>
      <c r="H18509" s="705" t="s">
        <v>12380</v>
      </c>
      <c r="J18509" s="40"/>
    </row>
    <row r="18510" spans="1:10" ht="24" x14ac:dyDescent="0.2">
      <c r="A18510" s="734">
        <v>45329</v>
      </c>
      <c r="B18510" s="63" t="s">
        <v>11617</v>
      </c>
      <c r="C18510" s="551" t="s">
        <v>10993</v>
      </c>
      <c r="D18510" s="740" t="s">
        <v>12434</v>
      </c>
      <c r="E18510" s="552">
        <v>16000</v>
      </c>
      <c r="F18510" s="126"/>
      <c r="G18510" s="126">
        <f t="shared" si="331"/>
        <v>-16000</v>
      </c>
      <c r="H18510" s="705" t="s">
        <v>12380</v>
      </c>
      <c r="J18510" s="40"/>
    </row>
    <row r="18511" spans="1:10" ht="24" x14ac:dyDescent="0.2">
      <c r="A18511" s="734">
        <v>45329</v>
      </c>
      <c r="B18511" s="63" t="s">
        <v>11738</v>
      </c>
      <c r="C18511" s="551" t="s">
        <v>10993</v>
      </c>
      <c r="D18511" s="740" t="s">
        <v>12434</v>
      </c>
      <c r="E18511" s="552">
        <v>38000</v>
      </c>
      <c r="F18511" s="126"/>
      <c r="G18511" s="126">
        <f t="shared" si="331"/>
        <v>-38000</v>
      </c>
      <c r="H18511" s="705" t="s">
        <v>12380</v>
      </c>
      <c r="J18511" s="40"/>
    </row>
    <row r="18512" spans="1:10" ht="24" x14ac:dyDescent="0.2">
      <c r="A18512" s="734">
        <v>45329</v>
      </c>
      <c r="B18512" s="63" t="s">
        <v>12624</v>
      </c>
      <c r="C18512" s="551" t="s">
        <v>10993</v>
      </c>
      <c r="D18512" s="740" t="s">
        <v>12434</v>
      </c>
      <c r="E18512" s="552">
        <v>19500</v>
      </c>
      <c r="F18512" s="126"/>
      <c r="G18512" s="126">
        <f t="shared" si="331"/>
        <v>-19500</v>
      </c>
      <c r="H18512" s="705" t="s">
        <v>12380</v>
      </c>
      <c r="J18512" s="40"/>
    </row>
    <row r="18513" spans="1:10" ht="24" x14ac:dyDescent="0.2">
      <c r="A18513" s="734">
        <v>45329</v>
      </c>
      <c r="B18513" s="63" t="s">
        <v>11897</v>
      </c>
      <c r="C18513" s="551" t="s">
        <v>10993</v>
      </c>
      <c r="D18513" s="740" t="s">
        <v>12434</v>
      </c>
      <c r="E18513" s="552">
        <v>80000</v>
      </c>
      <c r="F18513" s="126"/>
      <c r="G18513" s="126">
        <f t="shared" si="331"/>
        <v>-80000</v>
      </c>
      <c r="H18513" s="705" t="s">
        <v>12380</v>
      </c>
      <c r="J18513" s="40"/>
    </row>
    <row r="18514" spans="1:10" ht="15" x14ac:dyDescent="0.2">
      <c r="A18514" s="734">
        <v>45329</v>
      </c>
      <c r="B18514" s="63" t="s">
        <v>11617</v>
      </c>
      <c r="C18514" s="63" t="s">
        <v>11552</v>
      </c>
      <c r="D18514" s="183" t="s">
        <v>12435</v>
      </c>
      <c r="E18514" s="126">
        <v>88800</v>
      </c>
      <c r="F18514" s="126"/>
      <c r="G18514" s="126">
        <f t="shared" si="331"/>
        <v>-88800</v>
      </c>
      <c r="H18514" s="705" t="s">
        <v>12380</v>
      </c>
      <c r="J18514" s="40"/>
    </row>
    <row r="18515" spans="1:10" ht="24" x14ac:dyDescent="0.2">
      <c r="A18515" s="734">
        <v>45329</v>
      </c>
      <c r="B18515" s="63" t="s">
        <v>11897</v>
      </c>
      <c r="C18515" s="63" t="s">
        <v>12436</v>
      </c>
      <c r="D18515" s="183" t="s">
        <v>12437</v>
      </c>
      <c r="E18515" s="126">
        <v>164000</v>
      </c>
      <c r="F18515" s="126"/>
      <c r="G18515" s="126">
        <f t="shared" si="331"/>
        <v>-164000</v>
      </c>
      <c r="H18515" s="705" t="s">
        <v>12380</v>
      </c>
      <c r="J18515" s="40"/>
    </row>
    <row r="18516" spans="1:10" ht="15" x14ac:dyDescent="0.2">
      <c r="A18516" s="734">
        <v>45329</v>
      </c>
      <c r="B18516" s="63" t="s">
        <v>10471</v>
      </c>
      <c r="C18516" s="63" t="s">
        <v>12438</v>
      </c>
      <c r="D18516" s="183" t="s">
        <v>12439</v>
      </c>
      <c r="E18516" s="126">
        <v>140000</v>
      </c>
      <c r="F18516" s="126"/>
      <c r="G18516" s="126">
        <f t="shared" si="331"/>
        <v>-140000</v>
      </c>
      <c r="H18516" s="705" t="s">
        <v>12380</v>
      </c>
      <c r="J18516" s="40"/>
    </row>
    <row r="18517" spans="1:10" ht="24" x14ac:dyDescent="0.2">
      <c r="A18517" s="734">
        <v>45329</v>
      </c>
      <c r="B18517" s="63" t="s">
        <v>11897</v>
      </c>
      <c r="C18517" s="63" t="s">
        <v>10993</v>
      </c>
      <c r="D18517" s="183" t="s">
        <v>12440</v>
      </c>
      <c r="E18517" s="126">
        <v>208000</v>
      </c>
      <c r="F18517" s="126"/>
      <c r="G18517" s="126">
        <f t="shared" si="331"/>
        <v>-208000</v>
      </c>
      <c r="H18517" s="705" t="s">
        <v>12380</v>
      </c>
      <c r="J18517" s="40"/>
    </row>
    <row r="18518" spans="1:10" ht="15" x14ac:dyDescent="0.2">
      <c r="A18518" s="734">
        <v>45329</v>
      </c>
      <c r="B18518" s="63" t="s">
        <v>11617</v>
      </c>
      <c r="C18518" s="63" t="s">
        <v>10993</v>
      </c>
      <c r="D18518" s="183" t="s">
        <v>12441</v>
      </c>
      <c r="E18518" s="126">
        <v>23680</v>
      </c>
      <c r="F18518" s="126"/>
      <c r="G18518" s="126">
        <f t="shared" si="331"/>
        <v>-23680</v>
      </c>
      <c r="H18518" s="705" t="s">
        <v>12380</v>
      </c>
      <c r="J18518" s="40"/>
    </row>
    <row r="18519" spans="1:10" ht="15" x14ac:dyDescent="0.2">
      <c r="A18519" s="734">
        <v>45329</v>
      </c>
      <c r="B18519" s="63" t="s">
        <v>103</v>
      </c>
      <c r="C18519" s="63" t="s">
        <v>103</v>
      </c>
      <c r="D18519" s="183" t="s">
        <v>8158</v>
      </c>
      <c r="E18519" s="126">
        <v>2000</v>
      </c>
      <c r="F18519" s="126"/>
      <c r="G18519" s="126">
        <f t="shared" ref="G18519:G18522" si="332">F18519-E18519</f>
        <v>-2000</v>
      </c>
      <c r="H18519" s="705" t="s">
        <v>12380</v>
      </c>
      <c r="J18519" s="40"/>
    </row>
    <row r="18520" spans="1:10" ht="15" x14ac:dyDescent="0.2">
      <c r="A18520" s="734">
        <v>45329</v>
      </c>
      <c r="B18520" s="63" t="s">
        <v>9986</v>
      </c>
      <c r="C18520" s="63" t="s">
        <v>6423</v>
      </c>
      <c r="D18520" s="183" t="s">
        <v>1157</v>
      </c>
      <c r="E18520" s="126">
        <v>35000</v>
      </c>
      <c r="F18520" s="126"/>
      <c r="G18520" s="126">
        <f t="shared" si="332"/>
        <v>-35000</v>
      </c>
      <c r="H18520" s="705" t="s">
        <v>12380</v>
      </c>
      <c r="J18520" s="40"/>
    </row>
    <row r="18521" spans="1:10" ht="15" x14ac:dyDescent="0.2">
      <c r="A18521" s="734">
        <v>45329</v>
      </c>
      <c r="B18521" s="63" t="s">
        <v>11089</v>
      </c>
      <c r="C18521" s="63" t="s">
        <v>10993</v>
      </c>
      <c r="D18521" s="183" t="s">
        <v>12433</v>
      </c>
      <c r="E18521" s="126">
        <v>25500</v>
      </c>
      <c r="F18521" s="126"/>
      <c r="G18521" s="126">
        <f t="shared" ref="G18521" si="333">F18521-E18521</f>
        <v>-25500</v>
      </c>
      <c r="H18521" s="705" t="s">
        <v>12380</v>
      </c>
      <c r="J18521" s="40"/>
    </row>
    <row r="18522" spans="1:10" ht="15" x14ac:dyDescent="0.2">
      <c r="A18522" s="734">
        <v>45329</v>
      </c>
      <c r="B18522" s="63" t="s">
        <v>12426</v>
      </c>
      <c r="C18522" s="63" t="s">
        <v>5741</v>
      </c>
      <c r="D18522" s="183" t="s">
        <v>370</v>
      </c>
      <c r="E18522" s="126">
        <v>2700</v>
      </c>
      <c r="F18522" s="126"/>
      <c r="G18522" s="126">
        <f t="shared" si="332"/>
        <v>-2700</v>
      </c>
      <c r="H18522" s="705" t="s">
        <v>12380</v>
      </c>
      <c r="J18522" s="40"/>
    </row>
    <row r="18523" spans="1:10" ht="15" x14ac:dyDescent="0.2">
      <c r="A18523" s="734">
        <v>45331</v>
      </c>
      <c r="B18523" s="63" t="s">
        <v>11635</v>
      </c>
      <c r="C18523" s="63" t="s">
        <v>12442</v>
      </c>
      <c r="D18523" s="183" t="s">
        <v>1157</v>
      </c>
      <c r="E18523" s="126">
        <v>50000</v>
      </c>
      <c r="F18523" s="126"/>
      <c r="G18523" s="126">
        <f t="shared" ref="G18523:G18535" si="334">F18523-E18523</f>
        <v>-50000</v>
      </c>
      <c r="H18523" s="705" t="s">
        <v>12380</v>
      </c>
      <c r="J18523" s="40"/>
    </row>
    <row r="18524" spans="1:10" ht="15" x14ac:dyDescent="0.2">
      <c r="A18524" s="734">
        <v>45331</v>
      </c>
      <c r="B18524" s="63" t="s">
        <v>12366</v>
      </c>
      <c r="C18524" s="63" t="s">
        <v>10993</v>
      </c>
      <c r="D18524" s="183" t="s">
        <v>12443</v>
      </c>
      <c r="E18524" s="126">
        <v>3000</v>
      </c>
      <c r="F18524" s="126"/>
      <c r="G18524" s="126">
        <f t="shared" si="334"/>
        <v>-3000</v>
      </c>
      <c r="H18524" s="705" t="s">
        <v>12380</v>
      </c>
      <c r="J18524" s="40"/>
    </row>
    <row r="18525" spans="1:10" ht="15" x14ac:dyDescent="0.2">
      <c r="A18525" s="734">
        <v>45331</v>
      </c>
      <c r="B18525" s="63" t="s">
        <v>103</v>
      </c>
      <c r="C18525" s="63" t="s">
        <v>103</v>
      </c>
      <c r="D18525" s="183" t="s">
        <v>8158</v>
      </c>
      <c r="E18525" s="126">
        <v>3000</v>
      </c>
      <c r="F18525" s="126"/>
      <c r="G18525" s="126">
        <f t="shared" si="334"/>
        <v>-3000</v>
      </c>
      <c r="H18525" s="705" t="s">
        <v>12380</v>
      </c>
      <c r="J18525" s="40"/>
    </row>
    <row r="18526" spans="1:10" ht="15" x14ac:dyDescent="0.2">
      <c r="A18526" s="734">
        <v>45331</v>
      </c>
      <c r="B18526" s="63" t="s">
        <v>11089</v>
      </c>
      <c r="C18526" s="63" t="s">
        <v>5741</v>
      </c>
      <c r="D18526" s="183" t="s">
        <v>370</v>
      </c>
      <c r="E18526" s="126">
        <v>2000</v>
      </c>
      <c r="F18526" s="126"/>
      <c r="G18526" s="126">
        <f t="shared" si="334"/>
        <v>-2000</v>
      </c>
      <c r="H18526" s="705" t="s">
        <v>12380</v>
      </c>
      <c r="J18526" s="40"/>
    </row>
    <row r="18527" spans="1:10" ht="15" x14ac:dyDescent="0.2">
      <c r="A18527" s="734">
        <v>45331</v>
      </c>
      <c r="B18527" s="63" t="s">
        <v>10471</v>
      </c>
      <c r="C18527" s="63" t="s">
        <v>12307</v>
      </c>
      <c r="D18527" s="183" t="s">
        <v>1157</v>
      </c>
      <c r="E18527" s="126">
        <v>50000</v>
      </c>
      <c r="F18527" s="126"/>
      <c r="G18527" s="126">
        <f t="shared" si="334"/>
        <v>-50000</v>
      </c>
      <c r="H18527" s="705" t="s">
        <v>12380</v>
      </c>
      <c r="J18527" s="40"/>
    </row>
    <row r="18528" spans="1:10" ht="15" x14ac:dyDescent="0.2">
      <c r="A18528" s="734">
        <v>45331</v>
      </c>
      <c r="B18528" s="63" t="s">
        <v>9356</v>
      </c>
      <c r="C18528" s="63" t="s">
        <v>12307</v>
      </c>
      <c r="D18528" s="183" t="s">
        <v>1157</v>
      </c>
      <c r="E18528" s="126">
        <v>25000</v>
      </c>
      <c r="F18528" s="126"/>
      <c r="G18528" s="126">
        <f t="shared" si="334"/>
        <v>-25000</v>
      </c>
      <c r="H18528" s="705" t="s">
        <v>12380</v>
      </c>
      <c r="J18528" s="40"/>
    </row>
    <row r="18529" spans="1:10" ht="15" x14ac:dyDescent="0.2">
      <c r="A18529" s="734">
        <v>45331</v>
      </c>
      <c r="B18529" s="63" t="s">
        <v>11738</v>
      </c>
      <c r="C18529" s="63" t="s">
        <v>12155</v>
      </c>
      <c r="D18529" s="183" t="s">
        <v>12459</v>
      </c>
      <c r="E18529" s="126">
        <v>25000</v>
      </c>
      <c r="F18529" s="126"/>
      <c r="G18529" s="126">
        <f t="shared" si="334"/>
        <v>-25000</v>
      </c>
      <c r="H18529" s="705" t="s">
        <v>12380</v>
      </c>
      <c r="J18529" s="40"/>
    </row>
    <row r="18530" spans="1:10" ht="15" x14ac:dyDescent="0.2">
      <c r="A18530" s="734">
        <v>45332</v>
      </c>
      <c r="B18530" s="63" t="s">
        <v>8559</v>
      </c>
      <c r="C18530" s="63" t="s">
        <v>11633</v>
      </c>
      <c r="D18530" s="183" t="s">
        <v>12444</v>
      </c>
      <c r="E18530" s="126">
        <v>12000</v>
      </c>
      <c r="F18530" s="126"/>
      <c r="G18530" s="126">
        <f t="shared" si="334"/>
        <v>-12000</v>
      </c>
      <c r="H18530" s="705" t="s">
        <v>12380</v>
      </c>
      <c r="J18530" s="40"/>
    </row>
    <row r="18531" spans="1:10" ht="15" x14ac:dyDescent="0.2">
      <c r="A18531" s="734">
        <v>45332</v>
      </c>
      <c r="B18531" s="63" t="s">
        <v>11089</v>
      </c>
      <c r="C18531" s="63" t="s">
        <v>5741</v>
      </c>
      <c r="D18531" s="183" t="s">
        <v>12445</v>
      </c>
      <c r="E18531" s="126">
        <v>3500</v>
      </c>
      <c r="F18531" s="126"/>
      <c r="G18531" s="126">
        <f t="shared" si="334"/>
        <v>-3500</v>
      </c>
      <c r="H18531" s="705" t="s">
        <v>12380</v>
      </c>
      <c r="J18531" s="40"/>
    </row>
    <row r="18532" spans="1:10" ht="15" x14ac:dyDescent="0.2">
      <c r="A18532" s="734">
        <v>45332</v>
      </c>
      <c r="B18532" s="63" t="s">
        <v>12446</v>
      </c>
      <c r="C18532" s="63" t="s">
        <v>5741</v>
      </c>
      <c r="D18532" s="183" t="s">
        <v>12447</v>
      </c>
      <c r="E18532" s="126">
        <v>2200</v>
      </c>
      <c r="F18532" s="126"/>
      <c r="G18532" s="126">
        <f t="shared" si="334"/>
        <v>-2200</v>
      </c>
      <c r="H18532" s="705" t="s">
        <v>12380</v>
      </c>
      <c r="J18532" s="40"/>
    </row>
    <row r="18533" spans="1:10" ht="24" x14ac:dyDescent="0.2">
      <c r="A18533" s="734">
        <v>45332</v>
      </c>
      <c r="B18533" s="63" t="s">
        <v>11897</v>
      </c>
      <c r="C18533" s="63" t="s">
        <v>11633</v>
      </c>
      <c r="D18533" s="183" t="s">
        <v>12448</v>
      </c>
      <c r="E18533" s="126">
        <v>85000</v>
      </c>
      <c r="F18533" s="126"/>
      <c r="G18533" s="126">
        <f t="shared" si="334"/>
        <v>-85000</v>
      </c>
      <c r="H18533" s="705" t="s">
        <v>12380</v>
      </c>
      <c r="J18533" s="40"/>
    </row>
    <row r="18534" spans="1:10" ht="15" x14ac:dyDescent="0.2">
      <c r="A18534" s="734">
        <v>45332</v>
      </c>
      <c r="B18534" s="63" t="s">
        <v>11897</v>
      </c>
      <c r="C18534" s="63" t="s">
        <v>12038</v>
      </c>
      <c r="D18534" s="183" t="s">
        <v>12450</v>
      </c>
      <c r="E18534" s="126">
        <v>500000</v>
      </c>
      <c r="F18534" s="126"/>
      <c r="G18534" s="126">
        <f t="shared" si="334"/>
        <v>-500000</v>
      </c>
      <c r="H18534" s="705" t="s">
        <v>12380</v>
      </c>
      <c r="J18534" s="40"/>
    </row>
    <row r="18535" spans="1:10" ht="15" x14ac:dyDescent="0.2">
      <c r="A18535" s="734">
        <v>45332</v>
      </c>
      <c r="B18535" s="63" t="s">
        <v>11738</v>
      </c>
      <c r="C18535" s="63" t="s">
        <v>10993</v>
      </c>
      <c r="D18535" s="183" t="s">
        <v>11877</v>
      </c>
      <c r="E18535" s="126">
        <v>15170</v>
      </c>
      <c r="F18535" s="126"/>
      <c r="G18535" s="126">
        <f t="shared" si="334"/>
        <v>-15170</v>
      </c>
      <c r="H18535" s="705" t="s">
        <v>12380</v>
      </c>
      <c r="J18535" s="40"/>
    </row>
    <row r="18536" spans="1:10" ht="15" x14ac:dyDescent="0.2">
      <c r="A18536" s="734">
        <v>45332</v>
      </c>
      <c r="B18536" s="63" t="s">
        <v>10363</v>
      </c>
      <c r="C18536" s="63" t="s">
        <v>2190</v>
      </c>
      <c r="D18536" s="183" t="s">
        <v>12451</v>
      </c>
      <c r="E18536" s="126">
        <v>24000</v>
      </c>
      <c r="F18536" s="126"/>
      <c r="G18536" s="126">
        <f t="shared" ref="G18536:G18546" si="335">F18536-E18536</f>
        <v>-24000</v>
      </c>
      <c r="H18536" s="705" t="s">
        <v>12380</v>
      </c>
      <c r="J18536" s="40"/>
    </row>
    <row r="18537" spans="1:10" ht="15" x14ac:dyDescent="0.2">
      <c r="A18537" s="734">
        <v>45332</v>
      </c>
      <c r="B18537" s="63" t="s">
        <v>8559</v>
      </c>
      <c r="C18537" s="63" t="s">
        <v>5741</v>
      </c>
      <c r="D18537" s="183" t="s">
        <v>370</v>
      </c>
      <c r="E18537" s="126">
        <v>3000</v>
      </c>
      <c r="F18537" s="126"/>
      <c r="G18537" s="126">
        <f t="shared" si="335"/>
        <v>-3000</v>
      </c>
      <c r="H18537" s="705" t="s">
        <v>12380</v>
      </c>
      <c r="J18537" s="40"/>
    </row>
    <row r="18538" spans="1:10" ht="15" x14ac:dyDescent="0.2">
      <c r="A18538" s="734">
        <v>45332</v>
      </c>
      <c r="B18538" s="63" t="s">
        <v>11897</v>
      </c>
      <c r="C18538" s="63" t="s">
        <v>5741</v>
      </c>
      <c r="D18538" s="183" t="s">
        <v>370</v>
      </c>
      <c r="E18538" s="126">
        <v>600</v>
      </c>
      <c r="F18538" s="126"/>
      <c r="G18538" s="126">
        <f t="shared" si="335"/>
        <v>-600</v>
      </c>
      <c r="H18538" s="705" t="s">
        <v>12380</v>
      </c>
      <c r="J18538" s="40"/>
    </row>
    <row r="18539" spans="1:10" ht="15" x14ac:dyDescent="0.2">
      <c r="A18539" s="734">
        <v>45332</v>
      </c>
      <c r="B18539" s="63" t="s">
        <v>12532</v>
      </c>
      <c r="C18539" s="63" t="s">
        <v>5410</v>
      </c>
      <c r="D18539" s="183" t="s">
        <v>12452</v>
      </c>
      <c r="E18539" s="126">
        <v>5000</v>
      </c>
      <c r="F18539" s="126"/>
      <c r="G18539" s="126">
        <f t="shared" si="335"/>
        <v>-5000</v>
      </c>
      <c r="H18539" s="705" t="s">
        <v>12380</v>
      </c>
      <c r="J18539" s="40"/>
    </row>
    <row r="18540" spans="1:10" ht="15" x14ac:dyDescent="0.2">
      <c r="A18540" s="734">
        <v>45332</v>
      </c>
      <c r="B18540" s="63" t="s">
        <v>11897</v>
      </c>
      <c r="C18540" s="63" t="s">
        <v>10993</v>
      </c>
      <c r="D18540" s="183" t="s">
        <v>12453</v>
      </c>
      <c r="E18540" s="126">
        <v>7500</v>
      </c>
      <c r="F18540" s="126"/>
      <c r="G18540" s="126">
        <f t="shared" si="335"/>
        <v>-7500</v>
      </c>
      <c r="H18540" s="705" t="s">
        <v>12380</v>
      </c>
      <c r="J18540" s="40"/>
    </row>
    <row r="18541" spans="1:10" ht="15" x14ac:dyDescent="0.2">
      <c r="A18541" s="734">
        <v>45332</v>
      </c>
      <c r="B18541" s="63" t="s">
        <v>3945</v>
      </c>
      <c r="C18541" s="63" t="s">
        <v>794</v>
      </c>
      <c r="D18541" s="183" t="s">
        <v>12454</v>
      </c>
      <c r="E18541" s="126">
        <v>2100</v>
      </c>
      <c r="F18541" s="126"/>
      <c r="G18541" s="126">
        <f t="shared" si="335"/>
        <v>-2100</v>
      </c>
      <c r="H18541" s="705" t="s">
        <v>12380</v>
      </c>
      <c r="J18541" s="40"/>
    </row>
    <row r="18542" spans="1:10" ht="15" x14ac:dyDescent="0.2">
      <c r="A18542" s="734">
        <v>45332</v>
      </c>
      <c r="B18542" s="63" t="s">
        <v>11897</v>
      </c>
      <c r="C18542" s="63" t="s">
        <v>5741</v>
      </c>
      <c r="D18542" s="183" t="s">
        <v>370</v>
      </c>
      <c r="E18542" s="126">
        <v>450</v>
      </c>
      <c r="F18542" s="126"/>
      <c r="G18542" s="126">
        <f t="shared" si="335"/>
        <v>-450</v>
      </c>
      <c r="H18542" s="705" t="s">
        <v>12380</v>
      </c>
      <c r="J18542" s="40"/>
    </row>
    <row r="18543" spans="1:10" ht="15" x14ac:dyDescent="0.2">
      <c r="A18543" s="734">
        <v>45332</v>
      </c>
      <c r="B18543" s="63" t="s">
        <v>9356</v>
      </c>
      <c r="C18543" s="63" t="s">
        <v>10993</v>
      </c>
      <c r="D18543" s="183" t="s">
        <v>12458</v>
      </c>
      <c r="E18543" s="126">
        <v>1200</v>
      </c>
      <c r="F18543" s="126"/>
      <c r="G18543" s="126">
        <f>F18543-E18543</f>
        <v>-1200</v>
      </c>
      <c r="H18543" s="705" t="s">
        <v>12380</v>
      </c>
      <c r="J18543" s="40"/>
    </row>
    <row r="18544" spans="1:10" ht="15" x14ac:dyDescent="0.2">
      <c r="A18544" s="734">
        <v>45332</v>
      </c>
      <c r="B18544" s="63" t="s">
        <v>12455</v>
      </c>
      <c r="C18544" s="63" t="s">
        <v>12456</v>
      </c>
      <c r="D18544" s="183" t="s">
        <v>12457</v>
      </c>
      <c r="E18544" s="126">
        <v>20900</v>
      </c>
      <c r="F18544" s="126"/>
      <c r="G18544" s="126">
        <f t="shared" si="335"/>
        <v>-20900</v>
      </c>
      <c r="H18544" s="705" t="s">
        <v>12380</v>
      </c>
      <c r="J18544" s="40"/>
    </row>
    <row r="18545" spans="1:10" ht="15" x14ac:dyDescent="0.2">
      <c r="A18545" s="734">
        <v>45332</v>
      </c>
      <c r="B18545" s="63" t="s">
        <v>12426</v>
      </c>
      <c r="C18545" s="63" t="s">
        <v>392</v>
      </c>
      <c r="D18545" s="183" t="s">
        <v>12464</v>
      </c>
      <c r="E18545" s="126">
        <v>3100</v>
      </c>
      <c r="F18545" s="126"/>
      <c r="G18545" s="126">
        <f t="shared" si="335"/>
        <v>-3100</v>
      </c>
      <c r="H18545" s="705" t="s">
        <v>12380</v>
      </c>
      <c r="J18545" s="40"/>
    </row>
    <row r="18546" spans="1:10" ht="15" x14ac:dyDescent="0.2">
      <c r="A18546" s="734">
        <v>45332</v>
      </c>
      <c r="B18546" s="63" t="s">
        <v>10908</v>
      </c>
      <c r="C18546" s="63" t="s">
        <v>392</v>
      </c>
      <c r="D18546" s="183" t="s">
        <v>12463</v>
      </c>
      <c r="E18546" s="126">
        <v>7230</v>
      </c>
      <c r="F18546" s="126"/>
      <c r="G18546" s="126">
        <f t="shared" si="335"/>
        <v>-7230</v>
      </c>
      <c r="H18546" s="705" t="s">
        <v>12380</v>
      </c>
      <c r="J18546" s="40"/>
    </row>
    <row r="18547" spans="1:10" ht="15" x14ac:dyDescent="0.2">
      <c r="A18547" s="734">
        <v>45332</v>
      </c>
      <c r="B18547" s="63" t="s">
        <v>11897</v>
      </c>
      <c r="C18547" s="63" t="s">
        <v>5741</v>
      </c>
      <c r="D18547" s="183" t="s">
        <v>370</v>
      </c>
      <c r="E18547" s="126">
        <v>600</v>
      </c>
      <c r="F18547" s="126"/>
      <c r="G18547" s="126">
        <f t="shared" ref="G18547:G18550" si="336">F18547-E18547</f>
        <v>-600</v>
      </c>
      <c r="H18547" s="705" t="s">
        <v>12380</v>
      </c>
      <c r="J18547" s="40"/>
    </row>
    <row r="18548" spans="1:10" ht="15" x14ac:dyDescent="0.2">
      <c r="A18548" s="734">
        <v>45332</v>
      </c>
      <c r="B18548" s="63" t="s">
        <v>10908</v>
      </c>
      <c r="C18548" s="63" t="s">
        <v>5741</v>
      </c>
      <c r="D18548" s="183" t="s">
        <v>370</v>
      </c>
      <c r="E18548" s="126">
        <v>2000</v>
      </c>
      <c r="F18548" s="126"/>
      <c r="G18548" s="126">
        <f t="shared" si="336"/>
        <v>-2000</v>
      </c>
      <c r="H18548" s="705" t="s">
        <v>12380</v>
      </c>
      <c r="J18548" s="40"/>
    </row>
    <row r="18549" spans="1:10" ht="15" x14ac:dyDescent="0.2">
      <c r="A18549" s="734">
        <v>45333</v>
      </c>
      <c r="B18549" s="63" t="s">
        <v>12624</v>
      </c>
      <c r="C18549" s="63" t="s">
        <v>9549</v>
      </c>
      <c r="D18549" s="183" t="s">
        <v>12465</v>
      </c>
      <c r="E18549" s="126">
        <v>1000</v>
      </c>
      <c r="F18549" s="126"/>
      <c r="G18549" s="126">
        <f t="shared" si="336"/>
        <v>-1000</v>
      </c>
      <c r="H18549" s="705" t="s">
        <v>12380</v>
      </c>
      <c r="J18549" s="40"/>
    </row>
    <row r="18550" spans="1:10" ht="15" x14ac:dyDescent="0.2">
      <c r="A18550" s="734">
        <v>45333</v>
      </c>
      <c r="B18550" s="63" t="s">
        <v>12426</v>
      </c>
      <c r="C18550" s="63" t="s">
        <v>5741</v>
      </c>
      <c r="D18550" s="183" t="s">
        <v>12466</v>
      </c>
      <c r="E18550" s="126">
        <v>1200</v>
      </c>
      <c r="F18550" s="126"/>
      <c r="G18550" s="126">
        <f t="shared" si="336"/>
        <v>-1200</v>
      </c>
      <c r="H18550" s="705" t="s">
        <v>12380</v>
      </c>
      <c r="J18550" s="40"/>
    </row>
    <row r="18551" spans="1:10" ht="15" x14ac:dyDescent="0.2">
      <c r="A18551" s="734">
        <v>45334</v>
      </c>
      <c r="B18551" s="63" t="s">
        <v>103</v>
      </c>
      <c r="C18551" s="63" t="s">
        <v>103</v>
      </c>
      <c r="D18551" s="183" t="s">
        <v>8158</v>
      </c>
      <c r="E18551" s="126">
        <v>3000</v>
      </c>
      <c r="F18551" s="126"/>
      <c r="G18551" s="126">
        <f t="shared" ref="G18551:G18559" si="337">F18551-E18551</f>
        <v>-3000</v>
      </c>
      <c r="H18551" s="705" t="s">
        <v>12380</v>
      </c>
      <c r="J18551" s="40"/>
    </row>
    <row r="18552" spans="1:10" ht="15" x14ac:dyDescent="0.2">
      <c r="A18552" s="734">
        <v>45334</v>
      </c>
      <c r="B18552" s="63" t="s">
        <v>10908</v>
      </c>
      <c r="C18552" s="63" t="s">
        <v>5741</v>
      </c>
      <c r="D18552" s="183" t="s">
        <v>370</v>
      </c>
      <c r="E18552" s="126">
        <v>2000</v>
      </c>
      <c r="F18552" s="126"/>
      <c r="G18552" s="126">
        <f t="shared" si="337"/>
        <v>-2000</v>
      </c>
      <c r="H18552" s="705" t="s">
        <v>12380</v>
      </c>
      <c r="J18552" s="40"/>
    </row>
    <row r="18553" spans="1:10" ht="15" x14ac:dyDescent="0.2">
      <c r="A18553" s="734">
        <v>45334</v>
      </c>
      <c r="B18553" s="63" t="s">
        <v>10908</v>
      </c>
      <c r="C18553" s="63" t="s">
        <v>5741</v>
      </c>
      <c r="D18553" s="183" t="s">
        <v>370</v>
      </c>
      <c r="E18553" s="126">
        <v>500</v>
      </c>
      <c r="F18553" s="126"/>
      <c r="G18553" s="126">
        <f t="shared" si="337"/>
        <v>-500</v>
      </c>
      <c r="H18553" s="705" t="s">
        <v>12380</v>
      </c>
      <c r="J18553" s="40"/>
    </row>
    <row r="18554" spans="1:10" ht="24" x14ac:dyDescent="0.2">
      <c r="A18554" s="734">
        <v>45334</v>
      </c>
      <c r="B18554" s="63" t="s">
        <v>12532</v>
      </c>
      <c r="C18554" s="63" t="s">
        <v>6423</v>
      </c>
      <c r="D18554" s="183" t="s">
        <v>12812</v>
      </c>
      <c r="E18554" s="126">
        <v>35000</v>
      </c>
      <c r="F18554" s="126"/>
      <c r="G18554" s="126">
        <f t="shared" si="337"/>
        <v>-35000</v>
      </c>
      <c r="H18554" s="705" t="s">
        <v>12380</v>
      </c>
      <c r="J18554" s="40"/>
    </row>
    <row r="18555" spans="1:10" ht="15" x14ac:dyDescent="0.2">
      <c r="A18555" s="734">
        <v>45334</v>
      </c>
      <c r="B18555" s="63" t="s">
        <v>8559</v>
      </c>
      <c r="C18555" s="63" t="s">
        <v>5741</v>
      </c>
      <c r="D18555" s="183" t="s">
        <v>12467</v>
      </c>
      <c r="E18555" s="126">
        <v>500</v>
      </c>
      <c r="F18555" s="126"/>
      <c r="G18555" s="126">
        <f t="shared" si="337"/>
        <v>-500</v>
      </c>
      <c r="H18555" s="705" t="s">
        <v>12380</v>
      </c>
      <c r="J18555" s="40"/>
    </row>
    <row r="18556" spans="1:10" ht="15" x14ac:dyDescent="0.2">
      <c r="A18556" s="734">
        <v>45334</v>
      </c>
      <c r="B18556" s="63" t="s">
        <v>9356</v>
      </c>
      <c r="C18556" s="63" t="s">
        <v>10993</v>
      </c>
      <c r="D18556" s="183" t="s">
        <v>12468</v>
      </c>
      <c r="E18556" s="126">
        <v>5000</v>
      </c>
      <c r="F18556" s="126"/>
      <c r="G18556" s="126">
        <f t="shared" si="337"/>
        <v>-5000</v>
      </c>
      <c r="H18556" s="705" t="s">
        <v>12380</v>
      </c>
      <c r="J18556" s="40"/>
    </row>
    <row r="18557" spans="1:10" ht="15" x14ac:dyDescent="0.2">
      <c r="A18557" s="734">
        <v>45334</v>
      </c>
      <c r="B18557" s="63" t="s">
        <v>9356</v>
      </c>
      <c r="C18557" s="63" t="s">
        <v>392</v>
      </c>
      <c r="D18557" s="183" t="s">
        <v>12469</v>
      </c>
      <c r="E18557" s="126">
        <v>1500</v>
      </c>
      <c r="F18557" s="126"/>
      <c r="G18557" s="126">
        <f t="shared" si="337"/>
        <v>-1500</v>
      </c>
      <c r="H18557" s="705" t="s">
        <v>12380</v>
      </c>
      <c r="J18557" s="40"/>
    </row>
    <row r="18558" spans="1:10" ht="15" x14ac:dyDescent="0.2">
      <c r="A18558" s="734">
        <v>45334</v>
      </c>
      <c r="B18558" s="63" t="s">
        <v>11897</v>
      </c>
      <c r="C18558" s="63" t="s">
        <v>8091</v>
      </c>
      <c r="D18558" s="183" t="s">
        <v>12470</v>
      </c>
      <c r="E18558" s="126">
        <v>500000</v>
      </c>
      <c r="F18558" s="126"/>
      <c r="G18558" s="126">
        <f t="shared" si="337"/>
        <v>-500000</v>
      </c>
      <c r="H18558" s="705" t="s">
        <v>12380</v>
      </c>
      <c r="J18558" s="40"/>
    </row>
    <row r="18559" spans="1:10" ht="24" x14ac:dyDescent="0.2">
      <c r="A18559" s="734">
        <v>45334</v>
      </c>
      <c r="B18559" s="63" t="s">
        <v>8559</v>
      </c>
      <c r="C18559" s="63" t="s">
        <v>3145</v>
      </c>
      <c r="D18559" s="183" t="s">
        <v>12471</v>
      </c>
      <c r="E18559" s="126">
        <v>60000</v>
      </c>
      <c r="F18559" s="126"/>
      <c r="G18559" s="126">
        <f t="shared" si="337"/>
        <v>-60000</v>
      </c>
      <c r="H18559" s="705" t="s">
        <v>12380</v>
      </c>
      <c r="J18559" s="40"/>
    </row>
    <row r="18560" spans="1:10" ht="15" x14ac:dyDescent="0.2">
      <c r="A18560" s="734">
        <v>45334</v>
      </c>
      <c r="B18560" s="63" t="s">
        <v>11089</v>
      </c>
      <c r="C18560" s="63" t="s">
        <v>12472</v>
      </c>
      <c r="D18560" s="183" t="s">
        <v>12473</v>
      </c>
      <c r="E18560" s="126">
        <v>20000</v>
      </c>
      <c r="F18560" s="126"/>
      <c r="G18560" s="126">
        <f t="shared" ref="G18560:G18562" si="338">F18560-E18560</f>
        <v>-20000</v>
      </c>
      <c r="H18560" s="705" t="s">
        <v>12380</v>
      </c>
      <c r="J18560" s="40"/>
    </row>
    <row r="18561" spans="1:10" ht="15" x14ac:dyDescent="0.2">
      <c r="A18561" s="734">
        <v>45334</v>
      </c>
      <c r="B18561" s="63" t="s">
        <v>10908</v>
      </c>
      <c r="C18561" s="63" t="s">
        <v>5741</v>
      </c>
      <c r="D18561" s="183" t="s">
        <v>370</v>
      </c>
      <c r="E18561" s="126">
        <v>200</v>
      </c>
      <c r="F18561" s="126"/>
      <c r="G18561" s="126">
        <f t="shared" si="338"/>
        <v>-200</v>
      </c>
      <c r="H18561" s="705" t="s">
        <v>12380</v>
      </c>
      <c r="J18561" s="40"/>
    </row>
    <row r="18562" spans="1:10" ht="15" x14ac:dyDescent="0.2">
      <c r="A18562" s="734">
        <v>45334</v>
      </c>
      <c r="B18562" s="63" t="s">
        <v>12207</v>
      </c>
      <c r="C18562" s="63" t="s">
        <v>11099</v>
      </c>
      <c r="D18562" s="183" t="s">
        <v>12036</v>
      </c>
      <c r="E18562" s="126">
        <v>100000</v>
      </c>
      <c r="F18562" s="126"/>
      <c r="G18562" s="126">
        <f t="shared" si="338"/>
        <v>-100000</v>
      </c>
      <c r="H18562" s="705" t="s">
        <v>12380</v>
      </c>
      <c r="J18562" s="40"/>
    </row>
    <row r="18563" spans="1:10" ht="15" x14ac:dyDescent="0.2">
      <c r="A18563" s="734">
        <v>45334</v>
      </c>
      <c r="B18563" s="63" t="s">
        <v>11897</v>
      </c>
      <c r="C18563" s="63" t="s">
        <v>5741</v>
      </c>
      <c r="D18563" s="183" t="s">
        <v>370</v>
      </c>
      <c r="E18563" s="126">
        <v>1350</v>
      </c>
      <c r="F18563" s="126"/>
      <c r="G18563" s="126">
        <f t="shared" ref="G18563:G18572" si="339">F18563-E18563</f>
        <v>-1350</v>
      </c>
      <c r="H18563" s="705" t="s">
        <v>12380</v>
      </c>
      <c r="J18563" s="40"/>
    </row>
    <row r="18564" spans="1:10" ht="15" x14ac:dyDescent="0.2">
      <c r="A18564" s="734">
        <v>45334</v>
      </c>
      <c r="B18564" s="63" t="s">
        <v>103</v>
      </c>
      <c r="C18564" s="63" t="s">
        <v>12502</v>
      </c>
      <c r="D18564" s="183" t="s">
        <v>370</v>
      </c>
      <c r="E18564" s="126">
        <v>6300</v>
      </c>
      <c r="F18564" s="126"/>
      <c r="G18564" s="126">
        <f t="shared" si="339"/>
        <v>-6300</v>
      </c>
      <c r="H18564" s="705" t="s">
        <v>12380</v>
      </c>
      <c r="J18564" s="40"/>
    </row>
    <row r="18565" spans="1:10" ht="15" x14ac:dyDescent="0.2">
      <c r="A18565" s="734">
        <v>45334</v>
      </c>
      <c r="B18565" s="63" t="s">
        <v>103</v>
      </c>
      <c r="C18565" s="63" t="s">
        <v>103</v>
      </c>
      <c r="D18565" s="183" t="s">
        <v>12503</v>
      </c>
      <c r="E18565" s="126">
        <v>2000</v>
      </c>
      <c r="F18565" s="126"/>
      <c r="G18565" s="126">
        <f t="shared" si="339"/>
        <v>-2000</v>
      </c>
      <c r="H18565" s="705" t="s">
        <v>12380</v>
      </c>
      <c r="J18565" s="40"/>
    </row>
    <row r="18566" spans="1:10" ht="15" x14ac:dyDescent="0.2">
      <c r="A18566" s="734">
        <v>45334</v>
      </c>
      <c r="B18566" s="63" t="s">
        <v>103</v>
      </c>
      <c r="C18566" s="63" t="s">
        <v>12504</v>
      </c>
      <c r="D18566" s="183" t="s">
        <v>12505</v>
      </c>
      <c r="E18566" s="126">
        <v>12840</v>
      </c>
      <c r="F18566" s="126"/>
      <c r="G18566" s="126">
        <f t="shared" si="339"/>
        <v>-12840</v>
      </c>
      <c r="H18566" s="705" t="s">
        <v>12380</v>
      </c>
      <c r="J18566" s="40"/>
    </row>
    <row r="18567" spans="1:10" ht="15" x14ac:dyDescent="0.2">
      <c r="A18567" s="734">
        <v>45335</v>
      </c>
      <c r="B18567" s="63" t="s">
        <v>11635</v>
      </c>
      <c r="C18567" s="63" t="s">
        <v>5741</v>
      </c>
      <c r="D18567" s="183" t="s">
        <v>12506</v>
      </c>
      <c r="E18567" s="126">
        <v>300</v>
      </c>
      <c r="F18567" s="126"/>
      <c r="G18567" s="126">
        <f t="shared" si="339"/>
        <v>-300</v>
      </c>
      <c r="H18567" s="705" t="s">
        <v>12380</v>
      </c>
      <c r="J18567" s="40"/>
    </row>
    <row r="18568" spans="1:10" ht="15" x14ac:dyDescent="0.2">
      <c r="A18568" s="734">
        <v>45335</v>
      </c>
      <c r="B18568" s="63" t="s">
        <v>103</v>
      </c>
      <c r="C18568" s="63" t="s">
        <v>103</v>
      </c>
      <c r="D18568" s="183" t="s">
        <v>12507</v>
      </c>
      <c r="E18568" s="126">
        <v>4370</v>
      </c>
      <c r="F18568" s="126"/>
      <c r="G18568" s="126">
        <f t="shared" si="339"/>
        <v>-4370</v>
      </c>
      <c r="H18568" s="705" t="s">
        <v>12380</v>
      </c>
      <c r="J18568" s="40"/>
    </row>
    <row r="18569" spans="1:10" ht="15" x14ac:dyDescent="0.2">
      <c r="A18569" s="734">
        <v>45335</v>
      </c>
      <c r="B18569" s="63" t="s">
        <v>103</v>
      </c>
      <c r="C18569" s="63" t="s">
        <v>103</v>
      </c>
      <c r="D18569" s="183" t="s">
        <v>12503</v>
      </c>
      <c r="E18569" s="126">
        <v>4660</v>
      </c>
      <c r="F18569" s="126"/>
      <c r="G18569" s="126">
        <f t="shared" si="339"/>
        <v>-4660</v>
      </c>
      <c r="H18569" s="705" t="s">
        <v>12380</v>
      </c>
      <c r="J18569" s="40"/>
    </row>
    <row r="18570" spans="1:10" ht="15" x14ac:dyDescent="0.2">
      <c r="A18570" s="734">
        <v>45335</v>
      </c>
      <c r="B18570" s="63" t="s">
        <v>103</v>
      </c>
      <c r="C18570" s="63" t="s">
        <v>3470</v>
      </c>
      <c r="D18570" s="183" t="s">
        <v>12508</v>
      </c>
      <c r="E18570" s="126">
        <v>7500</v>
      </c>
      <c r="F18570" s="126"/>
      <c r="G18570" s="126">
        <f t="shared" si="339"/>
        <v>-7500</v>
      </c>
      <c r="H18570" s="705" t="s">
        <v>12380</v>
      </c>
      <c r="J18570" s="40"/>
    </row>
    <row r="18571" spans="1:10" ht="15" x14ac:dyDescent="0.2">
      <c r="A18571" s="734">
        <v>45335</v>
      </c>
      <c r="B18571" s="63" t="s">
        <v>103</v>
      </c>
      <c r="C18571" s="63" t="s">
        <v>103</v>
      </c>
      <c r="D18571" s="183" t="s">
        <v>8158</v>
      </c>
      <c r="E18571" s="126">
        <v>3000</v>
      </c>
      <c r="F18571" s="126"/>
      <c r="G18571" s="126">
        <f t="shared" si="339"/>
        <v>-3000</v>
      </c>
      <c r="H18571" s="705" t="s">
        <v>12380</v>
      </c>
      <c r="J18571" s="40"/>
    </row>
    <row r="18572" spans="1:10" ht="15" x14ac:dyDescent="0.2">
      <c r="A18572" s="734">
        <v>45335</v>
      </c>
      <c r="B18572" s="63" t="s">
        <v>11446</v>
      </c>
      <c r="C18572" s="63" t="s">
        <v>10993</v>
      </c>
      <c r="D18572" s="183" t="s">
        <v>12509</v>
      </c>
      <c r="E18572" s="126">
        <v>10900</v>
      </c>
      <c r="F18572" s="126"/>
      <c r="G18572" s="126">
        <f t="shared" si="339"/>
        <v>-10900</v>
      </c>
      <c r="H18572" s="705" t="s">
        <v>12380</v>
      </c>
      <c r="J18572" s="40"/>
    </row>
    <row r="18573" spans="1:10" ht="15" x14ac:dyDescent="0.2">
      <c r="A18573" s="734">
        <v>45335</v>
      </c>
      <c r="B18573" s="63" t="s">
        <v>12510</v>
      </c>
      <c r="C18573" s="63" t="s">
        <v>1198</v>
      </c>
      <c r="D18573" s="183" t="s">
        <v>12511</v>
      </c>
      <c r="E18573" s="126">
        <v>27500</v>
      </c>
      <c r="F18573" s="126"/>
      <c r="G18573" s="126">
        <f t="shared" ref="G18573:G18578" si="340">F18573-E18573</f>
        <v>-27500</v>
      </c>
      <c r="H18573" s="705" t="s">
        <v>12380</v>
      </c>
      <c r="J18573" s="40"/>
    </row>
    <row r="18574" spans="1:10" ht="15" x14ac:dyDescent="0.2">
      <c r="A18574" s="734">
        <v>45335</v>
      </c>
      <c r="B18574" s="63" t="s">
        <v>8559</v>
      </c>
      <c r="C18574" s="63" t="s">
        <v>5741</v>
      </c>
      <c r="D18574" s="183" t="s">
        <v>370</v>
      </c>
      <c r="E18574" s="126">
        <v>650</v>
      </c>
      <c r="F18574" s="126"/>
      <c r="G18574" s="126">
        <f t="shared" si="340"/>
        <v>-650</v>
      </c>
      <c r="H18574" s="705" t="s">
        <v>12380</v>
      </c>
      <c r="J18574" s="40"/>
    </row>
    <row r="18575" spans="1:10" ht="15" x14ac:dyDescent="0.2">
      <c r="A18575" s="734">
        <v>45335</v>
      </c>
      <c r="B18575" s="63" t="s">
        <v>103</v>
      </c>
      <c r="C18575" s="63" t="s">
        <v>286</v>
      </c>
      <c r="D18575" s="183" t="s">
        <v>3150</v>
      </c>
      <c r="E18575" s="126">
        <v>150</v>
      </c>
      <c r="F18575" s="126"/>
      <c r="G18575" s="126">
        <f t="shared" si="340"/>
        <v>-150</v>
      </c>
      <c r="H18575" s="705" t="s">
        <v>12380</v>
      </c>
      <c r="J18575" s="40"/>
    </row>
    <row r="18576" spans="1:10" ht="15" x14ac:dyDescent="0.2">
      <c r="A18576" s="734">
        <v>45335</v>
      </c>
      <c r="B18576" s="63" t="s">
        <v>12510</v>
      </c>
      <c r="C18576" s="63" t="s">
        <v>5741</v>
      </c>
      <c r="D18576" s="183" t="s">
        <v>12512</v>
      </c>
      <c r="E18576" s="126">
        <v>700</v>
      </c>
      <c r="F18576" s="126"/>
      <c r="G18576" s="126">
        <f t="shared" si="340"/>
        <v>-700</v>
      </c>
      <c r="H18576" s="705" t="s">
        <v>12380</v>
      </c>
      <c r="J18576" s="40"/>
    </row>
    <row r="18577" spans="1:10" ht="15" x14ac:dyDescent="0.2">
      <c r="A18577" s="734">
        <v>45335</v>
      </c>
      <c r="B18577" s="63" t="s">
        <v>10471</v>
      </c>
      <c r="C18577" s="63" t="s">
        <v>9460</v>
      </c>
      <c r="D18577" s="183" t="s">
        <v>11778</v>
      </c>
      <c r="E18577" s="126">
        <v>25000</v>
      </c>
      <c r="F18577" s="126"/>
      <c r="G18577" s="126">
        <f t="shared" si="340"/>
        <v>-25000</v>
      </c>
      <c r="H18577" s="705" t="s">
        <v>12380</v>
      </c>
      <c r="J18577" s="40"/>
    </row>
    <row r="18578" spans="1:10" ht="15" x14ac:dyDescent="0.2">
      <c r="A18578" s="734">
        <v>45335</v>
      </c>
      <c r="B18578" s="63" t="s">
        <v>10471</v>
      </c>
      <c r="C18578" s="63" t="s">
        <v>12438</v>
      </c>
      <c r="D18578" s="183" t="s">
        <v>12439</v>
      </c>
      <c r="E18578" s="126">
        <v>140000</v>
      </c>
      <c r="F18578" s="126"/>
      <c r="G18578" s="126">
        <f t="shared" si="340"/>
        <v>-140000</v>
      </c>
      <c r="H18578" s="705" t="s">
        <v>12380</v>
      </c>
      <c r="J18578" s="40"/>
    </row>
    <row r="18579" spans="1:10" ht="15" x14ac:dyDescent="0.2">
      <c r="A18579" s="734">
        <v>45336</v>
      </c>
      <c r="B18579" s="63" t="s">
        <v>25</v>
      </c>
      <c r="C18579" s="63" t="s">
        <v>4065</v>
      </c>
      <c r="D18579" s="183" t="s">
        <v>12513</v>
      </c>
      <c r="E18579" s="126">
        <v>2400</v>
      </c>
      <c r="F18579" s="126"/>
      <c r="G18579" s="126">
        <f t="shared" ref="G18579:G18588" si="341">F18579-E18579</f>
        <v>-2400</v>
      </c>
      <c r="H18579" s="705" t="s">
        <v>12380</v>
      </c>
      <c r="J18579" s="40"/>
    </row>
    <row r="18580" spans="1:10" ht="15" x14ac:dyDescent="0.2">
      <c r="A18580" s="734">
        <v>45336</v>
      </c>
      <c r="B18580" s="63" t="s">
        <v>8559</v>
      </c>
      <c r="C18580" s="63" t="s">
        <v>3104</v>
      </c>
      <c r="D18580" s="183" t="s">
        <v>12514</v>
      </c>
      <c r="E18580" s="126">
        <v>20000</v>
      </c>
      <c r="F18580" s="126"/>
      <c r="G18580" s="126">
        <f t="shared" si="341"/>
        <v>-20000</v>
      </c>
      <c r="H18580" s="705" t="s">
        <v>12380</v>
      </c>
      <c r="J18580" s="40"/>
    </row>
    <row r="18581" spans="1:10" ht="15" x14ac:dyDescent="0.2">
      <c r="A18581" s="734">
        <v>45336</v>
      </c>
      <c r="B18581" s="63" t="s">
        <v>10908</v>
      </c>
      <c r="C18581" s="63" t="s">
        <v>5741</v>
      </c>
      <c r="D18581" s="183" t="s">
        <v>370</v>
      </c>
      <c r="E18581" s="126">
        <v>600</v>
      </c>
      <c r="F18581" s="126"/>
      <c r="G18581" s="126">
        <f t="shared" si="341"/>
        <v>-600</v>
      </c>
      <c r="H18581" s="705" t="s">
        <v>12380</v>
      </c>
      <c r="J18581" s="40"/>
    </row>
    <row r="18582" spans="1:10" ht="15" x14ac:dyDescent="0.2">
      <c r="A18582" s="734">
        <v>45336</v>
      </c>
      <c r="B18582" s="63" t="s">
        <v>3945</v>
      </c>
      <c r="C18582" s="551" t="s">
        <v>3003</v>
      </c>
      <c r="D18582" s="740" t="s">
        <v>12516</v>
      </c>
      <c r="E18582" s="552">
        <v>35360</v>
      </c>
      <c r="F18582" s="126"/>
      <c r="G18582" s="126">
        <f t="shared" si="341"/>
        <v>-35360</v>
      </c>
      <c r="H18582" s="705" t="s">
        <v>12380</v>
      </c>
      <c r="J18582" s="40"/>
    </row>
    <row r="18583" spans="1:10" ht="15" x14ac:dyDescent="0.2">
      <c r="A18583" s="734">
        <v>45336</v>
      </c>
      <c r="B18583" s="63" t="s">
        <v>3946</v>
      </c>
      <c r="C18583" s="551" t="s">
        <v>3003</v>
      </c>
      <c r="D18583" s="740" t="s">
        <v>12516</v>
      </c>
      <c r="E18583" s="552">
        <v>32760</v>
      </c>
      <c r="F18583" s="126"/>
      <c r="G18583" s="126">
        <f t="shared" si="341"/>
        <v>-32760</v>
      </c>
      <c r="H18583" s="705" t="s">
        <v>12380</v>
      </c>
      <c r="J18583" s="40"/>
    </row>
    <row r="18584" spans="1:10" ht="15" x14ac:dyDescent="0.2">
      <c r="A18584" s="734">
        <v>45336</v>
      </c>
      <c r="B18584" s="63" t="s">
        <v>8559</v>
      </c>
      <c r="C18584" s="551" t="s">
        <v>3003</v>
      </c>
      <c r="D18584" s="740" t="s">
        <v>12516</v>
      </c>
      <c r="E18584" s="552">
        <v>145766</v>
      </c>
      <c r="F18584" s="126"/>
      <c r="G18584" s="126">
        <f t="shared" si="341"/>
        <v>-145766</v>
      </c>
      <c r="H18584" s="705" t="s">
        <v>12380</v>
      </c>
      <c r="J18584" s="40"/>
    </row>
    <row r="18585" spans="1:10" ht="15" x14ac:dyDescent="0.2">
      <c r="A18585" s="734">
        <v>45336</v>
      </c>
      <c r="B18585" s="63" t="s">
        <v>11635</v>
      </c>
      <c r="C18585" s="551" t="s">
        <v>3003</v>
      </c>
      <c r="D18585" s="740" t="s">
        <v>12516</v>
      </c>
      <c r="E18585" s="552">
        <v>508379</v>
      </c>
      <c r="F18585" s="126"/>
      <c r="G18585" s="126">
        <f t="shared" si="341"/>
        <v>-508379</v>
      </c>
      <c r="H18585" s="705" t="s">
        <v>12380</v>
      </c>
      <c r="J18585" s="40"/>
    </row>
    <row r="18586" spans="1:10" ht="15" x14ac:dyDescent="0.2">
      <c r="A18586" s="734">
        <v>45336</v>
      </c>
      <c r="B18586" s="63" t="s">
        <v>11897</v>
      </c>
      <c r="C18586" s="63" t="s">
        <v>8394</v>
      </c>
      <c r="D18586" s="183" t="s">
        <v>12318</v>
      </c>
      <c r="E18586" s="126">
        <v>1000000</v>
      </c>
      <c r="F18586" s="126"/>
      <c r="G18586" s="126">
        <f t="shared" si="341"/>
        <v>-1000000</v>
      </c>
      <c r="H18586" s="705" t="s">
        <v>12380</v>
      </c>
      <c r="J18586" s="40"/>
    </row>
    <row r="18587" spans="1:10" ht="15" x14ac:dyDescent="0.2">
      <c r="A18587" s="734">
        <v>45336</v>
      </c>
      <c r="B18587" s="63" t="s">
        <v>10232</v>
      </c>
      <c r="C18587" s="63" t="s">
        <v>11752</v>
      </c>
      <c r="D18587" s="183" t="s">
        <v>11171</v>
      </c>
      <c r="E18587" s="126">
        <v>500000</v>
      </c>
      <c r="F18587" s="126"/>
      <c r="G18587" s="126">
        <f t="shared" si="341"/>
        <v>-500000</v>
      </c>
      <c r="H18587" s="705" t="s">
        <v>12380</v>
      </c>
      <c r="J18587" s="40"/>
    </row>
    <row r="18588" spans="1:10" ht="15" x14ac:dyDescent="0.2">
      <c r="A18588" s="734">
        <v>45336</v>
      </c>
      <c r="B18588" s="63" t="s">
        <v>11135</v>
      </c>
      <c r="C18588" s="63" t="s">
        <v>12517</v>
      </c>
      <c r="D18588" s="183" t="s">
        <v>11171</v>
      </c>
      <c r="E18588" s="126">
        <v>500000</v>
      </c>
      <c r="F18588" s="126"/>
      <c r="G18588" s="126">
        <f t="shared" si="341"/>
        <v>-500000</v>
      </c>
      <c r="H18588" s="705" t="s">
        <v>12380</v>
      </c>
      <c r="J18588" s="40"/>
    </row>
    <row r="18589" spans="1:10" ht="15" x14ac:dyDescent="0.2">
      <c r="A18589" s="734">
        <v>45337</v>
      </c>
      <c r="B18589" s="63" t="s">
        <v>11089</v>
      </c>
      <c r="C18589" s="63" t="s">
        <v>11975</v>
      </c>
      <c r="D18589" s="183" t="s">
        <v>12518</v>
      </c>
      <c r="E18589" s="126">
        <v>10000</v>
      </c>
      <c r="F18589" s="126"/>
      <c r="G18589" s="126">
        <f t="shared" ref="G18589:G18590" si="342">F18589-E18589</f>
        <v>-10000</v>
      </c>
      <c r="H18589" s="705" t="s">
        <v>12380</v>
      </c>
      <c r="J18589" s="40"/>
    </row>
    <row r="18590" spans="1:10" ht="15" x14ac:dyDescent="0.2">
      <c r="A18590" s="734">
        <v>45337</v>
      </c>
      <c r="B18590" s="63" t="s">
        <v>11089</v>
      </c>
      <c r="C18590" s="63" t="s">
        <v>392</v>
      </c>
      <c r="D18590" s="183" t="s">
        <v>7649</v>
      </c>
      <c r="E18590" s="126">
        <v>2000</v>
      </c>
      <c r="F18590" s="126"/>
      <c r="G18590" s="126">
        <f t="shared" si="342"/>
        <v>-2000</v>
      </c>
      <c r="H18590" s="705" t="s">
        <v>12380</v>
      </c>
      <c r="J18590" s="40"/>
    </row>
    <row r="18591" spans="1:10" ht="15" x14ac:dyDescent="0.2">
      <c r="A18591" s="734">
        <v>45338</v>
      </c>
      <c r="B18591" s="63" t="s">
        <v>11089</v>
      </c>
      <c r="C18591" s="63" t="s">
        <v>1063</v>
      </c>
      <c r="D18591" s="183" t="s">
        <v>12519</v>
      </c>
      <c r="E18591" s="126">
        <v>4800</v>
      </c>
      <c r="F18591" s="126"/>
      <c r="G18591" s="126">
        <f t="shared" ref="G18591:G18592" si="343">F18591-E18591</f>
        <v>-4800</v>
      </c>
      <c r="H18591" s="705" t="s">
        <v>12380</v>
      </c>
      <c r="J18591" s="40"/>
    </row>
    <row r="18592" spans="1:10" ht="15" x14ac:dyDescent="0.2">
      <c r="A18592" s="734">
        <v>45338</v>
      </c>
      <c r="B18592" s="63" t="s">
        <v>10908</v>
      </c>
      <c r="C18592" s="63" t="s">
        <v>10993</v>
      </c>
      <c r="D18592" s="183" t="s">
        <v>12520</v>
      </c>
      <c r="E18592" s="126">
        <v>9000</v>
      </c>
      <c r="F18592" s="126"/>
      <c r="G18592" s="126">
        <f t="shared" si="343"/>
        <v>-9000</v>
      </c>
      <c r="H18592" s="705" t="s">
        <v>12380</v>
      </c>
      <c r="J18592" s="40"/>
    </row>
    <row r="18593" spans="1:10" ht="15" x14ac:dyDescent="0.2">
      <c r="A18593" s="734">
        <v>45338</v>
      </c>
      <c r="B18593" s="63" t="s">
        <v>11089</v>
      </c>
      <c r="C18593" s="63" t="s">
        <v>5741</v>
      </c>
      <c r="D18593" s="183" t="s">
        <v>12525</v>
      </c>
      <c r="E18593" s="126">
        <v>4000</v>
      </c>
      <c r="F18593" s="126"/>
      <c r="G18593" s="126">
        <f t="shared" ref="G18593:G18601" si="344">F18593-E18593</f>
        <v>-4000</v>
      </c>
      <c r="H18593" s="705" t="s">
        <v>12380</v>
      </c>
      <c r="J18593" s="40"/>
    </row>
    <row r="18594" spans="1:10" ht="15" x14ac:dyDescent="0.2">
      <c r="A18594" s="734">
        <v>45338</v>
      </c>
      <c r="B18594" s="63" t="s">
        <v>12207</v>
      </c>
      <c r="C18594" s="63" t="s">
        <v>12526</v>
      </c>
      <c r="D18594" s="183" t="s">
        <v>12527</v>
      </c>
      <c r="E18594" s="126">
        <v>9880</v>
      </c>
      <c r="F18594" s="126"/>
      <c r="G18594" s="126">
        <f t="shared" si="344"/>
        <v>-9880</v>
      </c>
      <c r="H18594" s="705" t="s">
        <v>12380</v>
      </c>
      <c r="J18594" s="40"/>
    </row>
    <row r="18595" spans="1:10" ht="15" x14ac:dyDescent="0.2">
      <c r="A18595" s="734">
        <v>45338</v>
      </c>
      <c r="B18595" s="63" t="s">
        <v>103</v>
      </c>
      <c r="C18595" s="63" t="s">
        <v>103</v>
      </c>
      <c r="D18595" s="183" t="s">
        <v>12528</v>
      </c>
      <c r="E18595" s="126">
        <v>17700</v>
      </c>
      <c r="F18595" s="126"/>
      <c r="G18595" s="126">
        <f t="shared" si="344"/>
        <v>-17700</v>
      </c>
      <c r="H18595" s="705" t="s">
        <v>12380</v>
      </c>
      <c r="J18595" s="40"/>
    </row>
    <row r="18596" spans="1:10" ht="15" x14ac:dyDescent="0.2">
      <c r="A18596" s="734">
        <v>45338</v>
      </c>
      <c r="B18596" s="63" t="s">
        <v>12366</v>
      </c>
      <c r="C18596" s="63" t="s">
        <v>5741</v>
      </c>
      <c r="D18596" s="183" t="s">
        <v>12529</v>
      </c>
      <c r="E18596" s="126">
        <v>700</v>
      </c>
      <c r="F18596" s="126"/>
      <c r="G18596" s="126">
        <f t="shared" si="344"/>
        <v>-700</v>
      </c>
      <c r="H18596" s="705" t="s">
        <v>12380</v>
      </c>
      <c r="J18596" s="40"/>
    </row>
    <row r="18597" spans="1:10" ht="15" x14ac:dyDescent="0.2">
      <c r="A18597" s="734">
        <v>45338</v>
      </c>
      <c r="B18597" s="63" t="s">
        <v>11897</v>
      </c>
      <c r="C18597" s="63" t="s">
        <v>10993</v>
      </c>
      <c r="D18597" s="183" t="s">
        <v>12530</v>
      </c>
      <c r="E18597" s="126">
        <v>3000</v>
      </c>
      <c r="F18597" s="126"/>
      <c r="G18597" s="126">
        <f t="shared" si="344"/>
        <v>-3000</v>
      </c>
      <c r="H18597" s="705" t="s">
        <v>12380</v>
      </c>
      <c r="J18597" s="40"/>
    </row>
    <row r="18598" spans="1:10" ht="15" x14ac:dyDescent="0.2">
      <c r="A18598" s="734">
        <v>45338</v>
      </c>
      <c r="B18598" s="63" t="s">
        <v>10908</v>
      </c>
      <c r="C18598" s="63" t="s">
        <v>5741</v>
      </c>
      <c r="D18598" s="183" t="s">
        <v>370</v>
      </c>
      <c r="E18598" s="126">
        <v>3000</v>
      </c>
      <c r="F18598" s="126"/>
      <c r="G18598" s="126">
        <f t="shared" si="344"/>
        <v>-3000</v>
      </c>
      <c r="H18598" s="705" t="s">
        <v>12380</v>
      </c>
      <c r="J18598" s="40"/>
    </row>
    <row r="18599" spans="1:10" ht="15" x14ac:dyDescent="0.2">
      <c r="A18599" s="734">
        <v>45338</v>
      </c>
      <c r="B18599" s="63" t="s">
        <v>103</v>
      </c>
      <c r="C18599" s="63" t="s">
        <v>392</v>
      </c>
      <c r="D18599" s="183" t="s">
        <v>12531</v>
      </c>
      <c r="E18599" s="126">
        <v>2250</v>
      </c>
      <c r="F18599" s="126"/>
      <c r="G18599" s="126">
        <f t="shared" si="344"/>
        <v>-2250</v>
      </c>
      <c r="H18599" s="705" t="s">
        <v>12380</v>
      </c>
      <c r="J18599" s="40"/>
    </row>
    <row r="18600" spans="1:10" ht="15" x14ac:dyDescent="0.2">
      <c r="A18600" s="734">
        <v>45338</v>
      </c>
      <c r="B18600" s="63" t="s">
        <v>12532</v>
      </c>
      <c r="C18600" s="63" t="s">
        <v>10993</v>
      </c>
      <c r="D18600" s="183" t="s">
        <v>12533</v>
      </c>
      <c r="E18600" s="126">
        <v>17400</v>
      </c>
      <c r="F18600" s="126"/>
      <c r="G18600" s="126">
        <f t="shared" si="344"/>
        <v>-17400</v>
      </c>
      <c r="H18600" s="705" t="s">
        <v>12380</v>
      </c>
      <c r="J18600" s="40"/>
    </row>
    <row r="18601" spans="1:10" ht="15" x14ac:dyDescent="0.2">
      <c r="A18601" s="734">
        <v>45338</v>
      </c>
      <c r="B18601" s="63" t="s">
        <v>10151</v>
      </c>
      <c r="C18601" s="63" t="s">
        <v>392</v>
      </c>
      <c r="D18601" s="183" t="s">
        <v>12534</v>
      </c>
      <c r="E18601" s="126">
        <v>50000</v>
      </c>
      <c r="F18601" s="126"/>
      <c r="G18601" s="126">
        <f t="shared" si="344"/>
        <v>-50000</v>
      </c>
      <c r="H18601" s="705" t="s">
        <v>12380</v>
      </c>
      <c r="J18601" s="40"/>
    </row>
    <row r="18602" spans="1:10" ht="15" x14ac:dyDescent="0.2">
      <c r="A18602" s="734">
        <v>45339</v>
      </c>
      <c r="B18602" s="63" t="s">
        <v>103</v>
      </c>
      <c r="C18602" s="63" t="s">
        <v>103</v>
      </c>
      <c r="D18602" s="183" t="s">
        <v>8158</v>
      </c>
      <c r="E18602" s="126">
        <v>4000</v>
      </c>
      <c r="F18602" s="126"/>
      <c r="G18602" s="126">
        <f t="shared" ref="G18602:G18616" si="345">F18602-E18602</f>
        <v>-4000</v>
      </c>
      <c r="H18602" s="705" t="s">
        <v>12380</v>
      </c>
      <c r="J18602" s="40"/>
    </row>
    <row r="18603" spans="1:10" ht="15" x14ac:dyDescent="0.2">
      <c r="A18603" s="734">
        <v>45339</v>
      </c>
      <c r="B18603" s="63" t="s">
        <v>3946</v>
      </c>
      <c r="C18603" s="63" t="s">
        <v>5741</v>
      </c>
      <c r="D18603" s="183" t="s">
        <v>12536</v>
      </c>
      <c r="E18603" s="126">
        <v>5000</v>
      </c>
      <c r="F18603" s="126"/>
      <c r="G18603" s="126">
        <f t="shared" si="345"/>
        <v>-5000</v>
      </c>
      <c r="H18603" s="705" t="s">
        <v>12380</v>
      </c>
      <c r="J18603" s="40"/>
    </row>
    <row r="18604" spans="1:10" ht="15" x14ac:dyDescent="0.2">
      <c r="A18604" s="734">
        <v>45339</v>
      </c>
      <c r="B18604" s="63" t="s">
        <v>3946</v>
      </c>
      <c r="C18604" s="63" t="s">
        <v>286</v>
      </c>
      <c r="D18604" s="183" t="s">
        <v>11383</v>
      </c>
      <c r="E18604" s="126">
        <v>500</v>
      </c>
      <c r="F18604" s="126"/>
      <c r="G18604" s="126">
        <f t="shared" si="345"/>
        <v>-500</v>
      </c>
      <c r="H18604" s="705" t="s">
        <v>12380</v>
      </c>
      <c r="J18604" s="40"/>
    </row>
    <row r="18605" spans="1:10" ht="15" x14ac:dyDescent="0.2">
      <c r="A18605" s="734">
        <v>45339</v>
      </c>
      <c r="B18605" s="63" t="s">
        <v>3946</v>
      </c>
      <c r="C18605" s="63" t="s">
        <v>10993</v>
      </c>
      <c r="D18605" s="183" t="s">
        <v>12537</v>
      </c>
      <c r="E18605" s="126">
        <v>800</v>
      </c>
      <c r="F18605" s="126"/>
      <c r="G18605" s="126">
        <f t="shared" si="345"/>
        <v>-800</v>
      </c>
      <c r="H18605" s="705" t="s">
        <v>12380</v>
      </c>
      <c r="J18605" s="40"/>
    </row>
    <row r="18606" spans="1:10" ht="15" x14ac:dyDescent="0.2">
      <c r="A18606" s="734">
        <v>45339</v>
      </c>
      <c r="B18606" s="63" t="s">
        <v>8559</v>
      </c>
      <c r="C18606" s="63" t="s">
        <v>11633</v>
      </c>
      <c r="D18606" s="183" t="s">
        <v>12444</v>
      </c>
      <c r="E18606" s="126">
        <v>12000</v>
      </c>
      <c r="F18606" s="126"/>
      <c r="G18606" s="126">
        <f t="shared" si="345"/>
        <v>-12000</v>
      </c>
      <c r="H18606" s="705" t="s">
        <v>12380</v>
      </c>
      <c r="J18606" s="40"/>
    </row>
    <row r="18607" spans="1:10" ht="15" x14ac:dyDescent="0.2">
      <c r="A18607" s="734">
        <v>45339</v>
      </c>
      <c r="B18607" s="63" t="s">
        <v>8559</v>
      </c>
      <c r="C18607" s="63" t="s">
        <v>10993</v>
      </c>
      <c r="D18607" s="183" t="s">
        <v>12538</v>
      </c>
      <c r="E18607" s="126">
        <v>1130</v>
      </c>
      <c r="F18607" s="126"/>
      <c r="G18607" s="126">
        <f t="shared" si="345"/>
        <v>-1130</v>
      </c>
      <c r="H18607" s="705" t="s">
        <v>12380</v>
      </c>
      <c r="J18607" s="40"/>
    </row>
    <row r="18608" spans="1:10" ht="15" x14ac:dyDescent="0.2">
      <c r="A18608" s="734">
        <v>45339</v>
      </c>
      <c r="B18608" s="63" t="s">
        <v>12366</v>
      </c>
      <c r="C18608" s="63" t="s">
        <v>12539</v>
      </c>
      <c r="D18608" s="183" t="s">
        <v>12540</v>
      </c>
      <c r="E18608" s="126">
        <v>12000</v>
      </c>
      <c r="F18608" s="126"/>
      <c r="G18608" s="126">
        <f t="shared" si="345"/>
        <v>-12000</v>
      </c>
      <c r="H18608" s="705" t="s">
        <v>12380</v>
      </c>
      <c r="J18608" s="40"/>
    </row>
    <row r="18609" spans="1:10" ht="15" x14ac:dyDescent="0.2">
      <c r="A18609" s="734">
        <v>45339</v>
      </c>
      <c r="B18609" s="63" t="s">
        <v>8559</v>
      </c>
      <c r="C18609" s="63" t="s">
        <v>5741</v>
      </c>
      <c r="D18609" s="183" t="s">
        <v>370</v>
      </c>
      <c r="E18609" s="126">
        <v>2000</v>
      </c>
      <c r="F18609" s="126"/>
      <c r="G18609" s="126">
        <f t="shared" si="345"/>
        <v>-2000</v>
      </c>
      <c r="H18609" s="705" t="s">
        <v>12380</v>
      </c>
      <c r="J18609" s="40"/>
    </row>
    <row r="18610" spans="1:10" ht="15" x14ac:dyDescent="0.2">
      <c r="A18610" s="734">
        <v>45339</v>
      </c>
      <c r="B18610" s="63" t="s">
        <v>8559</v>
      </c>
      <c r="C18610" s="63" t="s">
        <v>12539</v>
      </c>
      <c r="D18610" s="183" t="s">
        <v>12540</v>
      </c>
      <c r="E18610" s="126">
        <v>13000</v>
      </c>
      <c r="F18610" s="126"/>
      <c r="G18610" s="126">
        <f t="shared" si="345"/>
        <v>-13000</v>
      </c>
      <c r="H18610" s="705" t="s">
        <v>12380</v>
      </c>
      <c r="J18610" s="40"/>
    </row>
    <row r="18611" spans="1:10" ht="15" x14ac:dyDescent="0.2">
      <c r="A18611" s="734">
        <v>45339</v>
      </c>
      <c r="B18611" s="63" t="s">
        <v>11897</v>
      </c>
      <c r="C18611" s="63" t="s">
        <v>5741</v>
      </c>
      <c r="D18611" s="183" t="s">
        <v>12541</v>
      </c>
      <c r="E18611" s="126">
        <v>3000</v>
      </c>
      <c r="F18611" s="126"/>
      <c r="G18611" s="126">
        <f t="shared" si="345"/>
        <v>-3000</v>
      </c>
      <c r="H18611" s="705" t="s">
        <v>12380</v>
      </c>
      <c r="J18611" s="40"/>
    </row>
    <row r="18612" spans="1:10" ht="15" x14ac:dyDescent="0.2">
      <c r="A18612" s="734">
        <v>45339</v>
      </c>
      <c r="B18612" s="63" t="s">
        <v>11897</v>
      </c>
      <c r="C18612" s="63" t="s">
        <v>5741</v>
      </c>
      <c r="D18612" s="183" t="s">
        <v>11904</v>
      </c>
      <c r="E18612" s="126">
        <v>2700</v>
      </c>
      <c r="F18612" s="126"/>
      <c r="G18612" s="126">
        <f t="shared" si="345"/>
        <v>-2700</v>
      </c>
      <c r="H18612" s="705" t="s">
        <v>12380</v>
      </c>
      <c r="J18612" s="40"/>
    </row>
    <row r="18613" spans="1:10" ht="15" x14ac:dyDescent="0.2">
      <c r="A18613" s="734">
        <v>45339</v>
      </c>
      <c r="B18613" s="63" t="s">
        <v>103</v>
      </c>
      <c r="C18613" s="63" t="s">
        <v>286</v>
      </c>
      <c r="D18613" s="183" t="s">
        <v>8663</v>
      </c>
      <c r="E18613" s="126">
        <v>750</v>
      </c>
      <c r="F18613" s="126"/>
      <c r="G18613" s="126">
        <f t="shared" si="345"/>
        <v>-750</v>
      </c>
      <c r="H18613" s="705" t="s">
        <v>12380</v>
      </c>
      <c r="J18613" s="40"/>
    </row>
    <row r="18614" spans="1:10" ht="15" x14ac:dyDescent="0.2">
      <c r="A18614" s="734">
        <v>45339</v>
      </c>
      <c r="B18614" s="63" t="s">
        <v>25</v>
      </c>
      <c r="C18614" s="63" t="s">
        <v>8150</v>
      </c>
      <c r="D18614" s="183" t="s">
        <v>6343</v>
      </c>
      <c r="E18614" s="126">
        <v>3635</v>
      </c>
      <c r="F18614" s="126"/>
      <c r="G18614" s="126">
        <f t="shared" si="345"/>
        <v>-3635</v>
      </c>
      <c r="H18614" s="705" t="s">
        <v>12380</v>
      </c>
      <c r="J18614" s="40"/>
    </row>
    <row r="18615" spans="1:10" ht="15" x14ac:dyDescent="0.2">
      <c r="A18615" s="734">
        <v>45339</v>
      </c>
      <c r="B18615" s="63" t="s">
        <v>103</v>
      </c>
      <c r="C18615" s="63" t="s">
        <v>8150</v>
      </c>
      <c r="D18615" s="183" t="s">
        <v>6343</v>
      </c>
      <c r="E18615" s="126">
        <v>9800</v>
      </c>
      <c r="F18615" s="126"/>
      <c r="G18615" s="126">
        <f t="shared" si="345"/>
        <v>-9800</v>
      </c>
      <c r="H18615" s="705" t="s">
        <v>12380</v>
      </c>
      <c r="J18615" s="40"/>
    </row>
    <row r="18616" spans="1:10" ht="15" x14ac:dyDescent="0.2">
      <c r="A18616" s="734">
        <v>45339</v>
      </c>
      <c r="B18616" s="63" t="s">
        <v>11093</v>
      </c>
      <c r="C18616" s="63" t="s">
        <v>5741</v>
      </c>
      <c r="D18616" s="183" t="s">
        <v>370</v>
      </c>
      <c r="E18616" s="126">
        <v>1200</v>
      </c>
      <c r="F18616" s="126"/>
      <c r="G18616" s="126">
        <f t="shared" si="345"/>
        <v>-1200</v>
      </c>
      <c r="H18616" s="705" t="s">
        <v>12380</v>
      </c>
      <c r="J18616" s="40"/>
    </row>
    <row r="18617" spans="1:10" ht="15" x14ac:dyDescent="0.2">
      <c r="A18617" s="734">
        <v>45339</v>
      </c>
      <c r="B18617" s="63" t="s">
        <v>11897</v>
      </c>
      <c r="C18617" s="63" t="s">
        <v>11386</v>
      </c>
      <c r="D18617" s="183" t="s">
        <v>12543</v>
      </c>
      <c r="E18617" s="126">
        <v>100000</v>
      </c>
      <c r="F18617" s="126"/>
      <c r="G18617" s="126">
        <f t="shared" ref="G18617:G18618" si="346">F18617-E18617</f>
        <v>-100000</v>
      </c>
      <c r="H18617" s="705" t="s">
        <v>12380</v>
      </c>
      <c r="J18617" s="40"/>
    </row>
    <row r="18618" spans="1:10" ht="15" x14ac:dyDescent="0.2">
      <c r="A18618" s="734">
        <v>45339</v>
      </c>
      <c r="B18618" s="63" t="s">
        <v>11897</v>
      </c>
      <c r="C18618" s="63" t="s">
        <v>12027</v>
      </c>
      <c r="D18618" s="183" t="s">
        <v>12542</v>
      </c>
      <c r="E18618" s="126">
        <v>400000</v>
      </c>
      <c r="F18618" s="126"/>
      <c r="G18618" s="126">
        <f t="shared" si="346"/>
        <v>-400000</v>
      </c>
      <c r="H18618" s="705" t="s">
        <v>12380</v>
      </c>
      <c r="J18618" s="40"/>
    </row>
    <row r="18619" spans="1:10" ht="15" x14ac:dyDescent="0.2">
      <c r="A18619" s="734">
        <v>45339</v>
      </c>
      <c r="B18619" s="63" t="s">
        <v>11089</v>
      </c>
      <c r="C18619" s="63" t="s">
        <v>1198</v>
      </c>
      <c r="D18619" s="183" t="s">
        <v>12544</v>
      </c>
      <c r="E18619" s="126">
        <v>480000</v>
      </c>
      <c r="F18619" s="126"/>
      <c r="G18619" s="126">
        <f t="shared" ref="G18619:G18620" si="347">F18619-E18619</f>
        <v>-480000</v>
      </c>
      <c r="H18619" s="705" t="s">
        <v>12380</v>
      </c>
      <c r="J18619" s="40"/>
    </row>
    <row r="18620" spans="1:10" ht="15" x14ac:dyDescent="0.2">
      <c r="A18620" s="734">
        <v>45339</v>
      </c>
      <c r="B18620" s="63" t="s">
        <v>11089</v>
      </c>
      <c r="C18620" s="63" t="s">
        <v>1198</v>
      </c>
      <c r="D18620" s="183" t="s">
        <v>12544</v>
      </c>
      <c r="E18620" s="126">
        <v>370000</v>
      </c>
      <c r="F18620" s="126"/>
      <c r="G18620" s="126">
        <f t="shared" si="347"/>
        <v>-370000</v>
      </c>
      <c r="H18620" s="705" t="s">
        <v>12380</v>
      </c>
      <c r="J18620" s="40"/>
    </row>
    <row r="18621" spans="1:10" ht="15" x14ac:dyDescent="0.2">
      <c r="A18621" s="734">
        <v>45339</v>
      </c>
      <c r="B18621" s="63" t="s">
        <v>11089</v>
      </c>
      <c r="C18621" s="63" t="s">
        <v>1198</v>
      </c>
      <c r="D18621" s="183" t="s">
        <v>12545</v>
      </c>
      <c r="E18621" s="126">
        <v>704800</v>
      </c>
      <c r="F18621" s="126"/>
      <c r="G18621" s="126">
        <f t="shared" ref="G18621:G18622" si="348">F18621-E18621</f>
        <v>-704800</v>
      </c>
      <c r="H18621" s="705" t="s">
        <v>12380</v>
      </c>
      <c r="J18621" s="40"/>
    </row>
    <row r="18622" spans="1:10" ht="15" x14ac:dyDescent="0.2">
      <c r="A18622" s="734">
        <v>45339</v>
      </c>
      <c r="B18622" s="63" t="s">
        <v>12624</v>
      </c>
      <c r="C18622" s="63" t="s">
        <v>12546</v>
      </c>
      <c r="D18622" s="183" t="s">
        <v>12547</v>
      </c>
      <c r="E18622" s="126">
        <v>40000</v>
      </c>
      <c r="F18622" s="126"/>
      <c r="G18622" s="126">
        <f t="shared" si="348"/>
        <v>-40000</v>
      </c>
      <c r="H18622" s="705" t="s">
        <v>12380</v>
      </c>
      <c r="J18622" s="40"/>
    </row>
    <row r="18623" spans="1:10" ht="15" x14ac:dyDescent="0.2">
      <c r="A18623" s="734">
        <v>45341</v>
      </c>
      <c r="B18623" s="63" t="s">
        <v>11089</v>
      </c>
      <c r="C18623" s="63" t="s">
        <v>5387</v>
      </c>
      <c r="D18623" s="183" t="s">
        <v>370</v>
      </c>
      <c r="E18623" s="126">
        <v>5000</v>
      </c>
      <c r="F18623" s="126"/>
      <c r="G18623" s="126">
        <f t="shared" ref="G18623:G18625" si="349">F18623-E18623</f>
        <v>-5000</v>
      </c>
      <c r="H18623" s="705" t="s">
        <v>12380</v>
      </c>
      <c r="J18623" s="40"/>
    </row>
    <row r="18624" spans="1:10" ht="15" x14ac:dyDescent="0.2">
      <c r="A18624" s="734">
        <v>45341</v>
      </c>
      <c r="B18624" s="63" t="s">
        <v>11093</v>
      </c>
      <c r="C18624" s="63" t="s">
        <v>392</v>
      </c>
      <c r="D18624" s="183" t="s">
        <v>12548</v>
      </c>
      <c r="E18624" s="126">
        <v>7000</v>
      </c>
      <c r="F18624" s="126"/>
      <c r="G18624" s="126">
        <f t="shared" si="349"/>
        <v>-7000</v>
      </c>
      <c r="H18624" s="705" t="s">
        <v>12380</v>
      </c>
      <c r="J18624" s="40"/>
    </row>
    <row r="18625" spans="1:10" ht="15" x14ac:dyDescent="0.2">
      <c r="A18625" s="734">
        <v>45341</v>
      </c>
      <c r="B18625" s="63" t="s">
        <v>103</v>
      </c>
      <c r="C18625" s="63" t="s">
        <v>103</v>
      </c>
      <c r="D18625" s="183" t="s">
        <v>8158</v>
      </c>
      <c r="E18625" s="126">
        <v>1200</v>
      </c>
      <c r="F18625" s="126"/>
      <c r="G18625" s="126">
        <f t="shared" si="349"/>
        <v>-1200</v>
      </c>
      <c r="H18625" s="705" t="s">
        <v>12380</v>
      </c>
      <c r="J18625" s="40"/>
    </row>
    <row r="18626" spans="1:10" ht="15" x14ac:dyDescent="0.2">
      <c r="A18626" s="734">
        <v>45341</v>
      </c>
      <c r="B18626" s="63" t="s">
        <v>12207</v>
      </c>
      <c r="C18626" s="63" t="s">
        <v>11725</v>
      </c>
      <c r="D18626" s="183" t="s">
        <v>12549</v>
      </c>
      <c r="E18626" s="126">
        <v>20180</v>
      </c>
      <c r="F18626" s="126"/>
      <c r="G18626" s="126">
        <f t="shared" ref="G18626:G18634" si="350">F18626-E18626</f>
        <v>-20180</v>
      </c>
      <c r="H18626" s="705" t="s">
        <v>12380</v>
      </c>
      <c r="J18626" s="40"/>
    </row>
    <row r="18627" spans="1:10" ht="15" x14ac:dyDescent="0.2">
      <c r="A18627" s="734">
        <v>45341</v>
      </c>
      <c r="B18627" s="63" t="s">
        <v>11897</v>
      </c>
      <c r="C18627" s="63" t="s">
        <v>11536</v>
      </c>
      <c r="D18627" s="183" t="s">
        <v>12550</v>
      </c>
      <c r="E18627" s="126">
        <v>300000</v>
      </c>
      <c r="F18627" s="126"/>
      <c r="G18627" s="126">
        <f t="shared" si="350"/>
        <v>-300000</v>
      </c>
      <c r="H18627" s="705" t="s">
        <v>12380</v>
      </c>
      <c r="J18627" s="40"/>
    </row>
    <row r="18628" spans="1:10" ht="15" x14ac:dyDescent="0.2">
      <c r="A18628" s="734">
        <v>45341</v>
      </c>
      <c r="B18628" s="63" t="s">
        <v>11093</v>
      </c>
      <c r="C18628" s="551" t="s">
        <v>11752</v>
      </c>
      <c r="D18628" s="740" t="s">
        <v>12551</v>
      </c>
      <c r="E18628" s="552">
        <v>100000</v>
      </c>
      <c r="F18628" s="126"/>
      <c r="G18628" s="126">
        <f t="shared" si="350"/>
        <v>-100000</v>
      </c>
      <c r="H18628" s="705" t="s">
        <v>12380</v>
      </c>
      <c r="J18628" s="40"/>
    </row>
    <row r="18629" spans="1:10" ht="15" x14ac:dyDescent="0.2">
      <c r="A18629" s="734">
        <v>45341</v>
      </c>
      <c r="B18629" s="63" t="s">
        <v>10232</v>
      </c>
      <c r="C18629" s="551" t="s">
        <v>11752</v>
      </c>
      <c r="D18629" s="740" t="s">
        <v>12551</v>
      </c>
      <c r="E18629" s="552">
        <v>528670</v>
      </c>
      <c r="F18629" s="126"/>
      <c r="G18629" s="126">
        <f t="shared" si="350"/>
        <v>-528670</v>
      </c>
      <c r="H18629" s="705" t="s">
        <v>12380</v>
      </c>
      <c r="J18629" s="40"/>
    </row>
    <row r="18630" spans="1:10" ht="15" x14ac:dyDescent="0.2">
      <c r="A18630" s="734">
        <v>45341</v>
      </c>
      <c r="B18630" s="63" t="s">
        <v>11897</v>
      </c>
      <c r="C18630" s="63" t="s">
        <v>10993</v>
      </c>
      <c r="D18630" s="183" t="s">
        <v>12552</v>
      </c>
      <c r="E18630" s="126">
        <v>196890</v>
      </c>
      <c r="F18630" s="126"/>
      <c r="G18630" s="126">
        <f t="shared" si="350"/>
        <v>-196890</v>
      </c>
      <c r="H18630" s="705" t="s">
        <v>12380</v>
      </c>
      <c r="J18630" s="40"/>
    </row>
    <row r="18631" spans="1:10" ht="15" x14ac:dyDescent="0.2">
      <c r="A18631" s="734">
        <v>45341</v>
      </c>
      <c r="B18631" s="63" t="s">
        <v>11897</v>
      </c>
      <c r="C18631" s="63" t="s">
        <v>10993</v>
      </c>
      <c r="D18631" s="183" t="s">
        <v>12553</v>
      </c>
      <c r="E18631" s="126">
        <v>74950</v>
      </c>
      <c r="F18631" s="126"/>
      <c r="G18631" s="126">
        <f t="shared" si="350"/>
        <v>-74950</v>
      </c>
      <c r="H18631" s="705" t="s">
        <v>12380</v>
      </c>
      <c r="J18631" s="40"/>
    </row>
    <row r="18632" spans="1:10" ht="15" x14ac:dyDescent="0.2">
      <c r="A18632" s="734">
        <v>45341</v>
      </c>
      <c r="B18632" s="63" t="s">
        <v>11135</v>
      </c>
      <c r="C18632" s="551" t="s">
        <v>10993</v>
      </c>
      <c r="D18632" s="740" t="s">
        <v>12554</v>
      </c>
      <c r="E18632" s="552">
        <v>80000</v>
      </c>
      <c r="F18632" s="126"/>
      <c r="G18632" s="126">
        <f t="shared" si="350"/>
        <v>-80000</v>
      </c>
      <c r="H18632" s="705" t="s">
        <v>12380</v>
      </c>
      <c r="J18632" s="40"/>
    </row>
    <row r="18633" spans="1:10" ht="15" x14ac:dyDescent="0.2">
      <c r="A18633" s="734">
        <v>45341</v>
      </c>
      <c r="B18633" s="63" t="s">
        <v>11897</v>
      </c>
      <c r="C18633" s="551" t="s">
        <v>10993</v>
      </c>
      <c r="D18633" s="740" t="s">
        <v>12554</v>
      </c>
      <c r="E18633" s="552">
        <v>224620</v>
      </c>
      <c r="F18633" s="126"/>
      <c r="G18633" s="126">
        <f t="shared" si="350"/>
        <v>-224620</v>
      </c>
      <c r="H18633" s="705" t="s">
        <v>12380</v>
      </c>
      <c r="J18633" s="40"/>
    </row>
    <row r="18634" spans="1:10" ht="15" x14ac:dyDescent="0.2">
      <c r="A18634" s="734">
        <v>45341</v>
      </c>
      <c r="B18634" s="63" t="s">
        <v>10908</v>
      </c>
      <c r="C18634" s="63" t="s">
        <v>7223</v>
      </c>
      <c r="D18634" s="183" t="s">
        <v>10721</v>
      </c>
      <c r="E18634" s="126">
        <v>300000</v>
      </c>
      <c r="F18634" s="126"/>
      <c r="G18634" s="126">
        <f t="shared" si="350"/>
        <v>-300000</v>
      </c>
      <c r="H18634" s="705" t="s">
        <v>12380</v>
      </c>
      <c r="J18634" s="40"/>
    </row>
    <row r="18635" spans="1:10" ht="15" x14ac:dyDescent="0.2">
      <c r="A18635" s="734">
        <v>45342</v>
      </c>
      <c r="B18635" s="63" t="s">
        <v>12426</v>
      </c>
      <c r="C18635" s="63" t="s">
        <v>10993</v>
      </c>
      <c r="D18635" s="183" t="s">
        <v>12555</v>
      </c>
      <c r="E18635" s="126">
        <v>700</v>
      </c>
      <c r="F18635" s="126"/>
      <c r="G18635" s="126">
        <f t="shared" ref="G18635:G18642" si="351">F18635-E18635</f>
        <v>-700</v>
      </c>
      <c r="H18635" s="705" t="s">
        <v>12380</v>
      </c>
      <c r="J18635" s="40"/>
    </row>
    <row r="18636" spans="1:10" ht="15" x14ac:dyDescent="0.2">
      <c r="A18636" s="734">
        <v>45342</v>
      </c>
      <c r="B18636" s="63" t="s">
        <v>10908</v>
      </c>
      <c r="C18636" s="63" t="s">
        <v>372</v>
      </c>
      <c r="D18636" s="183" t="s">
        <v>2108</v>
      </c>
      <c r="E18636" s="126">
        <v>1000</v>
      </c>
      <c r="F18636" s="126"/>
      <c r="G18636" s="126">
        <f t="shared" si="351"/>
        <v>-1000</v>
      </c>
      <c r="H18636" s="705" t="s">
        <v>12380</v>
      </c>
      <c r="J18636" s="40"/>
    </row>
    <row r="18637" spans="1:10" ht="15" x14ac:dyDescent="0.2">
      <c r="A18637" s="734">
        <v>45342</v>
      </c>
      <c r="B18637" s="63" t="s">
        <v>10908</v>
      </c>
      <c r="C18637" s="63" t="s">
        <v>5741</v>
      </c>
      <c r="D18637" s="183" t="s">
        <v>370</v>
      </c>
      <c r="E18637" s="126">
        <v>2000</v>
      </c>
      <c r="F18637" s="126"/>
      <c r="G18637" s="126">
        <f t="shared" si="351"/>
        <v>-2000</v>
      </c>
      <c r="H18637" s="705" t="s">
        <v>12380</v>
      </c>
      <c r="J18637" s="40"/>
    </row>
    <row r="18638" spans="1:10" ht="15" x14ac:dyDescent="0.2">
      <c r="A18638" s="734">
        <v>45342</v>
      </c>
      <c r="B18638" s="63" t="s">
        <v>12366</v>
      </c>
      <c r="C18638" s="63" t="s">
        <v>392</v>
      </c>
      <c r="D18638" s="183" t="s">
        <v>12556</v>
      </c>
      <c r="E18638" s="126">
        <v>6000</v>
      </c>
      <c r="F18638" s="126"/>
      <c r="G18638" s="126">
        <f t="shared" si="351"/>
        <v>-6000</v>
      </c>
      <c r="H18638" s="705" t="s">
        <v>12380</v>
      </c>
      <c r="J18638" s="40"/>
    </row>
    <row r="18639" spans="1:10" ht="15" x14ac:dyDescent="0.2">
      <c r="A18639" s="734">
        <v>45342</v>
      </c>
      <c r="B18639" s="63" t="s">
        <v>103</v>
      </c>
      <c r="C18639" s="63" t="s">
        <v>103</v>
      </c>
      <c r="D18639" s="183" t="s">
        <v>12557</v>
      </c>
      <c r="E18639" s="126">
        <v>7000</v>
      </c>
      <c r="F18639" s="126"/>
      <c r="G18639" s="126">
        <f t="shared" si="351"/>
        <v>-7000</v>
      </c>
      <c r="H18639" s="705" t="s">
        <v>12380</v>
      </c>
      <c r="J18639" s="40"/>
    </row>
    <row r="18640" spans="1:10" ht="15" x14ac:dyDescent="0.2">
      <c r="A18640" s="734">
        <v>45342</v>
      </c>
      <c r="B18640" s="63" t="s">
        <v>11093</v>
      </c>
      <c r="C18640" s="63" t="s">
        <v>392</v>
      </c>
      <c r="D18640" s="183" t="s">
        <v>12548</v>
      </c>
      <c r="E18640" s="126">
        <v>3000</v>
      </c>
      <c r="F18640" s="126"/>
      <c r="G18640" s="126">
        <f t="shared" si="351"/>
        <v>-3000</v>
      </c>
      <c r="H18640" s="705" t="s">
        <v>12380</v>
      </c>
      <c r="J18640" s="40"/>
    </row>
    <row r="18641" spans="1:10" ht="15" x14ac:dyDescent="0.2">
      <c r="A18641" s="734">
        <v>45342</v>
      </c>
      <c r="B18641" s="63" t="s">
        <v>12366</v>
      </c>
      <c r="C18641" s="63" t="s">
        <v>5741</v>
      </c>
      <c r="D18641" s="183" t="s">
        <v>10337</v>
      </c>
      <c r="E18641" s="126">
        <v>400</v>
      </c>
      <c r="F18641" s="126"/>
      <c r="G18641" s="126">
        <f t="shared" si="351"/>
        <v>-400</v>
      </c>
      <c r="H18641" s="705" t="s">
        <v>12380</v>
      </c>
      <c r="J18641" s="40"/>
    </row>
    <row r="18642" spans="1:10" ht="15" x14ac:dyDescent="0.2">
      <c r="A18642" s="734">
        <v>45342</v>
      </c>
      <c r="B18642" s="63" t="s">
        <v>103</v>
      </c>
      <c r="C18642" s="63" t="s">
        <v>12502</v>
      </c>
      <c r="D18642" s="183" t="s">
        <v>370</v>
      </c>
      <c r="E18642" s="126">
        <v>1000</v>
      </c>
      <c r="F18642" s="126"/>
      <c r="G18642" s="126">
        <f t="shared" si="351"/>
        <v>-1000</v>
      </c>
      <c r="H18642" s="705" t="s">
        <v>12380</v>
      </c>
      <c r="J18642" s="40"/>
    </row>
    <row r="18643" spans="1:10" ht="15" x14ac:dyDescent="0.2">
      <c r="A18643" s="734">
        <v>45342</v>
      </c>
      <c r="B18643" s="63" t="s">
        <v>12207</v>
      </c>
      <c r="C18643" s="63" t="s">
        <v>392</v>
      </c>
      <c r="D18643" s="183" t="s">
        <v>12558</v>
      </c>
      <c r="E18643" s="126">
        <v>40000</v>
      </c>
      <c r="F18643" s="126"/>
      <c r="G18643" s="126">
        <f t="shared" ref="G18643:G18645" si="352">F18643-E18643</f>
        <v>-40000</v>
      </c>
      <c r="H18643" s="705" t="s">
        <v>12380</v>
      </c>
      <c r="J18643" s="40"/>
    </row>
    <row r="18644" spans="1:10" ht="15" x14ac:dyDescent="0.2">
      <c r="A18644" s="734">
        <v>45342</v>
      </c>
      <c r="B18644" s="63" t="s">
        <v>8559</v>
      </c>
      <c r="C18644" s="63" t="s">
        <v>10993</v>
      </c>
      <c r="D18644" s="183" t="s">
        <v>12561</v>
      </c>
      <c r="E18644" s="126">
        <v>149000</v>
      </c>
      <c r="F18644" s="126"/>
      <c r="G18644" s="126">
        <f t="shared" si="352"/>
        <v>-149000</v>
      </c>
      <c r="H18644" s="705" t="s">
        <v>12380</v>
      </c>
      <c r="J18644" s="40"/>
    </row>
    <row r="18645" spans="1:10" ht="15" x14ac:dyDescent="0.2">
      <c r="A18645" s="734">
        <v>45342</v>
      </c>
      <c r="B18645" s="63" t="s">
        <v>12532</v>
      </c>
      <c r="C18645" s="63" t="s">
        <v>12559</v>
      </c>
      <c r="D18645" s="183" t="s">
        <v>12560</v>
      </c>
      <c r="E18645" s="126">
        <v>300000</v>
      </c>
      <c r="F18645" s="126"/>
      <c r="G18645" s="126">
        <f t="shared" si="352"/>
        <v>-300000</v>
      </c>
      <c r="H18645" s="705" t="s">
        <v>12380</v>
      </c>
      <c r="J18645" s="40"/>
    </row>
    <row r="18646" spans="1:10" ht="15" x14ac:dyDescent="0.2">
      <c r="A18646" s="734">
        <v>45343</v>
      </c>
      <c r="B18646" s="63" t="s">
        <v>11089</v>
      </c>
      <c r="C18646" s="63" t="s">
        <v>10993</v>
      </c>
      <c r="D18646" s="183" t="s">
        <v>12562</v>
      </c>
      <c r="E18646" s="126">
        <v>7300</v>
      </c>
      <c r="F18646" s="126"/>
      <c r="G18646" s="126">
        <f t="shared" ref="G18646:G18651" si="353">F18646-E18646</f>
        <v>-7300</v>
      </c>
      <c r="H18646" s="705" t="s">
        <v>12380</v>
      </c>
      <c r="J18646" s="40"/>
    </row>
    <row r="18647" spans="1:10" ht="15" x14ac:dyDescent="0.2">
      <c r="A18647" s="734">
        <v>45343</v>
      </c>
      <c r="B18647" s="63" t="s">
        <v>8559</v>
      </c>
      <c r="C18647" s="63" t="s">
        <v>10993</v>
      </c>
      <c r="D18647" s="183" t="s">
        <v>12563</v>
      </c>
      <c r="E18647" s="126">
        <v>1100</v>
      </c>
      <c r="F18647" s="126"/>
      <c r="G18647" s="126">
        <f t="shared" si="353"/>
        <v>-1100</v>
      </c>
      <c r="H18647" s="705" t="s">
        <v>12380</v>
      </c>
      <c r="J18647" s="40"/>
    </row>
    <row r="18648" spans="1:10" ht="15" x14ac:dyDescent="0.2">
      <c r="A18648" s="734">
        <v>45343</v>
      </c>
      <c r="B18648" s="63" t="s">
        <v>10908</v>
      </c>
      <c r="C18648" s="63" t="s">
        <v>392</v>
      </c>
      <c r="D18648" s="183" t="s">
        <v>10306</v>
      </c>
      <c r="E18648" s="126">
        <v>1000</v>
      </c>
      <c r="F18648" s="126"/>
      <c r="G18648" s="126">
        <f t="shared" si="353"/>
        <v>-1000</v>
      </c>
      <c r="H18648" s="705" t="s">
        <v>12380</v>
      </c>
      <c r="J18648" s="40"/>
    </row>
    <row r="18649" spans="1:10" ht="15" x14ac:dyDescent="0.2">
      <c r="A18649" s="734">
        <v>45343</v>
      </c>
      <c r="B18649" s="63" t="s">
        <v>12366</v>
      </c>
      <c r="C18649" s="63" t="s">
        <v>5741</v>
      </c>
      <c r="D18649" s="183" t="s">
        <v>12564</v>
      </c>
      <c r="E18649" s="126">
        <v>500</v>
      </c>
      <c r="F18649" s="126"/>
      <c r="G18649" s="126">
        <f t="shared" si="353"/>
        <v>-500</v>
      </c>
      <c r="H18649" s="705" t="s">
        <v>12380</v>
      </c>
      <c r="J18649" s="40"/>
    </row>
    <row r="18650" spans="1:10" ht="15" x14ac:dyDescent="0.2">
      <c r="A18650" s="734">
        <v>45343</v>
      </c>
      <c r="B18650" s="63" t="s">
        <v>12366</v>
      </c>
      <c r="C18650" s="63" t="s">
        <v>5741</v>
      </c>
      <c r="D18650" s="183" t="s">
        <v>370</v>
      </c>
      <c r="E18650" s="126">
        <v>1800</v>
      </c>
      <c r="F18650" s="126"/>
      <c r="G18650" s="126">
        <f t="shared" si="353"/>
        <v>-1800</v>
      </c>
      <c r="H18650" s="705" t="s">
        <v>12380</v>
      </c>
      <c r="J18650" s="40"/>
    </row>
    <row r="18651" spans="1:10" ht="15" x14ac:dyDescent="0.2">
      <c r="A18651" s="734">
        <v>45343</v>
      </c>
      <c r="B18651" s="63" t="s">
        <v>103</v>
      </c>
      <c r="C18651" s="63" t="s">
        <v>103</v>
      </c>
      <c r="D18651" s="183" t="s">
        <v>12557</v>
      </c>
      <c r="E18651" s="126">
        <v>3000</v>
      </c>
      <c r="F18651" s="126"/>
      <c r="G18651" s="126">
        <f t="shared" si="353"/>
        <v>-3000</v>
      </c>
      <c r="H18651" s="705" t="s">
        <v>12380</v>
      </c>
      <c r="J18651" s="40"/>
    </row>
    <row r="18652" spans="1:10" ht="15" x14ac:dyDescent="0.2">
      <c r="A18652" s="734">
        <v>45343</v>
      </c>
      <c r="B18652" s="63" t="s">
        <v>10908</v>
      </c>
      <c r="C18652" s="63" t="s">
        <v>11110</v>
      </c>
      <c r="D18652" s="183" t="s">
        <v>12565</v>
      </c>
      <c r="E18652" s="126">
        <v>275000</v>
      </c>
      <c r="F18652" s="126"/>
      <c r="G18652" s="126">
        <f t="shared" ref="G18652:G18653" si="354">F18652-E18652</f>
        <v>-275000</v>
      </c>
      <c r="H18652" s="705" t="s">
        <v>12380</v>
      </c>
      <c r="J18652" s="40"/>
    </row>
    <row r="18653" spans="1:10" ht="15" x14ac:dyDescent="0.2">
      <c r="A18653" s="734">
        <v>45343</v>
      </c>
      <c r="B18653" s="63" t="s">
        <v>11897</v>
      </c>
      <c r="C18653" s="63" t="s">
        <v>7467</v>
      </c>
      <c r="D18653" s="183" t="s">
        <v>12566</v>
      </c>
      <c r="E18653" s="126">
        <v>1000000</v>
      </c>
      <c r="F18653" s="126"/>
      <c r="G18653" s="126">
        <f t="shared" si="354"/>
        <v>-1000000</v>
      </c>
      <c r="H18653" s="705" t="s">
        <v>12380</v>
      </c>
      <c r="J18653" s="40"/>
    </row>
    <row r="18654" spans="1:10" ht="15" x14ac:dyDescent="0.2">
      <c r="A18654" s="734">
        <v>45344</v>
      </c>
      <c r="B18654" s="63" t="s">
        <v>103</v>
      </c>
      <c r="C18654" s="63" t="s">
        <v>2996</v>
      </c>
      <c r="D18654" s="183" t="s">
        <v>370</v>
      </c>
      <c r="E18654" s="126">
        <v>5330</v>
      </c>
      <c r="F18654" s="126"/>
      <c r="G18654" s="126">
        <f t="shared" ref="G18654:G18656" si="355">F18654-E18654</f>
        <v>-5330</v>
      </c>
      <c r="H18654" s="705" t="s">
        <v>12380</v>
      </c>
      <c r="J18654" s="40"/>
    </row>
    <row r="18655" spans="1:10" ht="15" x14ac:dyDescent="0.2">
      <c r="A18655" s="734">
        <v>45344</v>
      </c>
      <c r="B18655" s="63" t="s">
        <v>8559</v>
      </c>
      <c r="C18655" s="63" t="s">
        <v>205</v>
      </c>
      <c r="D18655" s="183" t="s">
        <v>9919</v>
      </c>
      <c r="E18655" s="126">
        <v>1000</v>
      </c>
      <c r="F18655" s="126"/>
      <c r="G18655" s="126">
        <f t="shared" si="355"/>
        <v>-1000</v>
      </c>
      <c r="H18655" s="705" t="s">
        <v>12380</v>
      </c>
      <c r="J18655" s="40"/>
    </row>
    <row r="18656" spans="1:10" ht="24" x14ac:dyDescent="0.2">
      <c r="A18656" s="734">
        <v>45344</v>
      </c>
      <c r="B18656" s="63" t="s">
        <v>12532</v>
      </c>
      <c r="C18656" s="63" t="s">
        <v>12582</v>
      </c>
      <c r="D18656" s="183" t="s">
        <v>12583</v>
      </c>
      <c r="E18656" s="126">
        <v>2092916</v>
      </c>
      <c r="F18656" s="126"/>
      <c r="G18656" s="126">
        <f t="shared" si="355"/>
        <v>-2092916</v>
      </c>
      <c r="H18656" s="705" t="s">
        <v>12380</v>
      </c>
      <c r="J18656" s="40"/>
    </row>
    <row r="18657" spans="1:10" ht="15" x14ac:dyDescent="0.2">
      <c r="A18657" s="734">
        <v>45345</v>
      </c>
      <c r="B18657" s="63" t="s">
        <v>11089</v>
      </c>
      <c r="C18657" s="63" t="s">
        <v>12567</v>
      </c>
      <c r="D18657" s="183" t="s">
        <v>12568</v>
      </c>
      <c r="E18657" s="126">
        <v>195500</v>
      </c>
      <c r="F18657" s="126"/>
      <c r="G18657" s="126">
        <f t="shared" ref="G18657:G18662" si="356">F18657-E18657</f>
        <v>-195500</v>
      </c>
      <c r="H18657" s="705" t="s">
        <v>12380</v>
      </c>
      <c r="J18657" s="40"/>
    </row>
    <row r="18658" spans="1:10" ht="24" x14ac:dyDescent="0.2">
      <c r="A18658" s="734">
        <v>45345</v>
      </c>
      <c r="B18658" s="63" t="s">
        <v>11089</v>
      </c>
      <c r="C18658" s="63" t="s">
        <v>10993</v>
      </c>
      <c r="D18658" s="183" t="s">
        <v>12569</v>
      </c>
      <c r="E18658" s="126">
        <v>21600</v>
      </c>
      <c r="F18658" s="126"/>
      <c r="G18658" s="126">
        <f t="shared" si="356"/>
        <v>-21600</v>
      </c>
      <c r="H18658" s="705" t="s">
        <v>12380</v>
      </c>
      <c r="J18658" s="40"/>
    </row>
    <row r="18659" spans="1:10" ht="15" x14ac:dyDescent="0.2">
      <c r="A18659" s="734">
        <v>45345</v>
      </c>
      <c r="B18659" s="63" t="s">
        <v>11089</v>
      </c>
      <c r="C18659" s="63" t="s">
        <v>10993</v>
      </c>
      <c r="D18659" s="183" t="s">
        <v>12570</v>
      </c>
      <c r="E18659" s="126">
        <v>78500</v>
      </c>
      <c r="F18659" s="126"/>
      <c r="G18659" s="126">
        <f t="shared" si="356"/>
        <v>-78500</v>
      </c>
      <c r="H18659" s="705" t="s">
        <v>12380</v>
      </c>
      <c r="J18659" s="40"/>
    </row>
    <row r="18660" spans="1:10" ht="15" x14ac:dyDescent="0.2">
      <c r="A18660" s="734">
        <v>45345</v>
      </c>
      <c r="B18660" s="63" t="s">
        <v>11738</v>
      </c>
      <c r="C18660" s="63" t="s">
        <v>10112</v>
      </c>
      <c r="D18660" s="183" t="s">
        <v>12571</v>
      </c>
      <c r="E18660" s="126">
        <v>200000</v>
      </c>
      <c r="F18660" s="126"/>
      <c r="G18660" s="126">
        <f t="shared" si="356"/>
        <v>-200000</v>
      </c>
      <c r="H18660" s="705" t="s">
        <v>12380</v>
      </c>
      <c r="J18660" s="40"/>
    </row>
    <row r="18661" spans="1:10" ht="15" x14ac:dyDescent="0.2">
      <c r="A18661" s="734">
        <v>45345</v>
      </c>
      <c r="B18661" s="63" t="s">
        <v>12532</v>
      </c>
      <c r="C18661" s="63" t="s">
        <v>12559</v>
      </c>
      <c r="D18661" s="183" t="s">
        <v>12572</v>
      </c>
      <c r="E18661" s="126">
        <v>200000</v>
      </c>
      <c r="F18661" s="126"/>
      <c r="G18661" s="126">
        <f t="shared" si="356"/>
        <v>-200000</v>
      </c>
      <c r="H18661" s="705" t="s">
        <v>12380</v>
      </c>
      <c r="J18661" s="40"/>
    </row>
    <row r="18662" spans="1:10" ht="15" x14ac:dyDescent="0.2">
      <c r="A18662" s="734">
        <v>45345</v>
      </c>
      <c r="B18662" s="63" t="s">
        <v>25</v>
      </c>
      <c r="C18662" s="63" t="s">
        <v>8150</v>
      </c>
      <c r="D18662" s="183" t="s">
        <v>6337</v>
      </c>
      <c r="E18662" s="126">
        <v>45290</v>
      </c>
      <c r="F18662" s="126"/>
      <c r="G18662" s="126">
        <f t="shared" si="356"/>
        <v>-45290</v>
      </c>
      <c r="H18662" s="705" t="s">
        <v>12380</v>
      </c>
      <c r="J18662" s="40"/>
    </row>
    <row r="18663" spans="1:10" ht="15" x14ac:dyDescent="0.2">
      <c r="A18663" s="734">
        <v>45345</v>
      </c>
      <c r="B18663" s="63" t="s">
        <v>103</v>
      </c>
      <c r="C18663" s="63" t="s">
        <v>8150</v>
      </c>
      <c r="D18663" s="183" t="s">
        <v>6337</v>
      </c>
      <c r="E18663" s="126">
        <v>17872</v>
      </c>
      <c r="F18663" s="126"/>
      <c r="G18663" s="126">
        <f t="shared" ref="G18663:G18680" si="357">F18663-E18663</f>
        <v>-17872</v>
      </c>
      <c r="H18663" s="705" t="s">
        <v>12380</v>
      </c>
      <c r="J18663" s="40"/>
    </row>
    <row r="18664" spans="1:10" ht="15" x14ac:dyDescent="0.2">
      <c r="A18664" s="734">
        <v>45345</v>
      </c>
      <c r="B18664" s="63" t="s">
        <v>103</v>
      </c>
      <c r="C18664" s="63" t="s">
        <v>103</v>
      </c>
      <c r="D18664" s="183" t="s">
        <v>12557</v>
      </c>
      <c r="E18664" s="126">
        <v>3000</v>
      </c>
      <c r="F18664" s="126"/>
      <c r="G18664" s="126">
        <f t="shared" si="357"/>
        <v>-3000</v>
      </c>
      <c r="H18664" s="705" t="s">
        <v>12380</v>
      </c>
      <c r="J18664" s="40"/>
    </row>
    <row r="18665" spans="1:10" ht="15" x14ac:dyDescent="0.2">
      <c r="A18665" s="734">
        <v>45345</v>
      </c>
      <c r="B18665" s="63" t="s">
        <v>12426</v>
      </c>
      <c r="C18665" s="63" t="s">
        <v>286</v>
      </c>
      <c r="D18665" s="183" t="s">
        <v>9895</v>
      </c>
      <c r="E18665" s="126">
        <v>400</v>
      </c>
      <c r="F18665" s="126"/>
      <c r="G18665" s="126">
        <f t="shared" si="357"/>
        <v>-400</v>
      </c>
      <c r="H18665" s="705" t="s">
        <v>12380</v>
      </c>
      <c r="J18665" s="40"/>
    </row>
    <row r="18666" spans="1:10" ht="15" x14ac:dyDescent="0.2">
      <c r="A18666" s="734">
        <v>45345</v>
      </c>
      <c r="B18666" s="63" t="s">
        <v>10908</v>
      </c>
      <c r="C18666" s="63" t="s">
        <v>286</v>
      </c>
      <c r="D18666" s="183" t="s">
        <v>12599</v>
      </c>
      <c r="E18666" s="126">
        <v>20000</v>
      </c>
      <c r="F18666" s="126"/>
      <c r="G18666" s="126">
        <f t="shared" si="357"/>
        <v>-20000</v>
      </c>
      <c r="H18666" s="705" t="s">
        <v>12380</v>
      </c>
      <c r="J18666" s="40"/>
    </row>
    <row r="18667" spans="1:10" ht="15" x14ac:dyDescent="0.2">
      <c r="A18667" s="734">
        <v>45346</v>
      </c>
      <c r="B18667" s="63" t="s">
        <v>11897</v>
      </c>
      <c r="C18667" s="63" t="s">
        <v>8394</v>
      </c>
      <c r="D18667" s="183" t="s">
        <v>12318</v>
      </c>
      <c r="E18667" s="126">
        <v>500000</v>
      </c>
      <c r="F18667" s="126"/>
      <c r="G18667" s="126">
        <f t="shared" si="357"/>
        <v>-500000</v>
      </c>
      <c r="H18667" s="705" t="s">
        <v>12380</v>
      </c>
      <c r="J18667" s="40"/>
    </row>
    <row r="18668" spans="1:10" ht="15" x14ac:dyDescent="0.2">
      <c r="A18668" s="734">
        <v>45346</v>
      </c>
      <c r="B18668" s="63" t="s">
        <v>10379</v>
      </c>
      <c r="C18668" s="670" t="s">
        <v>256</v>
      </c>
      <c r="D18668" s="907" t="s">
        <v>12584</v>
      </c>
      <c r="E18668" s="672">
        <v>13760</v>
      </c>
      <c r="F18668" s="126"/>
      <c r="G18668" s="126">
        <f t="shared" si="357"/>
        <v>-13760</v>
      </c>
      <c r="H18668" s="705" t="s">
        <v>12380</v>
      </c>
      <c r="J18668" s="40"/>
    </row>
    <row r="18669" spans="1:10" ht="15" x14ac:dyDescent="0.2">
      <c r="A18669" s="734">
        <v>45346</v>
      </c>
      <c r="B18669" s="63" t="s">
        <v>10909</v>
      </c>
      <c r="C18669" s="670" t="s">
        <v>256</v>
      </c>
      <c r="D18669" s="907" t="s">
        <v>12584</v>
      </c>
      <c r="E18669" s="672">
        <v>164280</v>
      </c>
      <c r="F18669" s="126"/>
      <c r="G18669" s="126">
        <f t="shared" ref="G18669:G18671" si="358">F18669-E18669</f>
        <v>-164280</v>
      </c>
      <c r="H18669" s="705" t="s">
        <v>12380</v>
      </c>
      <c r="J18669" s="40"/>
    </row>
    <row r="18670" spans="1:10" ht="15" x14ac:dyDescent="0.2">
      <c r="A18670" s="734">
        <v>45346</v>
      </c>
      <c r="B18670" s="63" t="s">
        <v>11617</v>
      </c>
      <c r="C18670" s="670" t="s">
        <v>256</v>
      </c>
      <c r="D18670" s="907" t="s">
        <v>12584</v>
      </c>
      <c r="E18670" s="672">
        <v>145230</v>
      </c>
      <c r="F18670" s="126"/>
      <c r="G18670" s="126">
        <f t="shared" si="358"/>
        <v>-145230</v>
      </c>
      <c r="H18670" s="705" t="s">
        <v>12380</v>
      </c>
      <c r="J18670" s="40"/>
    </row>
    <row r="18671" spans="1:10" ht="15" x14ac:dyDescent="0.2">
      <c r="A18671" s="734">
        <v>45346</v>
      </c>
      <c r="B18671" s="63" t="s">
        <v>11897</v>
      </c>
      <c r="C18671" s="670" t="s">
        <v>256</v>
      </c>
      <c r="D18671" s="907" t="s">
        <v>12584</v>
      </c>
      <c r="E18671" s="672">
        <v>176730</v>
      </c>
      <c r="F18671" s="126"/>
      <c r="G18671" s="126">
        <f t="shared" si="358"/>
        <v>-176730</v>
      </c>
      <c r="H18671" s="705" t="s">
        <v>12380</v>
      </c>
      <c r="J18671" s="40"/>
    </row>
    <row r="18672" spans="1:10" ht="15" x14ac:dyDescent="0.2">
      <c r="A18672" s="734">
        <v>45347</v>
      </c>
      <c r="B18672" s="63" t="s">
        <v>10908</v>
      </c>
      <c r="C18672" s="63" t="s">
        <v>392</v>
      </c>
      <c r="D18672" s="183" t="s">
        <v>3991</v>
      </c>
      <c r="E18672" s="126">
        <v>5670</v>
      </c>
      <c r="F18672" s="126"/>
      <c r="G18672" s="126">
        <f t="shared" si="357"/>
        <v>-5670</v>
      </c>
      <c r="H18672" s="705" t="s">
        <v>12380</v>
      </c>
      <c r="J18672" s="40"/>
    </row>
    <row r="18673" spans="1:10" ht="15" x14ac:dyDescent="0.2">
      <c r="A18673" s="734">
        <v>45347</v>
      </c>
      <c r="B18673" s="63" t="s">
        <v>8559</v>
      </c>
      <c r="C18673" s="63" t="s">
        <v>10993</v>
      </c>
      <c r="D18673" s="183" t="s">
        <v>5136</v>
      </c>
      <c r="E18673" s="126">
        <v>114974</v>
      </c>
      <c r="F18673" s="126"/>
      <c r="G18673" s="126">
        <f t="shared" si="357"/>
        <v>-114974</v>
      </c>
      <c r="H18673" s="705" t="s">
        <v>12380</v>
      </c>
      <c r="J18673" s="40"/>
    </row>
    <row r="18674" spans="1:10" ht="15" x14ac:dyDescent="0.2">
      <c r="A18674" s="734">
        <v>45347</v>
      </c>
      <c r="B18674" s="63" t="s">
        <v>11089</v>
      </c>
      <c r="C18674" s="63" t="s">
        <v>10993</v>
      </c>
      <c r="D18674" s="183" t="s">
        <v>5136</v>
      </c>
      <c r="E18674" s="126">
        <v>128521</v>
      </c>
      <c r="F18674" s="126"/>
      <c r="G18674" s="126">
        <f t="shared" si="357"/>
        <v>-128521</v>
      </c>
      <c r="H18674" s="705" t="s">
        <v>12380</v>
      </c>
      <c r="J18674" s="40"/>
    </row>
    <row r="18675" spans="1:10" ht="15" x14ac:dyDescent="0.2">
      <c r="A18675" s="734">
        <v>45347</v>
      </c>
      <c r="B18675" s="63" t="s">
        <v>11089</v>
      </c>
      <c r="C18675" s="63" t="s">
        <v>10993</v>
      </c>
      <c r="D18675" s="183" t="s">
        <v>12585</v>
      </c>
      <c r="E18675" s="126">
        <v>16000</v>
      </c>
      <c r="F18675" s="126"/>
      <c r="G18675" s="126">
        <f t="shared" si="357"/>
        <v>-16000</v>
      </c>
      <c r="H18675" s="705" t="s">
        <v>12380</v>
      </c>
      <c r="J18675" s="40"/>
    </row>
    <row r="18676" spans="1:10" ht="15" x14ac:dyDescent="0.2">
      <c r="A18676" s="734">
        <v>45347</v>
      </c>
      <c r="B18676" s="63" t="s">
        <v>103</v>
      </c>
      <c r="C18676" s="63" t="s">
        <v>12586</v>
      </c>
      <c r="D18676" s="183" t="s">
        <v>12587</v>
      </c>
      <c r="E18676" s="126">
        <v>100000</v>
      </c>
      <c r="F18676" s="126"/>
      <c r="G18676" s="126">
        <f t="shared" si="357"/>
        <v>-100000</v>
      </c>
      <c r="H18676" s="705" t="s">
        <v>12380</v>
      </c>
      <c r="J18676" s="40"/>
    </row>
    <row r="18677" spans="1:10" ht="15" x14ac:dyDescent="0.2">
      <c r="A18677" s="734">
        <v>45347</v>
      </c>
      <c r="B18677" s="63" t="s">
        <v>11897</v>
      </c>
      <c r="C18677" s="63" t="s">
        <v>8390</v>
      </c>
      <c r="D18677" s="183" t="s">
        <v>12589</v>
      </c>
      <c r="E18677" s="126">
        <v>33000</v>
      </c>
      <c r="F18677" s="126"/>
      <c r="G18677" s="126">
        <f t="shared" si="357"/>
        <v>-33000</v>
      </c>
      <c r="H18677" s="705" t="s">
        <v>12380</v>
      </c>
      <c r="J18677" s="40"/>
    </row>
    <row r="18678" spans="1:10" ht="15" x14ac:dyDescent="0.2">
      <c r="A18678" s="734">
        <v>45347</v>
      </c>
      <c r="B18678" s="63" t="s">
        <v>9986</v>
      </c>
      <c r="C18678" s="63" t="s">
        <v>6423</v>
      </c>
      <c r="D18678" s="183" t="s">
        <v>12588</v>
      </c>
      <c r="E18678" s="126">
        <v>50000</v>
      </c>
      <c r="F18678" s="126"/>
      <c r="G18678" s="126">
        <f t="shared" si="357"/>
        <v>-50000</v>
      </c>
      <c r="H18678" s="705" t="s">
        <v>12380</v>
      </c>
      <c r="J18678" s="40"/>
    </row>
    <row r="18679" spans="1:10" ht="15" x14ac:dyDescent="0.2">
      <c r="A18679" s="734">
        <v>45348</v>
      </c>
      <c r="B18679" s="63" t="s">
        <v>11897</v>
      </c>
      <c r="C18679" s="63" t="s">
        <v>11748</v>
      </c>
      <c r="D18679" s="183" t="s">
        <v>12590</v>
      </c>
      <c r="E18679" s="126">
        <v>146000</v>
      </c>
      <c r="F18679" s="126"/>
      <c r="G18679" s="126">
        <f t="shared" si="357"/>
        <v>-146000</v>
      </c>
      <c r="H18679" s="705" t="s">
        <v>12380</v>
      </c>
      <c r="J18679" s="40"/>
    </row>
    <row r="18680" spans="1:10" ht="15" x14ac:dyDescent="0.2">
      <c r="A18680" s="734">
        <v>45348</v>
      </c>
      <c r="B18680" s="63" t="s">
        <v>12532</v>
      </c>
      <c r="C18680" s="63" t="s">
        <v>10979</v>
      </c>
      <c r="D18680" s="183" t="s">
        <v>12591</v>
      </c>
      <c r="E18680" s="126">
        <v>135936</v>
      </c>
      <c r="F18680" s="126"/>
      <c r="G18680" s="126">
        <f t="shared" si="357"/>
        <v>-135936</v>
      </c>
      <c r="H18680" s="705" t="s">
        <v>12380</v>
      </c>
      <c r="J18680" s="40"/>
    </row>
    <row r="18681" spans="1:10" ht="15" x14ac:dyDescent="0.2">
      <c r="A18681" s="734">
        <v>45348</v>
      </c>
      <c r="B18681" s="63" t="s">
        <v>3946</v>
      </c>
      <c r="C18681" s="63" t="s">
        <v>392</v>
      </c>
      <c r="D18681" s="183" t="s">
        <v>12592</v>
      </c>
      <c r="E18681" s="126">
        <v>11000</v>
      </c>
      <c r="F18681" s="126"/>
      <c r="G18681" s="126">
        <f t="shared" ref="G18681:G18720" si="359">F18681-E18681</f>
        <v>-11000</v>
      </c>
      <c r="H18681" s="705" t="s">
        <v>12380</v>
      </c>
      <c r="J18681" s="40"/>
    </row>
    <row r="18682" spans="1:10" ht="15" x14ac:dyDescent="0.2">
      <c r="A18682" s="734">
        <v>45348</v>
      </c>
      <c r="B18682" s="63" t="s">
        <v>9409</v>
      </c>
      <c r="C18682" s="63" t="s">
        <v>5741</v>
      </c>
      <c r="D18682" s="183" t="s">
        <v>370</v>
      </c>
      <c r="E18682" s="126">
        <v>5000</v>
      </c>
      <c r="F18682" s="126"/>
      <c r="G18682" s="126">
        <f t="shared" si="359"/>
        <v>-5000</v>
      </c>
      <c r="H18682" s="705" t="s">
        <v>12380</v>
      </c>
      <c r="J18682" s="40"/>
    </row>
    <row r="18683" spans="1:10" ht="15" x14ac:dyDescent="0.2">
      <c r="A18683" s="734">
        <v>45348</v>
      </c>
      <c r="B18683" s="63" t="s">
        <v>11897</v>
      </c>
      <c r="C18683" s="1099" t="s">
        <v>794</v>
      </c>
      <c r="D18683" s="1102" t="s">
        <v>12218</v>
      </c>
      <c r="E18683" s="1101">
        <v>25000</v>
      </c>
      <c r="F18683" s="126"/>
      <c r="G18683" s="126">
        <f t="shared" ref="G18683:G18687" si="360">F18683-E18683</f>
        <v>-25000</v>
      </c>
      <c r="H18683" s="705" t="s">
        <v>12380</v>
      </c>
      <c r="J18683" s="40"/>
    </row>
    <row r="18684" spans="1:10" ht="15" x14ac:dyDescent="0.2">
      <c r="A18684" s="734">
        <v>45348</v>
      </c>
      <c r="B18684" s="63" t="s">
        <v>11089</v>
      </c>
      <c r="C18684" s="1099" t="s">
        <v>794</v>
      </c>
      <c r="D18684" s="1102" t="s">
        <v>12218</v>
      </c>
      <c r="E18684" s="1101">
        <v>25000</v>
      </c>
      <c r="F18684" s="126"/>
      <c r="G18684" s="126">
        <f t="shared" si="360"/>
        <v>-25000</v>
      </c>
      <c r="H18684" s="705" t="s">
        <v>12380</v>
      </c>
      <c r="J18684" s="40"/>
    </row>
    <row r="18685" spans="1:10" ht="15" x14ac:dyDescent="0.2">
      <c r="A18685" s="734">
        <v>45348</v>
      </c>
      <c r="B18685" s="63" t="s">
        <v>10908</v>
      </c>
      <c r="C18685" s="1099" t="s">
        <v>794</v>
      </c>
      <c r="D18685" s="1102" t="s">
        <v>12219</v>
      </c>
      <c r="E18685" s="1101">
        <v>25000</v>
      </c>
      <c r="F18685" s="126"/>
      <c r="G18685" s="126">
        <f t="shared" si="360"/>
        <v>-25000</v>
      </c>
      <c r="H18685" s="705" t="s">
        <v>12380</v>
      </c>
      <c r="J18685" s="40"/>
    </row>
    <row r="18686" spans="1:10" ht="15" x14ac:dyDescent="0.2">
      <c r="A18686" s="734">
        <v>45348</v>
      </c>
      <c r="B18686" s="63" t="s">
        <v>10232</v>
      </c>
      <c r="C18686" s="1099" t="s">
        <v>794</v>
      </c>
      <c r="D18686" s="1102" t="s">
        <v>12219</v>
      </c>
      <c r="E18686" s="1101">
        <v>25000</v>
      </c>
      <c r="F18686" s="126"/>
      <c r="G18686" s="126">
        <f t="shared" si="360"/>
        <v>-25000</v>
      </c>
      <c r="H18686" s="705" t="s">
        <v>12380</v>
      </c>
      <c r="J18686" s="40"/>
    </row>
    <row r="18687" spans="1:10" ht="15" x14ac:dyDescent="0.2">
      <c r="A18687" s="734">
        <v>45348</v>
      </c>
      <c r="B18687" s="63" t="s">
        <v>25</v>
      </c>
      <c r="C18687" s="1099" t="s">
        <v>794</v>
      </c>
      <c r="D18687" s="1102" t="s">
        <v>12220</v>
      </c>
      <c r="E18687" s="1101">
        <v>105000</v>
      </c>
      <c r="F18687" s="126"/>
      <c r="G18687" s="126">
        <f t="shared" si="360"/>
        <v>-105000</v>
      </c>
      <c r="H18687" s="705" t="s">
        <v>12380</v>
      </c>
      <c r="J18687" s="40"/>
    </row>
    <row r="18688" spans="1:10" ht="15" x14ac:dyDescent="0.2">
      <c r="A18688" s="734">
        <v>45348</v>
      </c>
      <c r="B18688" s="1099" t="s">
        <v>11089</v>
      </c>
      <c r="C18688" s="1099" t="s">
        <v>794</v>
      </c>
      <c r="D18688" s="1102" t="s">
        <v>11847</v>
      </c>
      <c r="E18688" s="1101">
        <v>46250</v>
      </c>
      <c r="F18688" s="126"/>
      <c r="G18688" s="126">
        <f t="shared" ref="G18688:G18705" si="361">F18688-E18688</f>
        <v>-46250</v>
      </c>
      <c r="H18688" s="705" t="s">
        <v>12380</v>
      </c>
      <c r="J18688" s="40"/>
    </row>
    <row r="18689" spans="1:10" ht="15" x14ac:dyDescent="0.2">
      <c r="A18689" s="734">
        <v>45348</v>
      </c>
      <c r="B18689" s="1099" t="s">
        <v>11135</v>
      </c>
      <c r="C18689" s="1099" t="s">
        <v>794</v>
      </c>
      <c r="D18689" s="1102" t="s">
        <v>10118</v>
      </c>
      <c r="E18689" s="1101">
        <v>36050</v>
      </c>
      <c r="F18689" s="126"/>
      <c r="G18689" s="126">
        <f t="shared" si="361"/>
        <v>-36050</v>
      </c>
      <c r="H18689" s="705" t="s">
        <v>12380</v>
      </c>
      <c r="J18689" s="40"/>
    </row>
    <row r="18690" spans="1:10" ht="15" x14ac:dyDescent="0.2">
      <c r="A18690" s="734">
        <v>45348</v>
      </c>
      <c r="B18690" s="1099" t="s">
        <v>103</v>
      </c>
      <c r="C18690" s="1099" t="s">
        <v>794</v>
      </c>
      <c r="D18690" s="1102" t="s">
        <v>10137</v>
      </c>
      <c r="E18690" s="1101">
        <v>267000</v>
      </c>
      <c r="F18690" s="126"/>
      <c r="G18690" s="126">
        <f t="shared" si="361"/>
        <v>-267000</v>
      </c>
      <c r="H18690" s="705" t="s">
        <v>12380</v>
      </c>
      <c r="J18690" s="40"/>
    </row>
    <row r="18691" spans="1:10" ht="15" x14ac:dyDescent="0.2">
      <c r="A18691" s="734">
        <v>45348</v>
      </c>
      <c r="B18691" s="1099" t="s">
        <v>8559</v>
      </c>
      <c r="C18691" s="1099" t="s">
        <v>794</v>
      </c>
      <c r="D18691" s="1102" t="s">
        <v>11850</v>
      </c>
      <c r="E18691" s="1101">
        <v>50430</v>
      </c>
      <c r="F18691" s="126"/>
      <c r="G18691" s="126">
        <f t="shared" si="361"/>
        <v>-50430</v>
      </c>
      <c r="H18691" s="705" t="s">
        <v>12380</v>
      </c>
      <c r="J18691" s="40"/>
    </row>
    <row r="18692" spans="1:10" ht="15" x14ac:dyDescent="0.2">
      <c r="A18692" s="734">
        <v>45348</v>
      </c>
      <c r="B18692" s="1099" t="s">
        <v>3946</v>
      </c>
      <c r="C18692" s="1099" t="s">
        <v>794</v>
      </c>
      <c r="D18692" s="1102" t="s">
        <v>12105</v>
      </c>
      <c r="E18692" s="1101">
        <v>131915.94827586209</v>
      </c>
      <c r="F18692" s="126"/>
      <c r="G18692" s="126">
        <f t="shared" si="361"/>
        <v>-131915.94827586209</v>
      </c>
      <c r="H18692" s="705" t="s">
        <v>12380</v>
      </c>
      <c r="J18692" s="40"/>
    </row>
    <row r="18693" spans="1:10" ht="15" x14ac:dyDescent="0.2">
      <c r="A18693" s="734">
        <v>45348</v>
      </c>
      <c r="B18693" s="1099" t="s">
        <v>11135</v>
      </c>
      <c r="C18693" s="1099" t="s">
        <v>794</v>
      </c>
      <c r="D18693" s="1102" t="s">
        <v>12651</v>
      </c>
      <c r="E18693" s="1101">
        <v>88680</v>
      </c>
      <c r="F18693" s="126"/>
      <c r="G18693" s="126">
        <f t="shared" si="361"/>
        <v>-88680</v>
      </c>
      <c r="H18693" s="705" t="s">
        <v>12380</v>
      </c>
      <c r="J18693" s="40"/>
    </row>
    <row r="18694" spans="1:10" ht="15" x14ac:dyDescent="0.2">
      <c r="A18694" s="734">
        <v>45348</v>
      </c>
      <c r="B18694" s="1099" t="s">
        <v>12634</v>
      </c>
      <c r="C18694" s="1099" t="s">
        <v>794</v>
      </c>
      <c r="D18694" s="1102" t="s">
        <v>12652</v>
      </c>
      <c r="E18694" s="1101">
        <v>71890</v>
      </c>
      <c r="F18694" s="126"/>
      <c r="G18694" s="126">
        <f t="shared" si="361"/>
        <v>-71890</v>
      </c>
      <c r="H18694" s="705" t="s">
        <v>12380</v>
      </c>
      <c r="J18694" s="40"/>
    </row>
    <row r="18695" spans="1:10" ht="15" x14ac:dyDescent="0.2">
      <c r="A18695" s="734">
        <v>45348</v>
      </c>
      <c r="B18695" s="1099" t="s">
        <v>10908</v>
      </c>
      <c r="C18695" s="1099" t="s">
        <v>794</v>
      </c>
      <c r="D18695" s="1102" t="s">
        <v>11846</v>
      </c>
      <c r="E18695" s="1101">
        <v>13800</v>
      </c>
      <c r="F18695" s="126"/>
      <c r="G18695" s="126">
        <f t="shared" si="361"/>
        <v>-13800</v>
      </c>
      <c r="H18695" s="705" t="s">
        <v>12380</v>
      </c>
      <c r="J18695" s="40"/>
    </row>
    <row r="18696" spans="1:10" ht="15" x14ac:dyDescent="0.2">
      <c r="A18696" s="734">
        <v>45348</v>
      </c>
      <c r="B18696" s="1099" t="s">
        <v>37</v>
      </c>
      <c r="C18696" s="1099" t="s">
        <v>794</v>
      </c>
      <c r="D18696" s="1102" t="s">
        <v>11845</v>
      </c>
      <c r="E18696" s="1101">
        <v>164698.27586206899</v>
      </c>
      <c r="F18696" s="126"/>
      <c r="G18696" s="126">
        <f t="shared" si="361"/>
        <v>-164698.27586206899</v>
      </c>
      <c r="H18696" s="705" t="s">
        <v>12380</v>
      </c>
      <c r="J18696" s="40"/>
    </row>
    <row r="18697" spans="1:10" ht="15" x14ac:dyDescent="0.2">
      <c r="A18697" s="734">
        <v>45348</v>
      </c>
      <c r="B18697" s="1099" t="s">
        <v>11897</v>
      </c>
      <c r="C18697" s="1099" t="s">
        <v>794</v>
      </c>
      <c r="D18697" s="1102" t="s">
        <v>12418</v>
      </c>
      <c r="E18697" s="1101">
        <v>70000</v>
      </c>
      <c r="F18697" s="126"/>
      <c r="G18697" s="126">
        <f t="shared" si="361"/>
        <v>-70000</v>
      </c>
      <c r="H18697" s="705" t="s">
        <v>12380</v>
      </c>
      <c r="J18697" s="40"/>
    </row>
    <row r="18698" spans="1:10" ht="15" x14ac:dyDescent="0.2">
      <c r="A18698" s="734">
        <v>45348</v>
      </c>
      <c r="B18698" s="1099" t="s">
        <v>10908</v>
      </c>
      <c r="C18698" s="1099" t="s">
        <v>794</v>
      </c>
      <c r="D18698" s="1102" t="s">
        <v>10749</v>
      </c>
      <c r="E18698" s="1101">
        <v>83000</v>
      </c>
      <c r="F18698" s="126"/>
      <c r="G18698" s="126">
        <f t="shared" si="361"/>
        <v>-83000</v>
      </c>
      <c r="H18698" s="705" t="s">
        <v>12380</v>
      </c>
      <c r="J18698" s="40"/>
    </row>
    <row r="18699" spans="1:10" ht="15" x14ac:dyDescent="0.2">
      <c r="A18699" s="734">
        <v>45348</v>
      </c>
      <c r="B18699" s="1099" t="s">
        <v>11089</v>
      </c>
      <c r="C18699" s="1099" t="s">
        <v>794</v>
      </c>
      <c r="D18699" s="1102" t="s">
        <v>10738</v>
      </c>
      <c r="E18699" s="1101">
        <v>20700</v>
      </c>
      <c r="F18699" s="126"/>
      <c r="G18699" s="126">
        <f t="shared" si="361"/>
        <v>-20700</v>
      </c>
      <c r="H18699" s="705" t="s">
        <v>12380</v>
      </c>
      <c r="J18699" s="40"/>
    </row>
    <row r="18700" spans="1:10" ht="15" x14ac:dyDescent="0.2">
      <c r="A18700" s="734">
        <v>45348</v>
      </c>
      <c r="B18700" s="1099" t="s">
        <v>11089</v>
      </c>
      <c r="C18700" s="1099" t="s">
        <v>794</v>
      </c>
      <c r="D18700" s="1102" t="s">
        <v>12654</v>
      </c>
      <c r="E18700" s="1101">
        <v>39100</v>
      </c>
      <c r="F18700" s="126"/>
      <c r="G18700" s="126">
        <f t="shared" si="361"/>
        <v>-39100</v>
      </c>
      <c r="H18700" s="705" t="s">
        <v>12380</v>
      </c>
      <c r="J18700" s="40"/>
    </row>
    <row r="18701" spans="1:10" ht="15" x14ac:dyDescent="0.2">
      <c r="A18701" s="734">
        <v>45348</v>
      </c>
      <c r="B18701" s="1099" t="s">
        <v>11089</v>
      </c>
      <c r="C18701" s="1099" t="s">
        <v>794</v>
      </c>
      <c r="D18701" s="1102" t="s">
        <v>12655</v>
      </c>
      <c r="E18701" s="1101">
        <v>34300</v>
      </c>
      <c r="F18701" s="126"/>
      <c r="G18701" s="126">
        <f t="shared" si="361"/>
        <v>-34300</v>
      </c>
      <c r="H18701" s="705" t="s">
        <v>12380</v>
      </c>
      <c r="J18701" s="40"/>
    </row>
    <row r="18702" spans="1:10" ht="15" x14ac:dyDescent="0.2">
      <c r="A18702" s="734">
        <v>45348</v>
      </c>
      <c r="B18702" s="1099" t="s">
        <v>3945</v>
      </c>
      <c r="C18702" s="1099" t="s">
        <v>794</v>
      </c>
      <c r="D18702" s="1102" t="s">
        <v>12416</v>
      </c>
      <c r="E18702" s="1101">
        <v>140338.36206896551</v>
      </c>
      <c r="F18702" s="126"/>
      <c r="G18702" s="126">
        <f t="shared" si="361"/>
        <v>-140338.36206896551</v>
      </c>
      <c r="H18702" s="705" t="s">
        <v>12380</v>
      </c>
      <c r="J18702" s="40"/>
    </row>
    <row r="18703" spans="1:10" ht="15" x14ac:dyDescent="0.2">
      <c r="A18703" s="734">
        <v>45348</v>
      </c>
      <c r="B18703" s="1099" t="s">
        <v>10908</v>
      </c>
      <c r="C18703" s="1099" t="s">
        <v>794</v>
      </c>
      <c r="D18703" s="1102" t="s">
        <v>12177</v>
      </c>
      <c r="E18703" s="1101">
        <v>57930</v>
      </c>
      <c r="F18703" s="126"/>
      <c r="G18703" s="126">
        <f t="shared" si="361"/>
        <v>-57930</v>
      </c>
      <c r="H18703" s="705" t="s">
        <v>12380</v>
      </c>
      <c r="J18703" s="40"/>
    </row>
    <row r="18704" spans="1:10" ht="15" x14ac:dyDescent="0.2">
      <c r="A18704" s="734">
        <v>45348</v>
      </c>
      <c r="B18704" s="1099" t="s">
        <v>10908</v>
      </c>
      <c r="C18704" s="1099" t="s">
        <v>794</v>
      </c>
      <c r="D18704" s="1102" t="s">
        <v>11881</v>
      </c>
      <c r="E18704" s="1101">
        <v>28500</v>
      </c>
      <c r="F18704" s="126"/>
      <c r="G18704" s="126">
        <f t="shared" si="361"/>
        <v>-28500</v>
      </c>
      <c r="H18704" s="705" t="s">
        <v>12380</v>
      </c>
      <c r="J18704" s="40"/>
    </row>
    <row r="18705" spans="1:10" ht="15" x14ac:dyDescent="0.2">
      <c r="A18705" s="734">
        <v>45348</v>
      </c>
      <c r="B18705" s="1099" t="s">
        <v>11897</v>
      </c>
      <c r="C18705" s="1099" t="s">
        <v>794</v>
      </c>
      <c r="D18705" s="1102" t="s">
        <v>12419</v>
      </c>
      <c r="E18705" s="1101">
        <v>60000</v>
      </c>
      <c r="F18705" s="126"/>
      <c r="G18705" s="126">
        <f t="shared" si="361"/>
        <v>-60000</v>
      </c>
      <c r="H18705" s="705" t="s">
        <v>12380</v>
      </c>
      <c r="J18705" s="40"/>
    </row>
    <row r="18706" spans="1:10" ht="15" x14ac:dyDescent="0.2">
      <c r="A18706" s="734">
        <v>45348</v>
      </c>
      <c r="B18706" s="1099" t="s">
        <v>10908</v>
      </c>
      <c r="C18706" s="1099" t="s">
        <v>794</v>
      </c>
      <c r="D18706" s="1102" t="s">
        <v>11597</v>
      </c>
      <c r="E18706" s="1101">
        <v>40650</v>
      </c>
      <c r="F18706" s="126"/>
      <c r="G18706" s="126">
        <f t="shared" ref="G18706:G18716" si="362">F18706-E18706</f>
        <v>-40650</v>
      </c>
      <c r="H18706" s="705" t="s">
        <v>12380</v>
      </c>
      <c r="J18706" s="40"/>
    </row>
    <row r="18707" spans="1:10" ht="15" x14ac:dyDescent="0.2">
      <c r="A18707" s="734">
        <v>45348</v>
      </c>
      <c r="B18707" s="1099" t="s">
        <v>3946</v>
      </c>
      <c r="C18707" s="1099" t="s">
        <v>794</v>
      </c>
      <c r="D18707" s="1102" t="s">
        <v>12690</v>
      </c>
      <c r="E18707" s="1101">
        <v>28000</v>
      </c>
      <c r="F18707" s="126"/>
      <c r="G18707" s="126">
        <f t="shared" si="362"/>
        <v>-28000</v>
      </c>
      <c r="H18707" s="705" t="s">
        <v>12380</v>
      </c>
      <c r="J18707" s="40"/>
    </row>
    <row r="18708" spans="1:10" ht="15" x14ac:dyDescent="0.2">
      <c r="A18708" s="734">
        <v>45348</v>
      </c>
      <c r="B18708" s="1099" t="s">
        <v>8559</v>
      </c>
      <c r="C18708" s="1099" t="s">
        <v>794</v>
      </c>
      <c r="D18708" s="1102" t="s">
        <v>10747</v>
      </c>
      <c r="E18708" s="1101">
        <v>51750</v>
      </c>
      <c r="F18708" s="126"/>
      <c r="G18708" s="126">
        <f t="shared" si="362"/>
        <v>-51750</v>
      </c>
      <c r="H18708" s="705" t="s">
        <v>12380</v>
      </c>
      <c r="J18708" s="40"/>
    </row>
    <row r="18709" spans="1:10" ht="15" x14ac:dyDescent="0.2">
      <c r="A18709" s="734">
        <v>45348</v>
      </c>
      <c r="B18709" s="1099" t="s">
        <v>11897</v>
      </c>
      <c r="C18709" s="1099" t="s">
        <v>794</v>
      </c>
      <c r="D18709" s="1102" t="s">
        <v>12691</v>
      </c>
      <c r="E18709" s="1101">
        <v>64150</v>
      </c>
      <c r="F18709" s="126"/>
      <c r="G18709" s="126">
        <f t="shared" si="362"/>
        <v>-64150</v>
      </c>
      <c r="H18709" s="705" t="s">
        <v>12380</v>
      </c>
      <c r="J18709" s="40"/>
    </row>
    <row r="18710" spans="1:10" ht="15" x14ac:dyDescent="0.2">
      <c r="A18710" s="734">
        <v>45348</v>
      </c>
      <c r="B18710" s="1099" t="s">
        <v>11738</v>
      </c>
      <c r="C18710" s="1099" t="s">
        <v>794</v>
      </c>
      <c r="D18710" s="1102" t="s">
        <v>12411</v>
      </c>
      <c r="E18710" s="1101">
        <v>678905.17241379316</v>
      </c>
      <c r="F18710" s="126"/>
      <c r="G18710" s="126">
        <f t="shared" si="362"/>
        <v>-678905.17241379316</v>
      </c>
      <c r="H18710" s="705" t="s">
        <v>12380</v>
      </c>
      <c r="J18710" s="40"/>
    </row>
    <row r="18711" spans="1:10" ht="15" x14ac:dyDescent="0.2">
      <c r="A18711" s="734">
        <v>45348</v>
      </c>
      <c r="B18711" s="1099" t="s">
        <v>12532</v>
      </c>
      <c r="C18711" s="1099" t="s">
        <v>794</v>
      </c>
      <c r="D18711" s="1102" t="s">
        <v>11848</v>
      </c>
      <c r="E18711" s="1101">
        <v>76200</v>
      </c>
      <c r="F18711" s="126"/>
      <c r="G18711" s="126">
        <f t="shared" si="362"/>
        <v>-76200</v>
      </c>
      <c r="H18711" s="705" t="s">
        <v>12380</v>
      </c>
      <c r="J18711" s="40"/>
    </row>
    <row r="18712" spans="1:10" ht="15" x14ac:dyDescent="0.2">
      <c r="A18712" s="734">
        <v>45348</v>
      </c>
      <c r="B18712" s="1099" t="s">
        <v>10179</v>
      </c>
      <c r="C18712" s="1099" t="s">
        <v>794</v>
      </c>
      <c r="D18712" s="1102" t="s">
        <v>8431</v>
      </c>
      <c r="E18712" s="1101">
        <v>5000</v>
      </c>
      <c r="F18712" s="126"/>
      <c r="G18712" s="126">
        <f t="shared" si="362"/>
        <v>-5000</v>
      </c>
      <c r="H18712" s="705" t="s">
        <v>12380</v>
      </c>
      <c r="J18712" s="40"/>
    </row>
    <row r="18713" spans="1:10" ht="15" x14ac:dyDescent="0.2">
      <c r="A18713" s="734">
        <v>45348</v>
      </c>
      <c r="B18713" s="1099" t="s">
        <v>11738</v>
      </c>
      <c r="C18713" s="1099" t="s">
        <v>794</v>
      </c>
      <c r="D18713" s="1102" t="s">
        <v>12743</v>
      </c>
      <c r="E18713" s="1101">
        <v>3500</v>
      </c>
      <c r="F18713" s="126"/>
      <c r="G18713" s="126">
        <f t="shared" si="362"/>
        <v>-3500</v>
      </c>
      <c r="H18713" s="705" t="s">
        <v>12380</v>
      </c>
      <c r="J18713" s="40"/>
    </row>
    <row r="18714" spans="1:10" ht="15" x14ac:dyDescent="0.2">
      <c r="A18714" s="734">
        <v>45348</v>
      </c>
      <c r="B18714" s="1099" t="s">
        <v>11738</v>
      </c>
      <c r="C18714" s="1099" t="s">
        <v>794</v>
      </c>
      <c r="D18714" s="1102" t="s">
        <v>12744</v>
      </c>
      <c r="E18714" s="1101">
        <v>32500</v>
      </c>
      <c r="F18714" s="126"/>
      <c r="G18714" s="126">
        <f t="shared" si="362"/>
        <v>-32500</v>
      </c>
      <c r="H18714" s="705" t="s">
        <v>12380</v>
      </c>
      <c r="J18714" s="40"/>
    </row>
    <row r="18715" spans="1:10" ht="15" x14ac:dyDescent="0.2">
      <c r="A18715" s="734">
        <v>45348</v>
      </c>
      <c r="B18715" s="63" t="s">
        <v>11093</v>
      </c>
      <c r="C18715" s="63" t="s">
        <v>10993</v>
      </c>
      <c r="D18715" s="183" t="s">
        <v>12593</v>
      </c>
      <c r="E18715" s="126">
        <v>1350</v>
      </c>
      <c r="F18715" s="126"/>
      <c r="G18715" s="126">
        <f t="shared" si="362"/>
        <v>-1350</v>
      </c>
      <c r="H18715" s="705" t="s">
        <v>12380</v>
      </c>
      <c r="J18715" s="40"/>
    </row>
    <row r="18716" spans="1:10" ht="15" x14ac:dyDescent="0.2">
      <c r="A18716" s="734">
        <v>45348</v>
      </c>
      <c r="B18716" s="63" t="s">
        <v>11897</v>
      </c>
      <c r="C18716" s="63" t="s">
        <v>10993</v>
      </c>
      <c r="D18716" s="183" t="s">
        <v>11268</v>
      </c>
      <c r="E18716" s="126">
        <v>3450</v>
      </c>
      <c r="F18716" s="126"/>
      <c r="G18716" s="126">
        <f t="shared" si="362"/>
        <v>-3450</v>
      </c>
      <c r="H18716" s="705" t="s">
        <v>12380</v>
      </c>
      <c r="J18716" s="40"/>
    </row>
    <row r="18717" spans="1:10" ht="15" x14ac:dyDescent="0.2">
      <c r="A18717" s="734">
        <v>45348</v>
      </c>
      <c r="B18717" s="63" t="s">
        <v>10908</v>
      </c>
      <c r="C18717" s="63" t="s">
        <v>10993</v>
      </c>
      <c r="D18717" s="183" t="s">
        <v>12594</v>
      </c>
      <c r="E18717" s="126">
        <v>1950</v>
      </c>
      <c r="F18717" s="126"/>
      <c r="G18717" s="126">
        <f t="shared" si="359"/>
        <v>-1950</v>
      </c>
      <c r="H18717" s="705" t="s">
        <v>12380</v>
      </c>
      <c r="J18717" s="40"/>
    </row>
    <row r="18718" spans="1:10" ht="15" x14ac:dyDescent="0.2">
      <c r="A18718" s="734">
        <v>45348</v>
      </c>
      <c r="B18718" s="63" t="s">
        <v>103</v>
      </c>
      <c r="C18718" s="63" t="s">
        <v>103</v>
      </c>
      <c r="D18718" s="183" t="s">
        <v>12557</v>
      </c>
      <c r="E18718" s="126">
        <v>5500</v>
      </c>
      <c r="F18718" s="126"/>
      <c r="G18718" s="126">
        <f t="shared" si="359"/>
        <v>-5500</v>
      </c>
      <c r="H18718" s="705" t="s">
        <v>12380</v>
      </c>
      <c r="J18718" s="40"/>
    </row>
    <row r="18719" spans="1:10" ht="15" x14ac:dyDescent="0.2">
      <c r="A18719" s="734">
        <v>45349</v>
      </c>
      <c r="B18719" s="63" t="s">
        <v>8559</v>
      </c>
      <c r="C18719" s="63" t="s">
        <v>12595</v>
      </c>
      <c r="D18719" s="183" t="s">
        <v>12596</v>
      </c>
      <c r="E18719" s="126">
        <v>30000</v>
      </c>
      <c r="F18719" s="126"/>
      <c r="G18719" s="126">
        <f t="shared" si="359"/>
        <v>-30000</v>
      </c>
      <c r="H18719" s="705" t="s">
        <v>12380</v>
      </c>
      <c r="J18719" s="40"/>
    </row>
    <row r="18720" spans="1:10" ht="48" x14ac:dyDescent="0.2">
      <c r="A18720" s="734">
        <v>45349</v>
      </c>
      <c r="B18720" s="63" t="s">
        <v>10908</v>
      </c>
      <c r="C18720" s="63" t="s">
        <v>10853</v>
      </c>
      <c r="D18720" s="183" t="s">
        <v>12597</v>
      </c>
      <c r="E18720" s="126">
        <v>200000</v>
      </c>
      <c r="F18720" s="126"/>
      <c r="G18720" s="126">
        <f t="shared" si="359"/>
        <v>-200000</v>
      </c>
      <c r="H18720" s="705" t="s">
        <v>12380</v>
      </c>
      <c r="J18720" s="40"/>
    </row>
    <row r="18721" spans="1:10" ht="15" x14ac:dyDescent="0.2">
      <c r="A18721" s="734">
        <v>45349</v>
      </c>
      <c r="B18721" s="63" t="s">
        <v>10363</v>
      </c>
      <c r="C18721" s="63" t="s">
        <v>8372</v>
      </c>
      <c r="D18721" s="183" t="s">
        <v>370</v>
      </c>
      <c r="E18721" s="126">
        <v>7600</v>
      </c>
      <c r="F18721" s="126"/>
      <c r="G18721" s="126">
        <f t="shared" ref="G18721:G18725" si="363">F18721-E18721</f>
        <v>-7600</v>
      </c>
      <c r="H18721" s="705" t="s">
        <v>12380</v>
      </c>
      <c r="J18721" s="40"/>
    </row>
    <row r="18722" spans="1:10" ht="15" x14ac:dyDescent="0.2">
      <c r="A18722" s="734">
        <v>45349</v>
      </c>
      <c r="B18722" s="63" t="s">
        <v>11089</v>
      </c>
      <c r="C18722" s="63" t="s">
        <v>11633</v>
      </c>
      <c r="D18722" s="183" t="s">
        <v>12612</v>
      </c>
      <c r="E18722" s="126">
        <v>6500</v>
      </c>
      <c r="F18722" s="126"/>
      <c r="G18722" s="126">
        <f t="shared" si="363"/>
        <v>-6500</v>
      </c>
      <c r="H18722" s="705" t="s">
        <v>12380</v>
      </c>
      <c r="J18722" s="40"/>
    </row>
    <row r="18723" spans="1:10" ht="15" x14ac:dyDescent="0.2">
      <c r="A18723" s="734">
        <v>45349</v>
      </c>
      <c r="B18723" s="63" t="s">
        <v>11897</v>
      </c>
      <c r="C18723" s="63" t="s">
        <v>7467</v>
      </c>
      <c r="D18723" s="183" t="s">
        <v>11315</v>
      </c>
      <c r="E18723" s="126">
        <v>1000000</v>
      </c>
      <c r="F18723" s="126"/>
      <c r="G18723" s="126">
        <f t="shared" si="363"/>
        <v>-1000000</v>
      </c>
      <c r="H18723" s="705" t="s">
        <v>12380</v>
      </c>
      <c r="J18723" s="40"/>
    </row>
    <row r="18724" spans="1:10" ht="15" x14ac:dyDescent="0.2">
      <c r="A18724" s="734">
        <v>45349</v>
      </c>
      <c r="B18724" s="63" t="s">
        <v>11897</v>
      </c>
      <c r="C18724" s="63" t="s">
        <v>10858</v>
      </c>
      <c r="D18724" s="183" t="s">
        <v>12614</v>
      </c>
      <c r="E18724" s="126">
        <v>1333000</v>
      </c>
      <c r="F18724" s="126"/>
      <c r="G18724" s="126">
        <f t="shared" si="363"/>
        <v>-1333000</v>
      </c>
      <c r="H18724" s="705" t="s">
        <v>12380</v>
      </c>
      <c r="J18724" s="40"/>
    </row>
    <row r="18725" spans="1:10" ht="15" x14ac:dyDescent="0.2">
      <c r="A18725" s="734">
        <v>45349</v>
      </c>
      <c r="B18725" s="63" t="s">
        <v>12366</v>
      </c>
      <c r="C18725" s="63" t="s">
        <v>11099</v>
      </c>
      <c r="D18725" s="183" t="s">
        <v>10721</v>
      </c>
      <c r="E18725" s="126">
        <v>50000</v>
      </c>
      <c r="F18725" s="126"/>
      <c r="G18725" s="126">
        <f t="shared" si="363"/>
        <v>-50000</v>
      </c>
      <c r="H18725" s="705" t="s">
        <v>12380</v>
      </c>
      <c r="J18725" s="40"/>
    </row>
    <row r="18726" spans="1:10" ht="15" x14ac:dyDescent="0.2">
      <c r="A18726" s="734">
        <v>45350</v>
      </c>
      <c r="B18726" s="63" t="s">
        <v>8876</v>
      </c>
      <c r="C18726" s="63" t="s">
        <v>392</v>
      </c>
      <c r="D18726" s="183" t="s">
        <v>12615</v>
      </c>
      <c r="E18726" s="126">
        <v>6000</v>
      </c>
      <c r="F18726" s="126"/>
      <c r="G18726" s="126">
        <f t="shared" ref="G18726:G18732" si="364">F18726-E18726</f>
        <v>-6000</v>
      </c>
      <c r="H18726" s="705" t="s">
        <v>12380</v>
      </c>
      <c r="J18726" s="40"/>
    </row>
    <row r="18727" spans="1:10" ht="15" x14ac:dyDescent="0.2">
      <c r="A18727" s="734">
        <v>45350</v>
      </c>
      <c r="B18727" s="63" t="s">
        <v>37</v>
      </c>
      <c r="C18727" s="63" t="s">
        <v>392</v>
      </c>
      <c r="D18727" s="183" t="s">
        <v>12616</v>
      </c>
      <c r="E18727" s="126">
        <v>5000</v>
      </c>
      <c r="F18727" s="126"/>
      <c r="G18727" s="126">
        <f t="shared" si="364"/>
        <v>-5000</v>
      </c>
      <c r="H18727" s="705" t="s">
        <v>12380</v>
      </c>
      <c r="J18727" s="40"/>
    </row>
    <row r="18728" spans="1:10" ht="15" x14ac:dyDescent="0.2">
      <c r="A18728" s="734">
        <v>45350</v>
      </c>
      <c r="B18728" s="63" t="s">
        <v>11635</v>
      </c>
      <c r="C18728" s="63" t="s">
        <v>392</v>
      </c>
      <c r="D18728" s="183" t="s">
        <v>12617</v>
      </c>
      <c r="E18728" s="126">
        <v>5000</v>
      </c>
      <c r="F18728" s="126"/>
      <c r="G18728" s="126">
        <f t="shared" si="364"/>
        <v>-5000</v>
      </c>
      <c r="H18728" s="705" t="s">
        <v>12380</v>
      </c>
      <c r="J18728" s="40"/>
    </row>
    <row r="18729" spans="1:10" ht="15" x14ac:dyDescent="0.2">
      <c r="A18729" s="734">
        <v>45350</v>
      </c>
      <c r="B18729" s="63" t="s">
        <v>10151</v>
      </c>
      <c r="C18729" s="63" t="s">
        <v>392</v>
      </c>
      <c r="D18729" s="183" t="s">
        <v>12618</v>
      </c>
      <c r="E18729" s="126">
        <v>5500</v>
      </c>
      <c r="F18729" s="126"/>
      <c r="G18729" s="126">
        <f t="shared" si="364"/>
        <v>-5500</v>
      </c>
      <c r="H18729" s="705" t="s">
        <v>12380</v>
      </c>
      <c r="J18729" s="40"/>
    </row>
    <row r="18730" spans="1:10" ht="15" x14ac:dyDescent="0.2">
      <c r="A18730" s="734">
        <v>45350</v>
      </c>
      <c r="B18730" s="63" t="s">
        <v>11089</v>
      </c>
      <c r="C18730" s="63" t="s">
        <v>392</v>
      </c>
      <c r="D18730" s="183" t="s">
        <v>12619</v>
      </c>
      <c r="E18730" s="126">
        <v>12000</v>
      </c>
      <c r="F18730" s="126"/>
      <c r="G18730" s="126">
        <f t="shared" si="364"/>
        <v>-12000</v>
      </c>
      <c r="H18730" s="705" t="s">
        <v>12380</v>
      </c>
      <c r="J18730" s="40"/>
    </row>
    <row r="18731" spans="1:10" ht="15" x14ac:dyDescent="0.2">
      <c r="A18731" s="734">
        <v>45350</v>
      </c>
      <c r="B18731" s="63" t="s">
        <v>103</v>
      </c>
      <c r="C18731" s="63" t="s">
        <v>392</v>
      </c>
      <c r="D18731" s="183" t="s">
        <v>12620</v>
      </c>
      <c r="E18731" s="126">
        <v>3150</v>
      </c>
      <c r="F18731" s="126"/>
      <c r="G18731" s="126">
        <f t="shared" si="364"/>
        <v>-3150</v>
      </c>
      <c r="H18731" s="705" t="s">
        <v>12380</v>
      </c>
      <c r="J18731" s="40"/>
    </row>
    <row r="18732" spans="1:10" ht="15" x14ac:dyDescent="0.2">
      <c r="A18732" s="734">
        <v>45350</v>
      </c>
      <c r="B18732" s="63" t="s">
        <v>12532</v>
      </c>
      <c r="C18732" s="63" t="s">
        <v>392</v>
      </c>
      <c r="D18732" s="183" t="s">
        <v>12621</v>
      </c>
      <c r="E18732" s="126">
        <v>13000</v>
      </c>
      <c r="F18732" s="126"/>
      <c r="G18732" s="126">
        <f t="shared" si="364"/>
        <v>-13000</v>
      </c>
      <c r="H18732" s="705" t="s">
        <v>12380</v>
      </c>
      <c r="J18732" s="40"/>
    </row>
    <row r="18733" spans="1:10" ht="15" x14ac:dyDescent="0.2">
      <c r="A18733" s="734">
        <v>45350</v>
      </c>
      <c r="B18733" s="63" t="s">
        <v>103</v>
      </c>
      <c r="C18733" s="63" t="s">
        <v>5741</v>
      </c>
      <c r="D18733" s="183" t="s">
        <v>10337</v>
      </c>
      <c r="E18733" s="126">
        <v>250</v>
      </c>
      <c r="F18733" s="126"/>
      <c r="G18733" s="126">
        <f t="shared" ref="G18733:G18738" si="365">F18733-E18733</f>
        <v>-250</v>
      </c>
      <c r="H18733" s="705" t="s">
        <v>12380</v>
      </c>
      <c r="J18733" s="40"/>
    </row>
    <row r="18734" spans="1:10" ht="15" x14ac:dyDescent="0.2">
      <c r="A18734" s="734">
        <v>45350</v>
      </c>
      <c r="B18734" s="63" t="s">
        <v>103</v>
      </c>
      <c r="C18734" s="63" t="s">
        <v>103</v>
      </c>
      <c r="D18734" s="183" t="s">
        <v>12557</v>
      </c>
      <c r="E18734" s="126">
        <v>1000</v>
      </c>
      <c r="F18734" s="126"/>
      <c r="G18734" s="126">
        <f t="shared" si="365"/>
        <v>-1000</v>
      </c>
      <c r="H18734" s="705" t="s">
        <v>12380</v>
      </c>
      <c r="J18734" s="40"/>
    </row>
    <row r="18735" spans="1:10" ht="15" x14ac:dyDescent="0.2">
      <c r="A18735" s="734">
        <v>45350</v>
      </c>
      <c r="B18735" s="63" t="s">
        <v>11897</v>
      </c>
      <c r="C18735" s="63" t="s">
        <v>11386</v>
      </c>
      <c r="D18735" s="183" t="s">
        <v>10721</v>
      </c>
      <c r="E18735" s="126">
        <v>70000</v>
      </c>
      <c r="F18735" s="126"/>
      <c r="G18735" s="126">
        <f t="shared" si="365"/>
        <v>-70000</v>
      </c>
      <c r="H18735" s="705" t="s">
        <v>12380</v>
      </c>
      <c r="J18735" s="40"/>
    </row>
    <row r="18736" spans="1:10" ht="15" x14ac:dyDescent="0.2">
      <c r="A18736" s="734">
        <v>45350</v>
      </c>
      <c r="B18736" s="63" t="s">
        <v>11897</v>
      </c>
      <c r="C18736" s="63" t="s">
        <v>11386</v>
      </c>
      <c r="D18736" s="183" t="s">
        <v>10721</v>
      </c>
      <c r="E18736" s="126">
        <v>130000</v>
      </c>
      <c r="F18736" s="126"/>
      <c r="G18736" s="126">
        <f t="shared" si="365"/>
        <v>-130000</v>
      </c>
      <c r="H18736" s="705" t="s">
        <v>12380</v>
      </c>
      <c r="J18736" s="40"/>
    </row>
    <row r="18737" spans="1:10" ht="15" x14ac:dyDescent="0.2">
      <c r="A18737" s="734">
        <v>45350</v>
      </c>
      <c r="B18737" s="63" t="s">
        <v>10908</v>
      </c>
      <c r="C18737" s="63" t="s">
        <v>10993</v>
      </c>
      <c r="D18737" s="183" t="s">
        <v>12461</v>
      </c>
      <c r="E18737" s="126">
        <v>54400</v>
      </c>
      <c r="F18737" s="126"/>
      <c r="G18737" s="126">
        <f t="shared" si="365"/>
        <v>-54400</v>
      </c>
      <c r="H18737" s="705" t="s">
        <v>12380</v>
      </c>
      <c r="J18737" s="40"/>
    </row>
    <row r="18738" spans="1:10" ht="15" x14ac:dyDescent="0.2">
      <c r="A18738" s="734">
        <v>45350</v>
      </c>
      <c r="B18738" s="63" t="s">
        <v>11089</v>
      </c>
      <c r="C18738" s="63" t="s">
        <v>11725</v>
      </c>
      <c r="D18738" s="183" t="s">
        <v>12461</v>
      </c>
      <c r="E18738" s="126">
        <v>100000</v>
      </c>
      <c r="F18738" s="126"/>
      <c r="G18738" s="126">
        <f t="shared" si="365"/>
        <v>-100000</v>
      </c>
      <c r="H18738" s="705" t="s">
        <v>12380</v>
      </c>
      <c r="J18738" s="40"/>
    </row>
    <row r="18739" spans="1:10" ht="15" x14ac:dyDescent="0.2">
      <c r="A18739" s="734">
        <v>45351</v>
      </c>
      <c r="B18739" s="63" t="s">
        <v>11897</v>
      </c>
      <c r="C18739" s="63" t="s">
        <v>11029</v>
      </c>
      <c r="D18739" s="183" t="s">
        <v>12628</v>
      </c>
      <c r="E18739" s="126">
        <v>100000</v>
      </c>
      <c r="F18739" s="126"/>
      <c r="G18739" s="126">
        <f t="shared" ref="G18739:G18740" si="366">F18739-E18739</f>
        <v>-100000</v>
      </c>
      <c r="H18739" s="705" t="s">
        <v>12380</v>
      </c>
      <c r="J18739" s="40"/>
    </row>
    <row r="18740" spans="1:10" ht="24" x14ac:dyDescent="0.2">
      <c r="A18740" s="734">
        <v>45351</v>
      </c>
      <c r="B18740" s="63" t="s">
        <v>10151</v>
      </c>
      <c r="C18740" s="63" t="s">
        <v>12627</v>
      </c>
      <c r="D18740" s="183" t="s">
        <v>12629</v>
      </c>
      <c r="E18740" s="126">
        <v>70000</v>
      </c>
      <c r="F18740" s="126"/>
      <c r="G18740" s="126">
        <f t="shared" si="366"/>
        <v>-70000</v>
      </c>
      <c r="H18740" s="705" t="s">
        <v>12380</v>
      </c>
      <c r="J18740" s="40"/>
    </row>
    <row r="18741" spans="1:10" ht="15" x14ac:dyDescent="0.2">
      <c r="A18741" s="734">
        <v>45351</v>
      </c>
      <c r="B18741" s="63" t="s">
        <v>103</v>
      </c>
      <c r="C18741" s="63" t="s">
        <v>103</v>
      </c>
      <c r="D18741" s="183" t="s">
        <v>12557</v>
      </c>
      <c r="E18741" s="126">
        <v>7000</v>
      </c>
      <c r="F18741" s="126"/>
      <c r="G18741" s="126">
        <f t="shared" ref="G18741:G18757" si="367">F18741-E18741</f>
        <v>-7000</v>
      </c>
      <c r="H18741" s="705" t="s">
        <v>12380</v>
      </c>
      <c r="J18741" s="40"/>
    </row>
    <row r="18742" spans="1:10" ht="15" x14ac:dyDescent="0.2">
      <c r="A18742" s="734">
        <v>45351</v>
      </c>
      <c r="B18742" s="63" t="s">
        <v>11089</v>
      </c>
      <c r="C18742" s="63" t="s">
        <v>5741</v>
      </c>
      <c r="D18742" s="183" t="s">
        <v>370</v>
      </c>
      <c r="E18742" s="126">
        <v>3000</v>
      </c>
      <c r="F18742" s="126"/>
      <c r="G18742" s="126">
        <f t="shared" si="367"/>
        <v>-3000</v>
      </c>
      <c r="H18742" s="705" t="s">
        <v>12380</v>
      </c>
      <c r="J18742" s="40"/>
    </row>
    <row r="18743" spans="1:10" ht="15" x14ac:dyDescent="0.2">
      <c r="A18743" s="734">
        <v>45351</v>
      </c>
      <c r="B18743" s="63" t="s">
        <v>12510</v>
      </c>
      <c r="C18743" s="63" t="s">
        <v>392</v>
      </c>
      <c r="D18743" s="183" t="s">
        <v>12630</v>
      </c>
      <c r="E18743" s="126">
        <v>450</v>
      </c>
      <c r="F18743" s="126"/>
      <c r="G18743" s="126">
        <f t="shared" si="367"/>
        <v>-450</v>
      </c>
      <c r="H18743" s="705" t="s">
        <v>12380</v>
      </c>
      <c r="J18743" s="40"/>
    </row>
    <row r="18744" spans="1:10" ht="15" x14ac:dyDescent="0.2">
      <c r="A18744" s="734">
        <v>45351</v>
      </c>
      <c r="B18744" s="63" t="s">
        <v>10908</v>
      </c>
      <c r="C18744" s="63" t="s">
        <v>10993</v>
      </c>
      <c r="D18744" s="183" t="s">
        <v>12631</v>
      </c>
      <c r="E18744" s="126">
        <v>17400</v>
      </c>
      <c r="F18744" s="126"/>
      <c r="G18744" s="126">
        <f t="shared" si="367"/>
        <v>-17400</v>
      </c>
      <c r="H18744" s="705" t="s">
        <v>12380</v>
      </c>
      <c r="J18744" s="40"/>
    </row>
    <row r="18745" spans="1:10" ht="15" x14ac:dyDescent="0.2">
      <c r="A18745" s="734">
        <v>45351</v>
      </c>
      <c r="B18745" s="63" t="s">
        <v>10363</v>
      </c>
      <c r="C18745" s="63" t="s">
        <v>10993</v>
      </c>
      <c r="D18745" s="183" t="s">
        <v>12632</v>
      </c>
      <c r="E18745" s="126">
        <v>9500</v>
      </c>
      <c r="F18745" s="126"/>
      <c r="G18745" s="126">
        <f t="shared" si="367"/>
        <v>-9500</v>
      </c>
      <c r="H18745" s="705" t="s">
        <v>12380</v>
      </c>
      <c r="J18745" s="40"/>
    </row>
    <row r="18746" spans="1:10" ht="15" x14ac:dyDescent="0.2">
      <c r="A18746" s="734">
        <v>45351</v>
      </c>
      <c r="B18746" s="63" t="s">
        <v>10908</v>
      </c>
      <c r="C18746" s="63" t="s">
        <v>286</v>
      </c>
      <c r="D18746" s="183" t="s">
        <v>12633</v>
      </c>
      <c r="E18746" s="126">
        <v>1000</v>
      </c>
      <c r="F18746" s="126"/>
      <c r="G18746" s="126">
        <f t="shared" si="367"/>
        <v>-1000</v>
      </c>
      <c r="H18746" s="705" t="s">
        <v>12380</v>
      </c>
      <c r="J18746" s="40"/>
    </row>
    <row r="18747" spans="1:10" ht="15" x14ac:dyDescent="0.2">
      <c r="A18747" s="734">
        <v>45351</v>
      </c>
      <c r="B18747" s="63" t="s">
        <v>12634</v>
      </c>
      <c r="C18747" s="63" t="s">
        <v>4008</v>
      </c>
      <c r="D18747" s="183" t="s">
        <v>12635</v>
      </c>
      <c r="E18747" s="126">
        <v>50000</v>
      </c>
      <c r="F18747" s="126"/>
      <c r="G18747" s="126">
        <f t="shared" si="367"/>
        <v>-50000</v>
      </c>
      <c r="H18747" s="705" t="s">
        <v>12380</v>
      </c>
      <c r="J18747" s="40"/>
    </row>
    <row r="18748" spans="1:10" ht="15" x14ac:dyDescent="0.2">
      <c r="A18748" s="734">
        <v>45351</v>
      </c>
      <c r="B18748" s="63" t="s">
        <v>12634</v>
      </c>
      <c r="C18748" s="63" t="s">
        <v>392</v>
      </c>
      <c r="D18748" s="183" t="s">
        <v>12636</v>
      </c>
      <c r="E18748" s="126">
        <v>10000</v>
      </c>
      <c r="F18748" s="126"/>
      <c r="G18748" s="126">
        <f t="shared" si="367"/>
        <v>-10000</v>
      </c>
      <c r="H18748" s="705" t="s">
        <v>12380</v>
      </c>
      <c r="J18748" s="40"/>
    </row>
    <row r="18749" spans="1:10" ht="15" x14ac:dyDescent="0.2">
      <c r="A18749" s="734">
        <v>45351</v>
      </c>
      <c r="B18749" s="63" t="s">
        <v>12634</v>
      </c>
      <c r="C18749" s="63" t="s">
        <v>286</v>
      </c>
      <c r="D18749" s="183" t="s">
        <v>12637</v>
      </c>
      <c r="E18749" s="126">
        <v>5000</v>
      </c>
      <c r="F18749" s="126"/>
      <c r="G18749" s="126">
        <f t="shared" si="367"/>
        <v>-5000</v>
      </c>
      <c r="H18749" s="705" t="s">
        <v>12380</v>
      </c>
      <c r="J18749" s="40"/>
    </row>
    <row r="18750" spans="1:10" ht="15" x14ac:dyDescent="0.2">
      <c r="A18750" s="734">
        <v>45351</v>
      </c>
      <c r="B18750" s="63" t="s">
        <v>11897</v>
      </c>
      <c r="C18750" s="63" t="s">
        <v>392</v>
      </c>
      <c r="D18750" s="183" t="s">
        <v>12638</v>
      </c>
      <c r="E18750" s="126">
        <v>1000</v>
      </c>
      <c r="F18750" s="126"/>
      <c r="G18750" s="126">
        <f t="shared" si="367"/>
        <v>-1000</v>
      </c>
      <c r="H18750" s="705" t="s">
        <v>12380</v>
      </c>
      <c r="J18750" s="40"/>
    </row>
    <row r="18751" spans="1:10" ht="15" x14ac:dyDescent="0.2">
      <c r="A18751" s="734">
        <v>45351</v>
      </c>
      <c r="B18751" s="63" t="s">
        <v>11897</v>
      </c>
      <c r="C18751" s="63" t="s">
        <v>5741</v>
      </c>
      <c r="D18751" s="183" t="s">
        <v>370</v>
      </c>
      <c r="E18751" s="126">
        <v>270</v>
      </c>
      <c r="F18751" s="126"/>
      <c r="G18751" s="126">
        <f t="shared" si="367"/>
        <v>-270</v>
      </c>
      <c r="H18751" s="705" t="s">
        <v>12380</v>
      </c>
      <c r="J18751" s="40"/>
    </row>
    <row r="18752" spans="1:10" ht="15" x14ac:dyDescent="0.2">
      <c r="A18752" s="734">
        <v>45351</v>
      </c>
      <c r="B18752" s="63" t="s">
        <v>11089</v>
      </c>
      <c r="C18752" s="63" t="s">
        <v>12472</v>
      </c>
      <c r="D18752" s="183" t="s">
        <v>1157</v>
      </c>
      <c r="E18752" s="126">
        <v>10000</v>
      </c>
      <c r="F18752" s="126"/>
      <c r="G18752" s="126">
        <f t="shared" si="367"/>
        <v>-10000</v>
      </c>
      <c r="H18752" s="705" t="s">
        <v>12380</v>
      </c>
      <c r="J18752" s="40"/>
    </row>
    <row r="18753" spans="1:10" ht="15" x14ac:dyDescent="0.2">
      <c r="A18753" s="734">
        <v>45351</v>
      </c>
      <c r="B18753" s="63" t="s">
        <v>11093</v>
      </c>
      <c r="C18753" s="63" t="s">
        <v>10993</v>
      </c>
      <c r="D18753" s="183" t="s">
        <v>4966</v>
      </c>
      <c r="E18753" s="126">
        <v>18480</v>
      </c>
      <c r="F18753" s="126"/>
      <c r="G18753" s="126">
        <f t="shared" si="367"/>
        <v>-18480</v>
      </c>
      <c r="H18753" s="705" t="s">
        <v>12380</v>
      </c>
      <c r="J18753" s="40"/>
    </row>
    <row r="18754" spans="1:10" ht="15" x14ac:dyDescent="0.2">
      <c r="A18754" s="734">
        <v>45351</v>
      </c>
      <c r="B18754" s="63" t="s">
        <v>12532</v>
      </c>
      <c r="C18754" s="63" t="s">
        <v>10993</v>
      </c>
      <c r="D18754" s="183" t="s">
        <v>4966</v>
      </c>
      <c r="E18754" s="126">
        <v>7700</v>
      </c>
      <c r="F18754" s="126"/>
      <c r="G18754" s="126">
        <f t="shared" si="367"/>
        <v>-7700</v>
      </c>
      <c r="H18754" s="705" t="s">
        <v>12380</v>
      </c>
      <c r="J18754" s="40"/>
    </row>
    <row r="18755" spans="1:10" ht="15" x14ac:dyDescent="0.2">
      <c r="A18755" s="734">
        <v>45351</v>
      </c>
      <c r="B18755" s="63" t="s">
        <v>12532</v>
      </c>
      <c r="C18755" s="63" t="s">
        <v>10993</v>
      </c>
      <c r="D18755" s="183" t="s">
        <v>4966</v>
      </c>
      <c r="E18755" s="126">
        <v>135454</v>
      </c>
      <c r="F18755" s="126"/>
      <c r="G18755" s="126">
        <f t="shared" si="367"/>
        <v>-135454</v>
      </c>
      <c r="H18755" s="705" t="s">
        <v>12380</v>
      </c>
      <c r="J18755" s="40"/>
    </row>
    <row r="18756" spans="1:10" ht="15" x14ac:dyDescent="0.2">
      <c r="A18756" s="734">
        <v>45351</v>
      </c>
      <c r="B18756" s="63" t="s">
        <v>10908</v>
      </c>
      <c r="C18756" s="63" t="s">
        <v>10993</v>
      </c>
      <c r="D18756" s="183" t="s">
        <v>4966</v>
      </c>
      <c r="E18756" s="126">
        <v>690</v>
      </c>
      <c r="F18756" s="126"/>
      <c r="G18756" s="126">
        <f t="shared" si="367"/>
        <v>-690</v>
      </c>
      <c r="H18756" s="705" t="s">
        <v>12380</v>
      </c>
      <c r="J18756" s="40"/>
    </row>
    <row r="18757" spans="1:10" ht="15" x14ac:dyDescent="0.2">
      <c r="A18757" s="734">
        <v>45351</v>
      </c>
      <c r="B18757" s="63" t="s">
        <v>12532</v>
      </c>
      <c r="C18757" s="63" t="s">
        <v>10993</v>
      </c>
      <c r="D18757" s="183" t="s">
        <v>4966</v>
      </c>
      <c r="E18757" s="126">
        <v>46440</v>
      </c>
      <c r="F18757" s="126"/>
      <c r="G18757" s="126">
        <f t="shared" si="367"/>
        <v>-46440</v>
      </c>
      <c r="H18757" s="705" t="s">
        <v>12380</v>
      </c>
      <c r="J18757" s="40"/>
    </row>
    <row r="18758" spans="1:10" ht="15" x14ac:dyDescent="0.2">
      <c r="A18758" s="734">
        <v>45351</v>
      </c>
      <c r="B18758" s="63" t="s">
        <v>103</v>
      </c>
      <c r="C18758" s="63" t="s">
        <v>2996</v>
      </c>
      <c r="D18758" s="183" t="s">
        <v>12639</v>
      </c>
      <c r="E18758" s="126">
        <v>5330</v>
      </c>
      <c r="F18758" s="126"/>
      <c r="G18758" s="126">
        <f t="shared" ref="G18758:G18759" si="368">F18758-E18758</f>
        <v>-5330</v>
      </c>
      <c r="H18758" s="705" t="s">
        <v>12380</v>
      </c>
      <c r="J18758" s="40"/>
    </row>
    <row r="18759" spans="1:10" ht="15" x14ac:dyDescent="0.2">
      <c r="A18759" s="734">
        <v>45351</v>
      </c>
      <c r="B18759" s="63" t="s">
        <v>12366</v>
      </c>
      <c r="C18759" s="63" t="s">
        <v>11428</v>
      </c>
      <c r="D18759" s="183" t="s">
        <v>10721</v>
      </c>
      <c r="E18759" s="126">
        <v>100000</v>
      </c>
      <c r="F18759" s="126"/>
      <c r="G18759" s="126">
        <f t="shared" si="368"/>
        <v>-100000</v>
      </c>
      <c r="H18759" s="705" t="s">
        <v>12380</v>
      </c>
      <c r="J18759" s="40"/>
    </row>
    <row r="18760" spans="1:10" ht="15" x14ac:dyDescent="0.2">
      <c r="A18760" s="733">
        <v>45328</v>
      </c>
      <c r="B18760" s="174" t="s">
        <v>12624</v>
      </c>
      <c r="C18760" s="174" t="s">
        <v>12396</v>
      </c>
      <c r="D18760" s="228" t="s">
        <v>12397</v>
      </c>
      <c r="E18760" s="236">
        <v>330000</v>
      </c>
      <c r="F18760" s="236"/>
      <c r="G18760" s="236">
        <f t="shared" ref="G18760:G18771" si="369">F18760-E18760</f>
        <v>-330000</v>
      </c>
      <c r="H18760" s="709" t="s">
        <v>12380</v>
      </c>
    </row>
    <row r="18761" spans="1:10" ht="15" x14ac:dyDescent="0.2">
      <c r="A18761" s="733">
        <v>45328</v>
      </c>
      <c r="B18761" s="174" t="s">
        <v>11617</v>
      </c>
      <c r="C18761" s="174" t="s">
        <v>11884</v>
      </c>
      <c r="D18761" s="228" t="s">
        <v>12398</v>
      </c>
      <c r="E18761" s="236">
        <v>81000</v>
      </c>
      <c r="F18761" s="236"/>
      <c r="G18761" s="236">
        <f t="shared" si="369"/>
        <v>-81000</v>
      </c>
      <c r="H18761" s="709" t="s">
        <v>12380</v>
      </c>
    </row>
    <row r="18762" spans="1:10" ht="15" x14ac:dyDescent="0.2">
      <c r="A18762" s="733">
        <v>45328</v>
      </c>
      <c r="B18762" s="174" t="s">
        <v>11897</v>
      </c>
      <c r="C18762" s="174" t="s">
        <v>11291</v>
      </c>
      <c r="D18762" s="228" t="s">
        <v>12399</v>
      </c>
      <c r="E18762" s="236">
        <v>200000</v>
      </c>
      <c r="F18762" s="236"/>
      <c r="G18762" s="236">
        <f t="shared" si="369"/>
        <v>-200000</v>
      </c>
      <c r="H18762" s="709" t="s">
        <v>12380</v>
      </c>
    </row>
    <row r="18763" spans="1:10" ht="24" x14ac:dyDescent="0.2">
      <c r="A18763" s="733">
        <v>45341</v>
      </c>
      <c r="B18763" s="174" t="s">
        <v>103</v>
      </c>
      <c r="C18763" s="174" t="s">
        <v>12573</v>
      </c>
      <c r="D18763" s="228" t="s">
        <v>12575</v>
      </c>
      <c r="E18763" s="236">
        <v>100000</v>
      </c>
      <c r="F18763" s="236"/>
      <c r="G18763" s="236">
        <f t="shared" si="369"/>
        <v>-100000</v>
      </c>
      <c r="H18763" s="709" t="s">
        <v>12380</v>
      </c>
    </row>
    <row r="18764" spans="1:10" ht="15" x14ac:dyDescent="0.2">
      <c r="A18764" s="733">
        <v>45341</v>
      </c>
      <c r="B18764" s="174" t="s">
        <v>10471</v>
      </c>
      <c r="C18764" s="174" t="s">
        <v>9460</v>
      </c>
      <c r="D18764" s="228" t="s">
        <v>12574</v>
      </c>
      <c r="E18764" s="236">
        <v>90000</v>
      </c>
      <c r="F18764" s="236"/>
      <c r="G18764" s="236">
        <f t="shared" si="369"/>
        <v>-90000</v>
      </c>
      <c r="H18764" s="709" t="s">
        <v>12380</v>
      </c>
    </row>
    <row r="18765" spans="1:10" ht="15" x14ac:dyDescent="0.2">
      <c r="A18765" s="733">
        <v>45341</v>
      </c>
      <c r="B18765" s="736"/>
      <c r="C18765" s="174" t="s">
        <v>12050</v>
      </c>
      <c r="D18765" s="228" t="s">
        <v>12577</v>
      </c>
      <c r="E18765" s="236">
        <v>653892</v>
      </c>
      <c r="F18765" s="236"/>
      <c r="G18765" s="236">
        <f t="shared" si="369"/>
        <v>-653892</v>
      </c>
      <c r="H18765" s="709" t="s">
        <v>12380</v>
      </c>
    </row>
    <row r="18766" spans="1:10" ht="15" x14ac:dyDescent="0.2">
      <c r="A18766" s="733">
        <v>45342</v>
      </c>
      <c r="B18766" s="174" t="s">
        <v>9769</v>
      </c>
      <c r="C18766" s="174" t="s">
        <v>11428</v>
      </c>
      <c r="D18766" s="228" t="s">
        <v>12578</v>
      </c>
      <c r="E18766" s="236">
        <v>100000</v>
      </c>
      <c r="F18766" s="236"/>
      <c r="G18766" s="236">
        <f t="shared" si="369"/>
        <v>-100000</v>
      </c>
      <c r="H18766" s="709" t="s">
        <v>12380</v>
      </c>
    </row>
    <row r="18767" spans="1:10" ht="15" x14ac:dyDescent="0.2">
      <c r="A18767" s="733">
        <v>45342</v>
      </c>
      <c r="B18767" s="174" t="s">
        <v>12366</v>
      </c>
      <c r="C18767" s="174" t="s">
        <v>11428</v>
      </c>
      <c r="D18767" s="228" t="s">
        <v>12579</v>
      </c>
      <c r="E18767" s="236">
        <v>145000</v>
      </c>
      <c r="F18767" s="236"/>
      <c r="G18767" s="236">
        <f t="shared" si="369"/>
        <v>-145000</v>
      </c>
      <c r="H18767" s="709" t="s">
        <v>12380</v>
      </c>
    </row>
    <row r="18768" spans="1:10" ht="15" x14ac:dyDescent="0.2">
      <c r="A18768" s="733">
        <v>45343</v>
      </c>
      <c r="B18768" s="174" t="s">
        <v>12624</v>
      </c>
      <c r="C18768" s="174" t="s">
        <v>9549</v>
      </c>
      <c r="D18768" s="228" t="s">
        <v>12580</v>
      </c>
      <c r="E18768" s="236">
        <v>50000</v>
      </c>
      <c r="F18768" s="236"/>
      <c r="G18768" s="236">
        <f t="shared" si="369"/>
        <v>-50000</v>
      </c>
      <c r="H18768" s="709" t="s">
        <v>12380</v>
      </c>
    </row>
    <row r="18769" spans="1:8" ht="24" x14ac:dyDescent="0.2">
      <c r="A18769" s="733">
        <v>45343</v>
      </c>
      <c r="B18769" s="174" t="s">
        <v>103</v>
      </c>
      <c r="C18769" s="174" t="s">
        <v>12573</v>
      </c>
      <c r="D18769" s="228" t="s">
        <v>12581</v>
      </c>
      <c r="E18769" s="236">
        <v>150000</v>
      </c>
      <c r="F18769" s="236"/>
      <c r="G18769" s="236">
        <f t="shared" si="369"/>
        <v>-150000</v>
      </c>
      <c r="H18769" s="709" t="s">
        <v>12380</v>
      </c>
    </row>
    <row r="18770" spans="1:8" ht="15" x14ac:dyDescent="0.2">
      <c r="A18770" s="733">
        <v>45348</v>
      </c>
      <c r="B18770" s="174" t="s">
        <v>12207</v>
      </c>
      <c r="C18770" s="174" t="s">
        <v>11106</v>
      </c>
      <c r="D18770" s="228" t="s">
        <v>12600</v>
      </c>
      <c r="E18770" s="236">
        <v>35400</v>
      </c>
      <c r="F18770" s="236"/>
      <c r="G18770" s="236">
        <f t="shared" si="369"/>
        <v>-35400</v>
      </c>
      <c r="H18770" s="709" t="s">
        <v>12380</v>
      </c>
    </row>
    <row r="18771" spans="1:8" ht="24" x14ac:dyDescent="0.2">
      <c r="A18771" s="733">
        <v>45350</v>
      </c>
      <c r="B18771" s="174" t="s">
        <v>11089</v>
      </c>
      <c r="C18771" s="174" t="s">
        <v>1198</v>
      </c>
      <c r="D18771" s="228" t="s">
        <v>12622</v>
      </c>
      <c r="E18771" s="236">
        <v>638634</v>
      </c>
      <c r="F18771" s="236"/>
      <c r="G18771" s="236">
        <f t="shared" si="369"/>
        <v>-638634</v>
      </c>
      <c r="H18771" s="709" t="s">
        <v>12380</v>
      </c>
    </row>
    <row r="18772" spans="1:8" ht="15" x14ac:dyDescent="0.2">
      <c r="A18772" s="730">
        <v>45324</v>
      </c>
      <c r="B18772" s="94" t="s">
        <v>37</v>
      </c>
      <c r="C18772" s="94" t="s">
        <v>559</v>
      </c>
      <c r="D18772" s="892" t="s">
        <v>12381</v>
      </c>
      <c r="E18772" s="176"/>
      <c r="F18772" s="176">
        <v>246087</v>
      </c>
      <c r="G18772" s="176">
        <f t="shared" ref="G18772:G18775" si="370">F18772-E18772</f>
        <v>246087</v>
      </c>
      <c r="H18772" s="702" t="s">
        <v>12380</v>
      </c>
    </row>
    <row r="18773" spans="1:8" ht="15" x14ac:dyDescent="0.2">
      <c r="A18773" s="730">
        <v>45324</v>
      </c>
      <c r="B18773" s="94" t="s">
        <v>37</v>
      </c>
      <c r="C18773" s="94" t="s">
        <v>559</v>
      </c>
      <c r="D18773" s="892" t="s">
        <v>12382</v>
      </c>
      <c r="E18773" s="176"/>
      <c r="F18773" s="176">
        <v>246087</v>
      </c>
      <c r="G18773" s="176">
        <f t="shared" si="370"/>
        <v>246087</v>
      </c>
      <c r="H18773" s="702" t="s">
        <v>12380</v>
      </c>
    </row>
    <row r="18774" spans="1:8" ht="15" x14ac:dyDescent="0.2">
      <c r="A18774" s="730">
        <v>45324</v>
      </c>
      <c r="B18774" s="94" t="s">
        <v>37</v>
      </c>
      <c r="C18774" s="94" t="s">
        <v>559</v>
      </c>
      <c r="D18774" s="892" t="s">
        <v>12383</v>
      </c>
      <c r="E18774" s="176"/>
      <c r="F18774" s="176">
        <v>246087</v>
      </c>
      <c r="G18774" s="176">
        <f t="shared" si="370"/>
        <v>246087</v>
      </c>
      <c r="H18774" s="702" t="s">
        <v>12380</v>
      </c>
    </row>
    <row r="18775" spans="1:8" ht="15" x14ac:dyDescent="0.2">
      <c r="A18775" s="730">
        <v>45324</v>
      </c>
      <c r="B18775" s="94" t="s">
        <v>37</v>
      </c>
      <c r="C18775" s="94" t="s">
        <v>559</v>
      </c>
      <c r="D18775" s="892" t="s">
        <v>12384</v>
      </c>
      <c r="E18775" s="176"/>
      <c r="F18775" s="176">
        <v>178973</v>
      </c>
      <c r="G18775" s="176">
        <f t="shared" si="370"/>
        <v>178973</v>
      </c>
      <c r="H18775" s="702" t="s">
        <v>12380</v>
      </c>
    </row>
    <row r="18776" spans="1:8" ht="15" x14ac:dyDescent="0.2">
      <c r="A18776" s="730">
        <v>45329</v>
      </c>
      <c r="B18776" s="94" t="s">
        <v>9409</v>
      </c>
      <c r="C18776" s="94" t="s">
        <v>559</v>
      </c>
      <c r="D18776" s="892" t="s">
        <v>12663</v>
      </c>
      <c r="E18776" s="176"/>
      <c r="F18776" s="176">
        <v>677861</v>
      </c>
      <c r="G18776" s="176">
        <f t="shared" ref="G18776:G18777" si="371">F18776-E18776</f>
        <v>677861</v>
      </c>
      <c r="H18776" s="702" t="s">
        <v>12380</v>
      </c>
    </row>
    <row r="18777" spans="1:8" ht="15" x14ac:dyDescent="0.2">
      <c r="A18777" s="730">
        <v>45332</v>
      </c>
      <c r="B18777" s="94" t="s">
        <v>3945</v>
      </c>
      <c r="C18777" s="94" t="s">
        <v>559</v>
      </c>
      <c r="D18777" s="892" t="s">
        <v>12432</v>
      </c>
      <c r="E18777" s="176"/>
      <c r="F18777" s="176">
        <v>333522</v>
      </c>
      <c r="G18777" s="176">
        <f t="shared" si="371"/>
        <v>333522</v>
      </c>
      <c r="H18777" s="702" t="s">
        <v>12380</v>
      </c>
    </row>
    <row r="18778" spans="1:8" ht="15" x14ac:dyDescent="0.2">
      <c r="A18778" s="730">
        <v>45336</v>
      </c>
      <c r="B18778" s="94" t="s">
        <v>3946</v>
      </c>
      <c r="C18778" s="94" t="s">
        <v>559</v>
      </c>
      <c r="D18778" s="892" t="s">
        <v>12626</v>
      </c>
      <c r="E18778" s="176"/>
      <c r="F18778" s="176">
        <v>359992</v>
      </c>
      <c r="G18778" s="176">
        <f>F18778-E18778</f>
        <v>359992</v>
      </c>
      <c r="H18778" s="702" t="s">
        <v>12380</v>
      </c>
    </row>
    <row r="18779" spans="1:8" ht="15" x14ac:dyDescent="0.2">
      <c r="A18779" s="730">
        <v>45342</v>
      </c>
      <c r="B18779" s="94" t="s">
        <v>8043</v>
      </c>
      <c r="C18779" s="94" t="s">
        <v>559</v>
      </c>
      <c r="D18779" s="892" t="s">
        <v>12521</v>
      </c>
      <c r="E18779" s="176"/>
      <c r="F18779" s="176">
        <v>5000000</v>
      </c>
      <c r="G18779" s="176">
        <f t="shared" ref="G18779" si="372">F18779-E18779</f>
        <v>5000000</v>
      </c>
      <c r="H18779" s="702" t="s">
        <v>12380</v>
      </c>
    </row>
    <row r="18780" spans="1:8" ht="15" x14ac:dyDescent="0.2">
      <c r="A18780" s="730">
        <v>45344</v>
      </c>
      <c r="B18780" s="94" t="s">
        <v>9986</v>
      </c>
      <c r="C18780" s="94" t="s">
        <v>559</v>
      </c>
      <c r="D18780" s="892" t="s">
        <v>12522</v>
      </c>
      <c r="E18780" s="176"/>
      <c r="F18780" s="176">
        <v>1800000</v>
      </c>
      <c r="G18780" s="176">
        <f t="shared" ref="G18780" si="373">F18780-E18780</f>
        <v>1800000</v>
      </c>
      <c r="H18780" s="702" t="s">
        <v>12380</v>
      </c>
    </row>
    <row r="18781" spans="1:8" ht="24" x14ac:dyDescent="0.2">
      <c r="A18781" s="730">
        <v>45344</v>
      </c>
      <c r="B18781" s="94" t="s">
        <v>11093</v>
      </c>
      <c r="C18781" s="94" t="s">
        <v>559</v>
      </c>
      <c r="D18781" s="802" t="s">
        <v>12523</v>
      </c>
      <c r="E18781" s="176"/>
      <c r="F18781" s="176">
        <v>2092916</v>
      </c>
      <c r="G18781" s="176">
        <f t="shared" ref="G18781:G18784" si="374">F18781-E18781</f>
        <v>2092916</v>
      </c>
      <c r="H18781" s="702" t="s">
        <v>12380</v>
      </c>
    </row>
    <row r="18782" spans="1:8" ht="15" x14ac:dyDescent="0.2">
      <c r="A18782" s="730">
        <v>45344</v>
      </c>
      <c r="B18782" s="94" t="s">
        <v>37</v>
      </c>
      <c r="C18782" s="94" t="s">
        <v>559</v>
      </c>
      <c r="D18782" s="892" t="s">
        <v>12524</v>
      </c>
      <c r="E18782" s="176"/>
      <c r="F18782" s="176">
        <v>246087</v>
      </c>
      <c r="G18782" s="176">
        <f t="shared" si="374"/>
        <v>246087</v>
      </c>
      <c r="H18782" s="702" t="s">
        <v>12380</v>
      </c>
    </row>
    <row r="18783" spans="1:8" ht="15" x14ac:dyDescent="0.2">
      <c r="A18783" s="730">
        <v>45345</v>
      </c>
      <c r="B18783" s="94" t="s">
        <v>9986</v>
      </c>
      <c r="C18783" s="94" t="s">
        <v>559</v>
      </c>
      <c r="D18783" s="892" t="s">
        <v>12522</v>
      </c>
      <c r="E18783" s="176"/>
      <c r="F18783" s="176">
        <v>900000</v>
      </c>
      <c r="G18783" s="176">
        <f t="shared" si="374"/>
        <v>900000</v>
      </c>
      <c r="H18783" s="702" t="s">
        <v>12380</v>
      </c>
    </row>
    <row r="18784" spans="1:8" ht="15" x14ac:dyDescent="0.2">
      <c r="A18784" s="730">
        <v>45345</v>
      </c>
      <c r="B18784" s="94" t="s">
        <v>9986</v>
      </c>
      <c r="C18784" s="94" t="s">
        <v>559</v>
      </c>
      <c r="D18784" s="892" t="s">
        <v>12522</v>
      </c>
      <c r="E18784" s="176"/>
      <c r="F18784" s="176">
        <v>900000</v>
      </c>
      <c r="G18784" s="176">
        <f t="shared" si="374"/>
        <v>900000</v>
      </c>
      <c r="H18784" s="702" t="s">
        <v>12380</v>
      </c>
    </row>
    <row r="18785" spans="1:10" ht="24" x14ac:dyDescent="0.2">
      <c r="A18785" s="730">
        <v>45345</v>
      </c>
      <c r="B18785" s="94" t="s">
        <v>11738</v>
      </c>
      <c r="C18785" s="94" t="s">
        <v>559</v>
      </c>
      <c r="D18785" s="802" t="s">
        <v>12816</v>
      </c>
      <c r="E18785" s="176"/>
      <c r="F18785" s="176">
        <v>1460000</v>
      </c>
      <c r="G18785" s="176">
        <f t="shared" ref="G18785" si="375">F18785-E18785</f>
        <v>1460000</v>
      </c>
      <c r="H18785" s="702" t="s">
        <v>12380</v>
      </c>
    </row>
    <row r="18786" spans="1:10" ht="48" x14ac:dyDescent="0.2">
      <c r="A18786" s="730">
        <v>45349</v>
      </c>
      <c r="B18786" s="94" t="s">
        <v>11503</v>
      </c>
      <c r="C18786" s="94" t="s">
        <v>559</v>
      </c>
      <c r="D18786" s="802" t="s">
        <v>12598</v>
      </c>
      <c r="E18786" s="176"/>
      <c r="F18786" s="176">
        <v>200000</v>
      </c>
      <c r="G18786" s="176">
        <f t="shared" ref="G18786" si="376">F18786-E18786</f>
        <v>200000</v>
      </c>
      <c r="H18786" s="702" t="s">
        <v>12380</v>
      </c>
    </row>
    <row r="18787" spans="1:10" ht="24" x14ac:dyDescent="0.2">
      <c r="A18787" s="730">
        <v>45351</v>
      </c>
      <c r="B18787" s="94" t="s">
        <v>11093</v>
      </c>
      <c r="C18787" s="94" t="s">
        <v>559</v>
      </c>
      <c r="D18787" s="802" t="s">
        <v>12622</v>
      </c>
      <c r="E18787" s="176"/>
      <c r="F18787" s="176">
        <v>638634</v>
      </c>
      <c r="G18787" s="176">
        <f t="shared" ref="G18787" si="377">F18787-E18787</f>
        <v>638634</v>
      </c>
      <c r="H18787" s="702" t="s">
        <v>12380</v>
      </c>
    </row>
    <row r="18788" spans="1:10" ht="15" x14ac:dyDescent="0.2">
      <c r="A18788" s="734">
        <v>45353</v>
      </c>
      <c r="B18788" s="63" t="s">
        <v>11093</v>
      </c>
      <c r="C18788" s="63" t="s">
        <v>9549</v>
      </c>
      <c r="D18788" s="183" t="s">
        <v>8201</v>
      </c>
      <c r="E18788" s="126">
        <v>2000</v>
      </c>
      <c r="F18788" s="126"/>
      <c r="G18788" s="126">
        <f>F18788-E18788</f>
        <v>-2000</v>
      </c>
      <c r="H18788" s="705" t="s">
        <v>12659</v>
      </c>
      <c r="J18788" s="40"/>
    </row>
    <row r="18789" spans="1:10" ht="15" x14ac:dyDescent="0.2">
      <c r="A18789" s="734">
        <v>45353</v>
      </c>
      <c r="B18789" s="63" t="s">
        <v>103</v>
      </c>
      <c r="C18789" s="63" t="s">
        <v>103</v>
      </c>
      <c r="D18789" s="183" t="s">
        <v>12557</v>
      </c>
      <c r="E18789" s="126">
        <v>6000</v>
      </c>
      <c r="F18789" s="126"/>
      <c r="G18789" s="126">
        <f>F18789-E18789</f>
        <v>-6000</v>
      </c>
      <c r="H18789" s="705" t="s">
        <v>12659</v>
      </c>
      <c r="J18789" s="40"/>
    </row>
    <row r="18790" spans="1:10" ht="15" x14ac:dyDescent="0.2">
      <c r="A18790" s="734">
        <v>45353</v>
      </c>
      <c r="B18790" s="63" t="s">
        <v>10232</v>
      </c>
      <c r="C18790" s="63" t="s">
        <v>5741</v>
      </c>
      <c r="D18790" s="183" t="s">
        <v>10337</v>
      </c>
      <c r="E18790" s="126">
        <v>400</v>
      </c>
      <c r="F18790" s="126"/>
      <c r="G18790" s="126">
        <f>F18790-E18790</f>
        <v>-400</v>
      </c>
      <c r="H18790" s="705" t="s">
        <v>12659</v>
      </c>
      <c r="J18790" s="40"/>
    </row>
    <row r="18791" spans="1:10" ht="15" x14ac:dyDescent="0.2">
      <c r="A18791" s="734">
        <v>45353</v>
      </c>
      <c r="B18791" s="63" t="s">
        <v>10232</v>
      </c>
      <c r="C18791" s="63" t="s">
        <v>8372</v>
      </c>
      <c r="D18791" s="183" t="s">
        <v>370</v>
      </c>
      <c r="E18791" s="126">
        <v>200</v>
      </c>
      <c r="F18791" s="126"/>
      <c r="G18791" s="126">
        <f>F18791-E18791</f>
        <v>-200</v>
      </c>
      <c r="H18791" s="705" t="s">
        <v>12659</v>
      </c>
      <c r="J18791" s="40"/>
    </row>
    <row r="18792" spans="1:10" ht="15" x14ac:dyDescent="0.2">
      <c r="A18792" s="734">
        <v>45353</v>
      </c>
      <c r="B18792" s="63" t="s">
        <v>10363</v>
      </c>
      <c r="C18792" s="63" t="s">
        <v>5741</v>
      </c>
      <c r="D18792" s="183" t="s">
        <v>12640</v>
      </c>
      <c r="E18792" s="126">
        <v>5000</v>
      </c>
      <c r="F18792" s="126"/>
      <c r="G18792" s="126">
        <f>F18792-E18792</f>
        <v>-5000</v>
      </c>
      <c r="H18792" s="705" t="s">
        <v>12659</v>
      </c>
      <c r="J18792" s="40"/>
    </row>
    <row r="18793" spans="1:10" ht="24" x14ac:dyDescent="0.2">
      <c r="A18793" s="734">
        <v>45353</v>
      </c>
      <c r="B18793" s="63" t="s">
        <v>12532</v>
      </c>
      <c r="C18793" s="63" t="s">
        <v>12641</v>
      </c>
      <c r="D18793" s="183" t="s">
        <v>12642</v>
      </c>
      <c r="E18793" s="126">
        <v>50000</v>
      </c>
      <c r="F18793" s="126"/>
      <c r="G18793" s="126">
        <f t="shared" ref="G18793:G18794" si="378">F18793-E18793</f>
        <v>-50000</v>
      </c>
      <c r="H18793" s="705" t="s">
        <v>12659</v>
      </c>
      <c r="J18793" s="40"/>
    </row>
    <row r="18794" spans="1:10" ht="15" x14ac:dyDescent="0.2">
      <c r="A18794" s="734">
        <v>45353</v>
      </c>
      <c r="B18794" s="63" t="s">
        <v>11738</v>
      </c>
      <c r="C18794" s="63" t="s">
        <v>10993</v>
      </c>
      <c r="D18794" s="183" t="s">
        <v>6486</v>
      </c>
      <c r="E18794" s="126">
        <v>14460</v>
      </c>
      <c r="F18794" s="126"/>
      <c r="G18794" s="126">
        <f t="shared" si="378"/>
        <v>-14460</v>
      </c>
      <c r="H18794" s="705" t="s">
        <v>12659</v>
      </c>
      <c r="J18794" s="40"/>
    </row>
    <row r="18795" spans="1:10" ht="15" x14ac:dyDescent="0.2">
      <c r="A18795" s="734">
        <v>45353</v>
      </c>
      <c r="B18795" s="63" t="s">
        <v>103</v>
      </c>
      <c r="C18795" s="63" t="s">
        <v>12643</v>
      </c>
      <c r="D18795" s="183" t="s">
        <v>12644</v>
      </c>
      <c r="E18795" s="126">
        <v>3000</v>
      </c>
      <c r="F18795" s="126"/>
      <c r="G18795" s="126">
        <f t="shared" ref="G18795:G18801" si="379">F18795-E18795</f>
        <v>-3000</v>
      </c>
      <c r="H18795" s="705" t="s">
        <v>12659</v>
      </c>
      <c r="J18795" s="40"/>
    </row>
    <row r="18796" spans="1:10" ht="15" x14ac:dyDescent="0.2">
      <c r="A18796" s="734">
        <v>45353</v>
      </c>
      <c r="B18796" s="63" t="s">
        <v>11089</v>
      </c>
      <c r="C18796" s="63" t="s">
        <v>5741</v>
      </c>
      <c r="D18796" s="183" t="s">
        <v>370</v>
      </c>
      <c r="E18796" s="126">
        <v>1200</v>
      </c>
      <c r="F18796" s="126"/>
      <c r="G18796" s="126">
        <f t="shared" si="379"/>
        <v>-1200</v>
      </c>
      <c r="H18796" s="705" t="s">
        <v>12659</v>
      </c>
      <c r="J18796" s="40"/>
    </row>
    <row r="18797" spans="1:10" ht="15" x14ac:dyDescent="0.2">
      <c r="A18797" s="734">
        <v>45355</v>
      </c>
      <c r="B18797" s="63" t="s">
        <v>25</v>
      </c>
      <c r="C18797" s="63" t="s">
        <v>8150</v>
      </c>
      <c r="D18797" s="183" t="s">
        <v>6310</v>
      </c>
      <c r="E18797" s="126">
        <v>865</v>
      </c>
      <c r="F18797" s="126"/>
      <c r="G18797" s="126">
        <f t="shared" si="379"/>
        <v>-865</v>
      </c>
      <c r="H18797" s="705" t="s">
        <v>12659</v>
      </c>
      <c r="J18797" s="40"/>
    </row>
    <row r="18798" spans="1:10" ht="15" x14ac:dyDescent="0.2">
      <c r="A18798" s="734">
        <v>45355</v>
      </c>
      <c r="B18798" s="63" t="s">
        <v>103</v>
      </c>
      <c r="C18798" s="63" t="s">
        <v>8150</v>
      </c>
      <c r="D18798" s="183" t="s">
        <v>6310</v>
      </c>
      <c r="E18798" s="126">
        <v>745</v>
      </c>
      <c r="F18798" s="126"/>
      <c r="G18798" s="126">
        <f t="shared" si="379"/>
        <v>-745</v>
      </c>
      <c r="H18798" s="705" t="s">
        <v>12659</v>
      </c>
      <c r="J18798" s="40"/>
    </row>
    <row r="18799" spans="1:10" ht="15" x14ac:dyDescent="0.2">
      <c r="A18799" s="734">
        <v>45355</v>
      </c>
      <c r="B18799" s="63" t="s">
        <v>103</v>
      </c>
      <c r="C18799" s="63" t="s">
        <v>103</v>
      </c>
      <c r="D18799" s="183" t="s">
        <v>12557</v>
      </c>
      <c r="E18799" s="126">
        <v>3000</v>
      </c>
      <c r="F18799" s="126"/>
      <c r="G18799" s="126">
        <f t="shared" si="379"/>
        <v>-3000</v>
      </c>
      <c r="H18799" s="705" t="s">
        <v>12659</v>
      </c>
      <c r="J18799" s="40"/>
    </row>
    <row r="18800" spans="1:10" ht="15" x14ac:dyDescent="0.2">
      <c r="A18800" s="734">
        <v>45355</v>
      </c>
      <c r="B18800" s="63" t="s">
        <v>11089</v>
      </c>
      <c r="C18800" s="63" t="s">
        <v>12645</v>
      </c>
      <c r="D18800" s="183" t="s">
        <v>1157</v>
      </c>
      <c r="E18800" s="126">
        <v>10000</v>
      </c>
      <c r="F18800" s="126"/>
      <c r="G18800" s="126">
        <f t="shared" si="379"/>
        <v>-10000</v>
      </c>
      <c r="H18800" s="705" t="s">
        <v>12659</v>
      </c>
      <c r="J18800" s="40"/>
    </row>
    <row r="18801" spans="1:10" ht="15" x14ac:dyDescent="0.2">
      <c r="A18801" s="734">
        <v>45355</v>
      </c>
      <c r="B18801" s="63" t="s">
        <v>11897</v>
      </c>
      <c r="C18801" s="63" t="s">
        <v>431</v>
      </c>
      <c r="D18801" s="183" t="s">
        <v>12646</v>
      </c>
      <c r="E18801" s="126">
        <v>225000</v>
      </c>
      <c r="F18801" s="126"/>
      <c r="G18801" s="126">
        <f t="shared" si="379"/>
        <v>-225000</v>
      </c>
      <c r="H18801" s="705" t="s">
        <v>12659</v>
      </c>
      <c r="J18801" s="40"/>
    </row>
    <row r="18802" spans="1:10" ht="15" x14ac:dyDescent="0.2">
      <c r="A18802" s="734">
        <v>45355</v>
      </c>
      <c r="B18802" s="63" t="s">
        <v>11897</v>
      </c>
      <c r="C18802" s="63" t="s">
        <v>10993</v>
      </c>
      <c r="D18802" s="183" t="s">
        <v>12647</v>
      </c>
      <c r="E18802" s="126">
        <v>10000</v>
      </c>
      <c r="F18802" s="126"/>
      <c r="G18802" s="126">
        <f t="shared" ref="G18802:G18808" si="380">F18802-E18802</f>
        <v>-10000</v>
      </c>
      <c r="H18802" s="705" t="s">
        <v>12659</v>
      </c>
      <c r="J18802" s="40"/>
    </row>
    <row r="18803" spans="1:10" ht="15" x14ac:dyDescent="0.2">
      <c r="A18803" s="734">
        <v>45355</v>
      </c>
      <c r="B18803" s="63" t="s">
        <v>11897</v>
      </c>
      <c r="C18803" s="63" t="s">
        <v>5387</v>
      </c>
      <c r="D18803" s="183" t="s">
        <v>12648</v>
      </c>
      <c r="E18803" s="126">
        <v>6000</v>
      </c>
      <c r="F18803" s="126"/>
      <c r="G18803" s="126">
        <f t="shared" si="380"/>
        <v>-6000</v>
      </c>
      <c r="H18803" s="705" t="s">
        <v>12659</v>
      </c>
      <c r="J18803" s="40"/>
    </row>
    <row r="18804" spans="1:10" ht="15" x14ac:dyDescent="0.2">
      <c r="A18804" s="734">
        <v>45355</v>
      </c>
      <c r="B18804" s="63" t="s">
        <v>103</v>
      </c>
      <c r="C18804" s="63" t="s">
        <v>10589</v>
      </c>
      <c r="D18804" s="183" t="s">
        <v>1157</v>
      </c>
      <c r="E18804" s="126">
        <v>7000</v>
      </c>
      <c r="F18804" s="126"/>
      <c r="G18804" s="126">
        <f t="shared" si="380"/>
        <v>-7000</v>
      </c>
      <c r="H18804" s="705" t="s">
        <v>12659</v>
      </c>
      <c r="J18804" s="40"/>
    </row>
    <row r="18805" spans="1:10" ht="15" x14ac:dyDescent="0.2">
      <c r="A18805" s="734">
        <v>45355</v>
      </c>
      <c r="B18805" s="63" t="s">
        <v>103</v>
      </c>
      <c r="C18805" s="63" t="s">
        <v>103</v>
      </c>
      <c r="D18805" s="183" t="s">
        <v>12422</v>
      </c>
      <c r="E18805" s="126">
        <v>1000</v>
      </c>
      <c r="F18805" s="126"/>
      <c r="G18805" s="126">
        <f t="shared" si="380"/>
        <v>-1000</v>
      </c>
      <c r="H18805" s="705" t="s">
        <v>12659</v>
      </c>
      <c r="J18805" s="40"/>
    </row>
    <row r="18806" spans="1:10" ht="15" x14ac:dyDescent="0.2">
      <c r="A18806" s="734">
        <v>45356</v>
      </c>
      <c r="B18806" s="63" t="s">
        <v>11307</v>
      </c>
      <c r="C18806" s="63" t="s">
        <v>10993</v>
      </c>
      <c r="D18806" s="183" t="s">
        <v>12649</v>
      </c>
      <c r="E18806" s="126">
        <v>4800</v>
      </c>
      <c r="F18806" s="126"/>
      <c r="G18806" s="126">
        <f t="shared" si="380"/>
        <v>-4800</v>
      </c>
      <c r="H18806" s="705" t="s">
        <v>12659</v>
      </c>
      <c r="J18806" s="40"/>
    </row>
    <row r="18807" spans="1:10" ht="15" x14ac:dyDescent="0.2">
      <c r="A18807" s="734">
        <v>45356</v>
      </c>
      <c r="B18807" s="63" t="s">
        <v>10908</v>
      </c>
      <c r="C18807" s="63" t="s">
        <v>286</v>
      </c>
      <c r="D18807" s="183" t="s">
        <v>8663</v>
      </c>
      <c r="E18807" s="126">
        <v>500</v>
      </c>
      <c r="F18807" s="126"/>
      <c r="G18807" s="126">
        <f t="shared" si="380"/>
        <v>-500</v>
      </c>
      <c r="H18807" s="705" t="s">
        <v>12659</v>
      </c>
      <c r="J18807" s="40"/>
    </row>
    <row r="18808" spans="1:10" ht="15" x14ac:dyDescent="0.2">
      <c r="A18808" s="734">
        <v>45356</v>
      </c>
      <c r="B18808" s="63" t="s">
        <v>103</v>
      </c>
      <c r="C18808" s="63" t="s">
        <v>103</v>
      </c>
      <c r="D18808" s="183" t="s">
        <v>12557</v>
      </c>
      <c r="E18808" s="126">
        <v>4000</v>
      </c>
      <c r="F18808" s="126"/>
      <c r="G18808" s="126">
        <f t="shared" si="380"/>
        <v>-4000</v>
      </c>
      <c r="H18808" s="705" t="s">
        <v>12659</v>
      </c>
      <c r="J18808" s="40"/>
    </row>
    <row r="18809" spans="1:10" ht="15" x14ac:dyDescent="0.2">
      <c r="A18809" s="734">
        <v>45356</v>
      </c>
      <c r="B18809" s="63" t="s">
        <v>11738</v>
      </c>
      <c r="C18809" s="63" t="s">
        <v>10993</v>
      </c>
      <c r="D18809" s="183" t="s">
        <v>12650</v>
      </c>
      <c r="E18809" s="126">
        <v>2400</v>
      </c>
      <c r="F18809" s="126"/>
      <c r="G18809" s="126">
        <f t="shared" ref="G18809:G18814" si="381">F18809-E18809</f>
        <v>-2400</v>
      </c>
      <c r="H18809" s="705" t="s">
        <v>12659</v>
      </c>
      <c r="J18809" s="40"/>
    </row>
    <row r="18810" spans="1:10" ht="15" x14ac:dyDescent="0.2">
      <c r="A18810" s="734">
        <v>45356</v>
      </c>
      <c r="B18810" s="63" t="s">
        <v>12366</v>
      </c>
      <c r="C18810" s="63" t="s">
        <v>11099</v>
      </c>
      <c r="D18810" s="183" t="s">
        <v>1157</v>
      </c>
      <c r="E18810" s="126">
        <v>22000</v>
      </c>
      <c r="F18810" s="126"/>
      <c r="G18810" s="126">
        <f t="shared" si="381"/>
        <v>-22000</v>
      </c>
      <c r="H18810" s="705" t="s">
        <v>12659</v>
      </c>
      <c r="J18810" s="40"/>
    </row>
    <row r="18811" spans="1:10" ht="15" x14ac:dyDescent="0.2">
      <c r="A18811" s="734">
        <v>45356</v>
      </c>
      <c r="B18811" s="63" t="s">
        <v>37</v>
      </c>
      <c r="C18811" s="63" t="s">
        <v>392</v>
      </c>
      <c r="D18811" s="183" t="s">
        <v>5755</v>
      </c>
      <c r="E18811" s="126">
        <v>3000</v>
      </c>
      <c r="F18811" s="126"/>
      <c r="G18811" s="126">
        <f t="shared" si="381"/>
        <v>-3000</v>
      </c>
      <c r="H18811" s="705" t="s">
        <v>12659</v>
      </c>
      <c r="J18811" s="40"/>
    </row>
    <row r="18812" spans="1:10" ht="15" x14ac:dyDescent="0.2">
      <c r="A18812" s="734">
        <v>45356</v>
      </c>
      <c r="B18812" s="63" t="s">
        <v>12624</v>
      </c>
      <c r="C18812" s="63" t="s">
        <v>392</v>
      </c>
      <c r="D18812" s="183" t="s">
        <v>12653</v>
      </c>
      <c r="E18812" s="126">
        <v>12800</v>
      </c>
      <c r="F18812" s="126"/>
      <c r="G18812" s="126">
        <f t="shared" si="381"/>
        <v>-12800</v>
      </c>
      <c r="H18812" s="705" t="s">
        <v>12659</v>
      </c>
      <c r="J18812" s="40"/>
    </row>
    <row r="18813" spans="1:10" ht="15" x14ac:dyDescent="0.2">
      <c r="A18813" s="734">
        <v>45356</v>
      </c>
      <c r="B18813" s="63" t="s">
        <v>37</v>
      </c>
      <c r="C18813" s="63" t="s">
        <v>392</v>
      </c>
      <c r="D18813" s="183" t="s">
        <v>12731</v>
      </c>
      <c r="E18813" s="126">
        <v>5000</v>
      </c>
      <c r="F18813" s="126"/>
      <c r="G18813" s="126">
        <f t="shared" si="381"/>
        <v>-5000</v>
      </c>
      <c r="H18813" s="705" t="s">
        <v>12659</v>
      </c>
      <c r="J18813" s="40"/>
    </row>
    <row r="18814" spans="1:10" ht="15" x14ac:dyDescent="0.2">
      <c r="A18814" s="734">
        <v>45357</v>
      </c>
      <c r="B18814" s="63" t="s">
        <v>10776</v>
      </c>
      <c r="C18814" s="63" t="s">
        <v>392</v>
      </c>
      <c r="D18814" s="183" t="s">
        <v>12732</v>
      </c>
      <c r="E18814" s="126">
        <v>5000</v>
      </c>
      <c r="F18814" s="126"/>
      <c r="G18814" s="126">
        <f t="shared" si="381"/>
        <v>-5000</v>
      </c>
      <c r="H18814" s="705" t="s">
        <v>12659</v>
      </c>
      <c r="J18814" s="40"/>
    </row>
    <row r="18815" spans="1:10" ht="15" x14ac:dyDescent="0.2">
      <c r="A18815" s="734">
        <v>45357</v>
      </c>
      <c r="B18815" s="63" t="s">
        <v>103</v>
      </c>
      <c r="C18815" s="63" t="s">
        <v>103</v>
      </c>
      <c r="D18815" s="183" t="s">
        <v>12557</v>
      </c>
      <c r="E18815" s="126">
        <v>5000</v>
      </c>
      <c r="F18815" s="126"/>
      <c r="G18815" s="126">
        <f t="shared" ref="G18815:G18983" si="382">F18815-E18815</f>
        <v>-5000</v>
      </c>
      <c r="H18815" s="705" t="s">
        <v>12659</v>
      </c>
      <c r="J18815" s="40"/>
    </row>
    <row r="18816" spans="1:10" ht="15" x14ac:dyDescent="0.2">
      <c r="A18816" s="734">
        <v>45357</v>
      </c>
      <c r="B18816" s="63" t="s">
        <v>103</v>
      </c>
      <c r="C18816" s="63" t="s">
        <v>12502</v>
      </c>
      <c r="D18816" s="183" t="s">
        <v>370</v>
      </c>
      <c r="E18816" s="126">
        <v>6000</v>
      </c>
      <c r="F18816" s="126"/>
      <c r="G18816" s="126">
        <f t="shared" si="382"/>
        <v>-6000</v>
      </c>
      <c r="H18816" s="705" t="s">
        <v>12659</v>
      </c>
      <c r="J18816" s="40"/>
    </row>
    <row r="18817" spans="1:10" ht="15" x14ac:dyDescent="0.2">
      <c r="A18817" s="734">
        <v>45357</v>
      </c>
      <c r="B18817" s="63" t="s">
        <v>103</v>
      </c>
      <c r="C18817" s="63" t="s">
        <v>1495</v>
      </c>
      <c r="D18817" s="183" t="s">
        <v>370</v>
      </c>
      <c r="E18817" s="126">
        <v>1700</v>
      </c>
      <c r="F18817" s="126"/>
      <c r="G18817" s="126">
        <f t="shared" si="382"/>
        <v>-1700</v>
      </c>
      <c r="H18817" s="705" t="s">
        <v>12659</v>
      </c>
      <c r="J18817" s="40"/>
    </row>
    <row r="18818" spans="1:10" ht="15" x14ac:dyDescent="0.2">
      <c r="A18818" s="734">
        <v>45357</v>
      </c>
      <c r="B18818" s="63" t="s">
        <v>11089</v>
      </c>
      <c r="C18818" s="63" t="s">
        <v>5741</v>
      </c>
      <c r="D18818" s="183" t="s">
        <v>370</v>
      </c>
      <c r="E18818" s="126">
        <v>1400</v>
      </c>
      <c r="F18818" s="126"/>
      <c r="G18818" s="126">
        <f t="shared" si="382"/>
        <v>-1400</v>
      </c>
      <c r="H18818" s="705" t="s">
        <v>12659</v>
      </c>
      <c r="J18818" s="40"/>
    </row>
    <row r="18819" spans="1:10" ht="15" x14ac:dyDescent="0.2">
      <c r="A18819" s="734">
        <v>45357</v>
      </c>
      <c r="B18819" s="63" t="s">
        <v>11089</v>
      </c>
      <c r="C18819" s="63" t="s">
        <v>10993</v>
      </c>
      <c r="D18819" s="183" t="s">
        <v>12656</v>
      </c>
      <c r="E18819" s="126">
        <v>950</v>
      </c>
      <c r="F18819" s="126"/>
      <c r="G18819" s="126">
        <f t="shared" si="382"/>
        <v>-950</v>
      </c>
      <c r="H18819" s="705" t="s">
        <v>12659</v>
      </c>
      <c r="J18819" s="40"/>
    </row>
    <row r="18820" spans="1:10" ht="15" x14ac:dyDescent="0.2">
      <c r="A18820" s="734">
        <v>45357</v>
      </c>
      <c r="B18820" s="63" t="s">
        <v>11089</v>
      </c>
      <c r="C18820" s="63" t="s">
        <v>10993</v>
      </c>
      <c r="D18820" s="183" t="s">
        <v>12693</v>
      </c>
      <c r="E18820" s="126">
        <v>21000</v>
      </c>
      <c r="F18820" s="126"/>
      <c r="G18820" s="126">
        <f t="shared" si="382"/>
        <v>-21000</v>
      </c>
      <c r="H18820" s="705" t="s">
        <v>12659</v>
      </c>
      <c r="J18820" s="40"/>
    </row>
    <row r="18821" spans="1:10" ht="15" x14ac:dyDescent="0.2">
      <c r="A18821" s="734">
        <v>45357</v>
      </c>
      <c r="B18821" s="63" t="s">
        <v>25</v>
      </c>
      <c r="C18821" s="63" t="s">
        <v>2428</v>
      </c>
      <c r="D18821" s="183" t="s">
        <v>12657</v>
      </c>
      <c r="E18821" s="126">
        <v>150000</v>
      </c>
      <c r="F18821" s="126"/>
      <c r="G18821" s="126">
        <f t="shared" si="382"/>
        <v>-150000</v>
      </c>
      <c r="H18821" s="705" t="s">
        <v>12659</v>
      </c>
      <c r="J18821" s="40"/>
    </row>
    <row r="18822" spans="1:10" ht="15" x14ac:dyDescent="0.2">
      <c r="A18822" s="734">
        <v>45357</v>
      </c>
      <c r="B18822" s="63" t="s">
        <v>11738</v>
      </c>
      <c r="C18822" s="63" t="s">
        <v>10993</v>
      </c>
      <c r="D18822" s="183" t="s">
        <v>12658</v>
      </c>
      <c r="E18822" s="126">
        <v>21000</v>
      </c>
      <c r="F18822" s="126"/>
      <c r="G18822" s="126">
        <f t="shared" si="382"/>
        <v>-21000</v>
      </c>
      <c r="H18822" s="705" t="s">
        <v>12659</v>
      </c>
      <c r="J18822" s="40"/>
    </row>
    <row r="18823" spans="1:10" ht="15" x14ac:dyDescent="0.2">
      <c r="A18823" s="734">
        <v>45357</v>
      </c>
      <c r="B18823" s="63" t="s">
        <v>11738</v>
      </c>
      <c r="C18823" s="63" t="s">
        <v>12699</v>
      </c>
      <c r="D18823" s="183" t="s">
        <v>10721</v>
      </c>
      <c r="E18823" s="126">
        <v>40000</v>
      </c>
      <c r="F18823" s="126"/>
      <c r="G18823" s="126">
        <f t="shared" si="382"/>
        <v>-40000</v>
      </c>
      <c r="H18823" s="705" t="s">
        <v>12659</v>
      </c>
      <c r="J18823" s="40"/>
    </row>
    <row r="18824" spans="1:10" ht="15" x14ac:dyDescent="0.2">
      <c r="A18824" s="734">
        <v>45358</v>
      </c>
      <c r="B18824" s="63" t="s">
        <v>11738</v>
      </c>
      <c r="C18824" s="63" t="s">
        <v>10993</v>
      </c>
      <c r="D18824" s="183" t="s">
        <v>12658</v>
      </c>
      <c r="E18824" s="126">
        <v>9000</v>
      </c>
      <c r="F18824" s="126"/>
      <c r="G18824" s="126">
        <f t="shared" si="382"/>
        <v>-9000</v>
      </c>
      <c r="H18824" s="705" t="s">
        <v>12659</v>
      </c>
      <c r="J18824" s="40"/>
    </row>
    <row r="18825" spans="1:10" ht="15" x14ac:dyDescent="0.2">
      <c r="A18825" s="734">
        <v>45357</v>
      </c>
      <c r="B18825" s="63" t="s">
        <v>10908</v>
      </c>
      <c r="C18825" s="63" t="s">
        <v>10993</v>
      </c>
      <c r="D18825" s="183" t="s">
        <v>12694</v>
      </c>
      <c r="E18825" s="126">
        <v>15500</v>
      </c>
      <c r="F18825" s="126"/>
      <c r="G18825" s="126">
        <f t="shared" ref="G18825:G18828" si="383">F18825-E18825</f>
        <v>-15500</v>
      </c>
      <c r="H18825" s="705" t="s">
        <v>12659</v>
      </c>
      <c r="J18825" s="40"/>
    </row>
    <row r="18826" spans="1:10" ht="15" x14ac:dyDescent="0.2">
      <c r="A18826" s="734">
        <v>45358</v>
      </c>
      <c r="B18826" s="63" t="s">
        <v>10908</v>
      </c>
      <c r="C18826" s="63" t="s">
        <v>286</v>
      </c>
      <c r="D18826" s="183" t="s">
        <v>12689</v>
      </c>
      <c r="E18826" s="126">
        <v>650</v>
      </c>
      <c r="F18826" s="126"/>
      <c r="G18826" s="126">
        <f t="shared" si="383"/>
        <v>-650</v>
      </c>
      <c r="H18826" s="705" t="s">
        <v>12659</v>
      </c>
      <c r="J18826" s="40"/>
    </row>
    <row r="18827" spans="1:10" ht="15" x14ac:dyDescent="0.2">
      <c r="A18827" s="734">
        <v>45358</v>
      </c>
      <c r="B18827" s="63" t="s">
        <v>8559</v>
      </c>
      <c r="C18827" s="63" t="s">
        <v>11975</v>
      </c>
      <c r="D18827" s="183" t="s">
        <v>12692</v>
      </c>
      <c r="E18827" s="126">
        <v>20000</v>
      </c>
      <c r="F18827" s="126"/>
      <c r="G18827" s="126">
        <f t="shared" si="383"/>
        <v>-20000</v>
      </c>
      <c r="H18827" s="705" t="s">
        <v>12659</v>
      </c>
      <c r="J18827" s="40"/>
    </row>
    <row r="18828" spans="1:10" ht="15" x14ac:dyDescent="0.2">
      <c r="A18828" s="734">
        <v>45358</v>
      </c>
      <c r="B18828" s="63" t="s">
        <v>11089</v>
      </c>
      <c r="C18828" s="63" t="s">
        <v>5741</v>
      </c>
      <c r="D18828" s="183" t="s">
        <v>370</v>
      </c>
      <c r="E18828" s="126">
        <v>800</v>
      </c>
      <c r="F18828" s="126"/>
      <c r="G18828" s="126">
        <f t="shared" si="383"/>
        <v>-800</v>
      </c>
      <c r="H18828" s="705" t="s">
        <v>12659</v>
      </c>
      <c r="J18828" s="40"/>
    </row>
    <row r="18829" spans="1:10" ht="15" x14ac:dyDescent="0.2">
      <c r="A18829" s="734">
        <v>45359</v>
      </c>
      <c r="B18829" s="63" t="s">
        <v>103</v>
      </c>
      <c r="C18829" s="63" t="s">
        <v>103</v>
      </c>
      <c r="D18829" s="183" t="s">
        <v>12557</v>
      </c>
      <c r="E18829" s="126">
        <v>4000</v>
      </c>
      <c r="F18829" s="126"/>
      <c r="G18829" s="126">
        <f t="shared" ref="G18829:G18838" si="384">F18829-E18829</f>
        <v>-4000</v>
      </c>
      <c r="H18829" s="705" t="s">
        <v>12659</v>
      </c>
      <c r="J18829" s="40"/>
    </row>
    <row r="18830" spans="1:10" ht="15" x14ac:dyDescent="0.2">
      <c r="A18830" s="734">
        <v>45359</v>
      </c>
      <c r="B18830" s="63" t="s">
        <v>12695</v>
      </c>
      <c r="C18830" s="63" t="s">
        <v>10993</v>
      </c>
      <c r="D18830" s="183" t="s">
        <v>12696</v>
      </c>
      <c r="E18830" s="126">
        <v>182980</v>
      </c>
      <c r="F18830" s="126"/>
      <c r="G18830" s="126">
        <f t="shared" si="384"/>
        <v>-182980</v>
      </c>
      <c r="H18830" s="705" t="s">
        <v>12659</v>
      </c>
      <c r="J18830" s="40"/>
    </row>
    <row r="18831" spans="1:10" ht="15" x14ac:dyDescent="0.2">
      <c r="A18831" s="734">
        <v>45359</v>
      </c>
      <c r="B18831" s="63" t="s">
        <v>12695</v>
      </c>
      <c r="C18831" s="63" t="s">
        <v>5741</v>
      </c>
      <c r="D18831" s="183" t="s">
        <v>370</v>
      </c>
      <c r="E18831" s="126">
        <v>500</v>
      </c>
      <c r="F18831" s="126"/>
      <c r="G18831" s="126">
        <f t="shared" si="384"/>
        <v>-500</v>
      </c>
      <c r="H18831" s="705" t="s">
        <v>12659</v>
      </c>
      <c r="J18831" s="40"/>
    </row>
    <row r="18832" spans="1:10" ht="15" x14ac:dyDescent="0.2">
      <c r="A18832" s="734">
        <v>45359</v>
      </c>
      <c r="B18832" s="63" t="s">
        <v>12695</v>
      </c>
      <c r="C18832" s="63" t="s">
        <v>286</v>
      </c>
      <c r="D18832" s="183" t="s">
        <v>8663</v>
      </c>
      <c r="E18832" s="126">
        <v>500</v>
      </c>
      <c r="F18832" s="126"/>
      <c r="G18832" s="126">
        <f t="shared" si="384"/>
        <v>-500</v>
      </c>
      <c r="H18832" s="705" t="s">
        <v>12659</v>
      </c>
      <c r="J18832" s="40"/>
    </row>
    <row r="18833" spans="1:10" ht="15" x14ac:dyDescent="0.2">
      <c r="A18833" s="734">
        <v>45359</v>
      </c>
      <c r="B18833" s="63" t="s">
        <v>12695</v>
      </c>
      <c r="C18833" s="63" t="s">
        <v>11884</v>
      </c>
      <c r="D18833" s="183" t="s">
        <v>12697</v>
      </c>
      <c r="E18833" s="126">
        <v>10000</v>
      </c>
      <c r="F18833" s="126"/>
      <c r="G18833" s="126">
        <f t="shared" si="384"/>
        <v>-10000</v>
      </c>
      <c r="H18833" s="705" t="s">
        <v>12659</v>
      </c>
      <c r="J18833" s="40"/>
    </row>
    <row r="18834" spans="1:10" ht="15" x14ac:dyDescent="0.2">
      <c r="A18834" s="734">
        <v>45359</v>
      </c>
      <c r="B18834" s="63" t="s">
        <v>12695</v>
      </c>
      <c r="C18834" s="63" t="s">
        <v>5741</v>
      </c>
      <c r="D18834" s="183" t="s">
        <v>370</v>
      </c>
      <c r="E18834" s="126">
        <v>1500</v>
      </c>
      <c r="F18834" s="126"/>
      <c r="G18834" s="126">
        <f t="shared" si="384"/>
        <v>-1500</v>
      </c>
      <c r="H18834" s="705" t="s">
        <v>12659</v>
      </c>
      <c r="J18834" s="40"/>
    </row>
    <row r="18835" spans="1:10" ht="15" x14ac:dyDescent="0.2">
      <c r="A18835" s="734">
        <v>45359</v>
      </c>
      <c r="B18835" s="63" t="s">
        <v>11089</v>
      </c>
      <c r="C18835" s="63" t="s">
        <v>10993</v>
      </c>
      <c r="D18835" s="183" t="s">
        <v>12700</v>
      </c>
      <c r="E18835" s="126">
        <v>233500</v>
      </c>
      <c r="F18835" s="126"/>
      <c r="G18835" s="126">
        <f t="shared" si="384"/>
        <v>-233500</v>
      </c>
      <c r="H18835" s="705" t="s">
        <v>12659</v>
      </c>
      <c r="J18835" s="40"/>
    </row>
    <row r="18836" spans="1:10" ht="15" x14ac:dyDescent="0.2">
      <c r="A18836" s="734">
        <v>45359</v>
      </c>
      <c r="B18836" s="63" t="s">
        <v>11089</v>
      </c>
      <c r="C18836" s="63" t="s">
        <v>10993</v>
      </c>
      <c r="D18836" s="183" t="s">
        <v>12701</v>
      </c>
      <c r="E18836" s="126">
        <v>35600</v>
      </c>
      <c r="F18836" s="126"/>
      <c r="G18836" s="126">
        <f t="shared" si="384"/>
        <v>-35600</v>
      </c>
      <c r="H18836" s="705" t="s">
        <v>12659</v>
      </c>
      <c r="J18836" s="40"/>
    </row>
    <row r="18837" spans="1:10" ht="15" x14ac:dyDescent="0.2">
      <c r="A18837" s="734">
        <v>45359</v>
      </c>
      <c r="B18837" s="63" t="s">
        <v>11897</v>
      </c>
      <c r="C18837" s="63" t="s">
        <v>10993</v>
      </c>
      <c r="D18837" s="183" t="s">
        <v>12702</v>
      </c>
      <c r="E18837" s="126">
        <v>32000</v>
      </c>
      <c r="F18837" s="126"/>
      <c r="G18837" s="126">
        <f t="shared" si="384"/>
        <v>-32000</v>
      </c>
      <c r="H18837" s="705" t="s">
        <v>12659</v>
      </c>
      <c r="J18837" s="40"/>
    </row>
    <row r="18838" spans="1:10" ht="15" x14ac:dyDescent="0.2">
      <c r="A18838" s="734">
        <v>45359</v>
      </c>
      <c r="B18838" s="63" t="s">
        <v>11089</v>
      </c>
      <c r="C18838" s="63" t="s">
        <v>10993</v>
      </c>
      <c r="D18838" s="183" t="s">
        <v>12703</v>
      </c>
      <c r="E18838" s="126">
        <v>12000</v>
      </c>
      <c r="F18838" s="126"/>
      <c r="G18838" s="126">
        <f t="shared" si="384"/>
        <v>-12000</v>
      </c>
      <c r="H18838" s="705" t="s">
        <v>12659</v>
      </c>
      <c r="J18838" s="40"/>
    </row>
    <row r="18839" spans="1:10" ht="15" x14ac:dyDescent="0.2">
      <c r="A18839" s="734">
        <v>45360</v>
      </c>
      <c r="B18839" s="63" t="s">
        <v>103</v>
      </c>
      <c r="C18839" s="63" t="s">
        <v>103</v>
      </c>
      <c r="D18839" s="183" t="s">
        <v>12557</v>
      </c>
      <c r="E18839" s="126">
        <v>3000</v>
      </c>
      <c r="F18839" s="126"/>
      <c r="G18839" s="126">
        <f t="shared" ref="G18839:G18845" si="385">F18839-E18839</f>
        <v>-3000</v>
      </c>
      <c r="H18839" s="705" t="s">
        <v>12659</v>
      </c>
      <c r="J18839" s="40"/>
    </row>
    <row r="18840" spans="1:10" ht="15" x14ac:dyDescent="0.2">
      <c r="A18840" s="734">
        <v>45360</v>
      </c>
      <c r="B18840" s="63" t="s">
        <v>8559</v>
      </c>
      <c r="C18840" s="63" t="s">
        <v>3104</v>
      </c>
      <c r="D18840" s="183" t="s">
        <v>12759</v>
      </c>
      <c r="E18840" s="126">
        <v>10000</v>
      </c>
      <c r="F18840" s="126"/>
      <c r="G18840" s="126">
        <f t="shared" si="385"/>
        <v>-10000</v>
      </c>
      <c r="H18840" s="705" t="s">
        <v>12659</v>
      </c>
      <c r="J18840" s="40"/>
    </row>
    <row r="18841" spans="1:10" ht="15" x14ac:dyDescent="0.2">
      <c r="A18841" s="734">
        <v>45360</v>
      </c>
      <c r="B18841" s="63" t="s">
        <v>11089</v>
      </c>
      <c r="C18841" s="63" t="s">
        <v>10993</v>
      </c>
      <c r="D18841" s="183" t="s">
        <v>12704</v>
      </c>
      <c r="E18841" s="126">
        <v>1050</v>
      </c>
      <c r="F18841" s="126"/>
      <c r="G18841" s="126">
        <f t="shared" si="385"/>
        <v>-1050</v>
      </c>
      <c r="H18841" s="705" t="s">
        <v>12659</v>
      </c>
      <c r="J18841" s="40"/>
    </row>
    <row r="18842" spans="1:10" ht="15" x14ac:dyDescent="0.2">
      <c r="A18842" s="734">
        <v>45360</v>
      </c>
      <c r="B18842" s="63" t="s">
        <v>11089</v>
      </c>
      <c r="C18842" s="63" t="s">
        <v>103</v>
      </c>
      <c r="D18842" s="183" t="s">
        <v>12705</v>
      </c>
      <c r="E18842" s="126">
        <v>12000</v>
      </c>
      <c r="F18842" s="126"/>
      <c r="G18842" s="126">
        <f t="shared" si="385"/>
        <v>-12000</v>
      </c>
      <c r="H18842" s="705" t="s">
        <v>12659</v>
      </c>
      <c r="J18842" s="40"/>
    </row>
    <row r="18843" spans="1:10" ht="15" x14ac:dyDescent="0.2">
      <c r="A18843" s="734">
        <v>45360</v>
      </c>
      <c r="B18843" s="63" t="s">
        <v>11897</v>
      </c>
      <c r="C18843" s="63" t="s">
        <v>11029</v>
      </c>
      <c r="D18843" s="183" t="s">
        <v>10721</v>
      </c>
      <c r="E18843" s="126">
        <v>100000</v>
      </c>
      <c r="F18843" s="126"/>
      <c r="G18843" s="126">
        <f t="shared" si="385"/>
        <v>-100000</v>
      </c>
      <c r="H18843" s="705" t="s">
        <v>12659</v>
      </c>
      <c r="J18843" s="40"/>
    </row>
    <row r="18844" spans="1:10" ht="15" x14ac:dyDescent="0.2">
      <c r="A18844" s="734">
        <v>45360</v>
      </c>
      <c r="B18844" s="63" t="s">
        <v>9986</v>
      </c>
      <c r="C18844" s="63" t="s">
        <v>6423</v>
      </c>
      <c r="D18844" s="183" t="s">
        <v>12461</v>
      </c>
      <c r="E18844" s="126">
        <v>40000</v>
      </c>
      <c r="F18844" s="126"/>
      <c r="G18844" s="126">
        <f t="shared" si="385"/>
        <v>-40000</v>
      </c>
      <c r="H18844" s="705" t="s">
        <v>12659</v>
      </c>
      <c r="J18844" s="40"/>
    </row>
    <row r="18845" spans="1:10" ht="15" x14ac:dyDescent="0.2">
      <c r="A18845" s="734">
        <v>45360</v>
      </c>
      <c r="B18845" s="63" t="s">
        <v>11089</v>
      </c>
      <c r="C18845" s="63" t="s">
        <v>12472</v>
      </c>
      <c r="D18845" s="183" t="s">
        <v>12714</v>
      </c>
      <c r="E18845" s="126">
        <v>10000</v>
      </c>
      <c r="F18845" s="126"/>
      <c r="G18845" s="126">
        <f t="shared" si="385"/>
        <v>-10000</v>
      </c>
      <c r="H18845" s="705" t="s">
        <v>12659</v>
      </c>
      <c r="J18845" s="40"/>
    </row>
    <row r="18846" spans="1:10" ht="15" x14ac:dyDescent="0.2">
      <c r="A18846" s="734">
        <v>45362</v>
      </c>
      <c r="B18846" s="63" t="s">
        <v>3946</v>
      </c>
      <c r="C18846" s="63" t="s">
        <v>5741</v>
      </c>
      <c r="D18846" s="183" t="s">
        <v>12706</v>
      </c>
      <c r="E18846" s="126">
        <v>3000</v>
      </c>
      <c r="F18846" s="126"/>
      <c r="G18846" s="126">
        <f t="shared" ref="G18846:G18851" si="386">F18846-E18846</f>
        <v>-3000</v>
      </c>
      <c r="H18846" s="705" t="s">
        <v>12659</v>
      </c>
      <c r="J18846" s="40"/>
    </row>
    <row r="18847" spans="1:10" ht="15" x14ac:dyDescent="0.2">
      <c r="A18847" s="734">
        <v>45362</v>
      </c>
      <c r="B18847" s="63" t="s">
        <v>11089</v>
      </c>
      <c r="C18847" s="63" t="s">
        <v>10993</v>
      </c>
      <c r="D18847" s="183" t="s">
        <v>9917</v>
      </c>
      <c r="E18847" s="126">
        <v>19650</v>
      </c>
      <c r="F18847" s="126"/>
      <c r="G18847" s="126">
        <f t="shared" si="386"/>
        <v>-19650</v>
      </c>
      <c r="H18847" s="705" t="s">
        <v>12659</v>
      </c>
      <c r="J18847" s="40"/>
    </row>
    <row r="18848" spans="1:10" ht="15" x14ac:dyDescent="0.2">
      <c r="A18848" s="734">
        <v>45362</v>
      </c>
      <c r="B18848" s="63" t="s">
        <v>11089</v>
      </c>
      <c r="C18848" s="63" t="s">
        <v>6784</v>
      </c>
      <c r="D18848" s="183" t="s">
        <v>12302</v>
      </c>
      <c r="E18848" s="126">
        <v>250000</v>
      </c>
      <c r="F18848" s="126"/>
      <c r="G18848" s="126">
        <f t="shared" si="386"/>
        <v>-250000</v>
      </c>
      <c r="H18848" s="705" t="s">
        <v>12659</v>
      </c>
      <c r="J18848" s="40"/>
    </row>
    <row r="18849" spans="1:10" ht="15" x14ac:dyDescent="0.2">
      <c r="A18849" s="734">
        <v>45362</v>
      </c>
      <c r="B18849" s="63" t="s">
        <v>10908</v>
      </c>
      <c r="C18849" s="63" t="s">
        <v>392</v>
      </c>
      <c r="D18849" s="183" t="s">
        <v>3991</v>
      </c>
      <c r="E18849" s="126">
        <v>2800</v>
      </c>
      <c r="F18849" s="126"/>
      <c r="G18849" s="126">
        <f t="shared" si="386"/>
        <v>-2800</v>
      </c>
      <c r="H18849" s="705" t="s">
        <v>12659</v>
      </c>
      <c r="J18849" s="40"/>
    </row>
    <row r="18850" spans="1:10" ht="15" x14ac:dyDescent="0.2">
      <c r="A18850" s="734">
        <v>45362</v>
      </c>
      <c r="B18850" s="63" t="s">
        <v>11897</v>
      </c>
      <c r="C18850" s="63" t="s">
        <v>11386</v>
      </c>
      <c r="D18850" s="183" t="s">
        <v>12302</v>
      </c>
      <c r="E18850" s="126">
        <v>125000</v>
      </c>
      <c r="F18850" s="126"/>
      <c r="G18850" s="126">
        <f t="shared" si="386"/>
        <v>-125000</v>
      </c>
      <c r="H18850" s="705" t="s">
        <v>12659</v>
      </c>
      <c r="J18850" s="40"/>
    </row>
    <row r="18851" spans="1:10" ht="15" x14ac:dyDescent="0.2">
      <c r="A18851" s="734">
        <v>45362</v>
      </c>
      <c r="B18851" s="63" t="s">
        <v>11897</v>
      </c>
      <c r="C18851" s="63" t="s">
        <v>10993</v>
      </c>
      <c r="D18851" s="183" t="s">
        <v>12721</v>
      </c>
      <c r="E18851" s="126">
        <v>47000</v>
      </c>
      <c r="F18851" s="126"/>
      <c r="G18851" s="126">
        <f t="shared" si="386"/>
        <v>-47000</v>
      </c>
      <c r="H18851" s="705" t="s">
        <v>12659</v>
      </c>
      <c r="J18851" s="40"/>
    </row>
    <row r="18852" spans="1:10" ht="15" x14ac:dyDescent="0.2">
      <c r="A18852" s="734">
        <v>45362</v>
      </c>
      <c r="B18852" s="63" t="s">
        <v>3946</v>
      </c>
      <c r="C18852" s="63" t="s">
        <v>5741</v>
      </c>
      <c r="D18852" s="183" t="s">
        <v>12706</v>
      </c>
      <c r="E18852" s="126">
        <v>3000</v>
      </c>
      <c r="F18852" s="126"/>
      <c r="G18852" s="126">
        <f t="shared" ref="G18852:G18864" si="387">F18852-E18852</f>
        <v>-3000</v>
      </c>
      <c r="H18852" s="705" t="s">
        <v>12659</v>
      </c>
      <c r="J18852" s="40"/>
    </row>
    <row r="18853" spans="1:10" ht="15" x14ac:dyDescent="0.2">
      <c r="A18853" s="734">
        <v>45362</v>
      </c>
      <c r="B18853" s="63" t="s">
        <v>11897</v>
      </c>
      <c r="C18853" s="63" t="s">
        <v>5741</v>
      </c>
      <c r="D18853" s="183" t="s">
        <v>370</v>
      </c>
      <c r="E18853" s="126">
        <v>2000</v>
      </c>
      <c r="F18853" s="126"/>
      <c r="G18853" s="126">
        <f t="shared" si="387"/>
        <v>-2000</v>
      </c>
      <c r="H18853" s="705" t="s">
        <v>12659</v>
      </c>
      <c r="J18853" s="40"/>
    </row>
    <row r="18854" spans="1:10" ht="15" x14ac:dyDescent="0.2">
      <c r="A18854" s="734">
        <v>45362</v>
      </c>
      <c r="B18854" s="63" t="s">
        <v>103</v>
      </c>
      <c r="C18854" s="63" t="s">
        <v>103</v>
      </c>
      <c r="D18854" s="183" t="s">
        <v>12557</v>
      </c>
      <c r="E18854" s="126">
        <v>2000</v>
      </c>
      <c r="F18854" s="126"/>
      <c r="G18854" s="126">
        <f t="shared" si="387"/>
        <v>-2000</v>
      </c>
      <c r="H18854" s="705" t="s">
        <v>12659</v>
      </c>
      <c r="J18854" s="40"/>
    </row>
    <row r="18855" spans="1:10" ht="15" x14ac:dyDescent="0.2">
      <c r="A18855" s="734">
        <v>45362</v>
      </c>
      <c r="B18855" s="63" t="s">
        <v>12634</v>
      </c>
      <c r="C18855" s="63" t="s">
        <v>5741</v>
      </c>
      <c r="D18855" s="183" t="s">
        <v>12722</v>
      </c>
      <c r="E18855" s="126">
        <v>500</v>
      </c>
      <c r="F18855" s="126"/>
      <c r="G18855" s="126">
        <f t="shared" si="387"/>
        <v>-500</v>
      </c>
      <c r="H18855" s="705" t="s">
        <v>12659</v>
      </c>
      <c r="J18855" s="40"/>
    </row>
    <row r="18856" spans="1:10" ht="15" x14ac:dyDescent="0.2">
      <c r="A18856" s="734">
        <v>45362</v>
      </c>
      <c r="B18856" s="63" t="s">
        <v>12723</v>
      </c>
      <c r="C18856" s="63" t="s">
        <v>5741</v>
      </c>
      <c r="D18856" s="183" t="s">
        <v>12722</v>
      </c>
      <c r="E18856" s="126">
        <v>550</v>
      </c>
      <c r="F18856" s="126"/>
      <c r="G18856" s="126">
        <f t="shared" si="387"/>
        <v>-550</v>
      </c>
      <c r="H18856" s="705" t="s">
        <v>12659</v>
      </c>
      <c r="J18856" s="40"/>
    </row>
    <row r="18857" spans="1:10" ht="15" x14ac:dyDescent="0.2">
      <c r="A18857" s="734">
        <v>45362</v>
      </c>
      <c r="B18857" s="63" t="s">
        <v>11897</v>
      </c>
      <c r="C18857" s="63" t="s">
        <v>10993</v>
      </c>
      <c r="D18857" s="183" t="s">
        <v>9546</v>
      </c>
      <c r="E18857" s="126">
        <v>2500</v>
      </c>
      <c r="F18857" s="126"/>
      <c r="G18857" s="126">
        <f t="shared" si="387"/>
        <v>-2500</v>
      </c>
      <c r="H18857" s="705" t="s">
        <v>12659</v>
      </c>
      <c r="J18857" s="40"/>
    </row>
    <row r="18858" spans="1:10" ht="15" x14ac:dyDescent="0.2">
      <c r="A18858" s="734">
        <v>45362</v>
      </c>
      <c r="B18858" s="63" t="s">
        <v>11897</v>
      </c>
      <c r="C18858" s="63" t="s">
        <v>5741</v>
      </c>
      <c r="D18858" s="183" t="s">
        <v>12724</v>
      </c>
      <c r="E18858" s="126">
        <v>1500</v>
      </c>
      <c r="F18858" s="126"/>
      <c r="G18858" s="126">
        <f t="shared" si="387"/>
        <v>-1500</v>
      </c>
      <c r="H18858" s="705" t="s">
        <v>12659</v>
      </c>
      <c r="J18858" s="40"/>
    </row>
    <row r="18859" spans="1:10" ht="15" x14ac:dyDescent="0.2">
      <c r="A18859" s="734">
        <v>45362</v>
      </c>
      <c r="B18859" s="63" t="s">
        <v>11135</v>
      </c>
      <c r="C18859" s="63" t="s">
        <v>10993</v>
      </c>
      <c r="D18859" s="183" t="s">
        <v>12725</v>
      </c>
      <c r="E18859" s="126">
        <v>2000</v>
      </c>
      <c r="F18859" s="126"/>
      <c r="G18859" s="126">
        <f t="shared" si="387"/>
        <v>-2000</v>
      </c>
      <c r="H18859" s="705" t="s">
        <v>12659</v>
      </c>
      <c r="J18859" s="40"/>
    </row>
    <row r="18860" spans="1:10" ht="15" x14ac:dyDescent="0.2">
      <c r="A18860" s="734">
        <v>45362</v>
      </c>
      <c r="B18860" s="63" t="s">
        <v>103</v>
      </c>
      <c r="C18860" s="63" t="s">
        <v>103</v>
      </c>
      <c r="D18860" s="183" t="s">
        <v>12726</v>
      </c>
      <c r="E18860" s="126">
        <v>8000</v>
      </c>
      <c r="F18860" s="126"/>
      <c r="G18860" s="126">
        <f t="shared" si="387"/>
        <v>-8000</v>
      </c>
      <c r="H18860" s="705" t="s">
        <v>12659</v>
      </c>
      <c r="J18860" s="40"/>
    </row>
    <row r="18861" spans="1:10" ht="15" x14ac:dyDescent="0.2">
      <c r="A18861" s="734">
        <v>45362</v>
      </c>
      <c r="B18861" s="63" t="s">
        <v>12713</v>
      </c>
      <c r="C18861" s="63" t="s">
        <v>5410</v>
      </c>
      <c r="D18861" s="183" t="s">
        <v>12727</v>
      </c>
      <c r="E18861" s="126">
        <v>5000</v>
      </c>
      <c r="F18861" s="126"/>
      <c r="G18861" s="126">
        <f t="shared" si="387"/>
        <v>-5000</v>
      </c>
      <c r="H18861" s="705" t="s">
        <v>12659</v>
      </c>
      <c r="J18861" s="40"/>
    </row>
    <row r="18862" spans="1:10" ht="15" x14ac:dyDescent="0.2">
      <c r="A18862" s="734">
        <v>45363</v>
      </c>
      <c r="B18862" s="63" t="s">
        <v>11089</v>
      </c>
      <c r="C18862" s="63" t="s">
        <v>11552</v>
      </c>
      <c r="D18862" s="183" t="s">
        <v>12728</v>
      </c>
      <c r="E18862" s="126">
        <v>60600</v>
      </c>
      <c r="F18862" s="126"/>
      <c r="G18862" s="126">
        <f t="shared" si="387"/>
        <v>-60600</v>
      </c>
      <c r="H18862" s="705" t="s">
        <v>12659</v>
      </c>
      <c r="J18862" s="40"/>
    </row>
    <row r="18863" spans="1:10" ht="15" x14ac:dyDescent="0.2">
      <c r="A18863" s="734">
        <v>45363</v>
      </c>
      <c r="B18863" s="63" t="s">
        <v>11089</v>
      </c>
      <c r="C18863" s="63" t="s">
        <v>10993</v>
      </c>
      <c r="D18863" s="183" t="s">
        <v>12729</v>
      </c>
      <c r="E18863" s="126">
        <v>9600</v>
      </c>
      <c r="F18863" s="126"/>
      <c r="G18863" s="126">
        <f t="shared" si="387"/>
        <v>-9600</v>
      </c>
      <c r="H18863" s="705" t="s">
        <v>12659</v>
      </c>
      <c r="J18863" s="40"/>
    </row>
    <row r="18864" spans="1:10" ht="15" x14ac:dyDescent="0.2">
      <c r="A18864" s="734">
        <v>45363</v>
      </c>
      <c r="B18864" s="63" t="s">
        <v>11897</v>
      </c>
      <c r="C18864" s="63" t="s">
        <v>10993</v>
      </c>
      <c r="D18864" s="183" t="s">
        <v>12730</v>
      </c>
      <c r="E18864" s="126">
        <v>39950</v>
      </c>
      <c r="F18864" s="126"/>
      <c r="G18864" s="126">
        <f t="shared" si="387"/>
        <v>-39950</v>
      </c>
      <c r="H18864" s="705" t="s">
        <v>12659</v>
      </c>
      <c r="J18864" s="40"/>
    </row>
    <row r="18865" spans="1:10" ht="15" x14ac:dyDescent="0.2">
      <c r="A18865" s="734">
        <v>45363</v>
      </c>
      <c r="B18865" s="63" t="s">
        <v>11897</v>
      </c>
      <c r="C18865" s="63" t="s">
        <v>5741</v>
      </c>
      <c r="D18865" s="183" t="s">
        <v>370</v>
      </c>
      <c r="E18865" s="126">
        <v>2000</v>
      </c>
      <c r="F18865" s="126"/>
      <c r="G18865" s="126">
        <f t="shared" ref="G18865:G18876" si="388">F18865-E18865</f>
        <v>-2000</v>
      </c>
      <c r="H18865" s="705" t="s">
        <v>12659</v>
      </c>
      <c r="J18865" s="40"/>
    </row>
    <row r="18866" spans="1:10" ht="15" x14ac:dyDescent="0.2">
      <c r="A18866" s="734">
        <v>45363</v>
      </c>
      <c r="B18866" s="63" t="s">
        <v>11089</v>
      </c>
      <c r="C18866" s="63" t="s">
        <v>5741</v>
      </c>
      <c r="D18866" s="183" t="s">
        <v>370</v>
      </c>
      <c r="E18866" s="126">
        <v>1500</v>
      </c>
      <c r="F18866" s="126"/>
      <c r="G18866" s="126">
        <f t="shared" si="388"/>
        <v>-1500</v>
      </c>
      <c r="H18866" s="705" t="s">
        <v>12659</v>
      </c>
      <c r="J18866" s="40"/>
    </row>
    <row r="18867" spans="1:10" ht="15" x14ac:dyDescent="0.2">
      <c r="A18867" s="734">
        <v>45363</v>
      </c>
      <c r="B18867" s="63" t="s">
        <v>11089</v>
      </c>
      <c r="C18867" s="63" t="s">
        <v>10993</v>
      </c>
      <c r="D18867" s="183" t="s">
        <v>12734</v>
      </c>
      <c r="E18867" s="126">
        <v>18000</v>
      </c>
      <c r="F18867" s="126"/>
      <c r="G18867" s="126">
        <f t="shared" si="388"/>
        <v>-18000</v>
      </c>
      <c r="H18867" s="705" t="s">
        <v>12659</v>
      </c>
      <c r="J18867" s="40"/>
    </row>
    <row r="18868" spans="1:10" ht="15" x14ac:dyDescent="0.2">
      <c r="A18868" s="734">
        <v>45364</v>
      </c>
      <c r="B18868" s="63" t="s">
        <v>11897</v>
      </c>
      <c r="C18868" s="63" t="s">
        <v>5387</v>
      </c>
      <c r="D18868" s="183" t="s">
        <v>12735</v>
      </c>
      <c r="E18868" s="126">
        <v>2400</v>
      </c>
      <c r="F18868" s="126"/>
      <c r="G18868" s="126">
        <f t="shared" si="388"/>
        <v>-2400</v>
      </c>
      <c r="H18868" s="705" t="s">
        <v>12659</v>
      </c>
      <c r="J18868" s="40"/>
    </row>
    <row r="18869" spans="1:10" ht="15" x14ac:dyDescent="0.2">
      <c r="A18869" s="734">
        <v>45364</v>
      </c>
      <c r="B18869" s="63" t="s">
        <v>11738</v>
      </c>
      <c r="C18869" s="63" t="s">
        <v>5741</v>
      </c>
      <c r="D18869" s="183" t="s">
        <v>370</v>
      </c>
      <c r="E18869" s="126">
        <v>2000</v>
      </c>
      <c r="F18869" s="126"/>
      <c r="G18869" s="126">
        <f t="shared" si="388"/>
        <v>-2000</v>
      </c>
      <c r="H18869" s="705" t="s">
        <v>12659</v>
      </c>
      <c r="J18869" s="40"/>
    </row>
    <row r="18870" spans="1:10" ht="15" x14ac:dyDescent="0.2">
      <c r="A18870" s="734">
        <v>45364</v>
      </c>
      <c r="B18870" s="63" t="s">
        <v>103</v>
      </c>
      <c r="C18870" s="63" t="s">
        <v>8230</v>
      </c>
      <c r="D18870" s="183" t="s">
        <v>1157</v>
      </c>
      <c r="E18870" s="126">
        <v>5000</v>
      </c>
      <c r="F18870" s="126"/>
      <c r="G18870" s="126">
        <f t="shared" si="388"/>
        <v>-5000</v>
      </c>
      <c r="H18870" s="705" t="s">
        <v>12659</v>
      </c>
      <c r="J18870" s="40"/>
    </row>
    <row r="18871" spans="1:10" ht="15" x14ac:dyDescent="0.2">
      <c r="A18871" s="734">
        <v>45364</v>
      </c>
      <c r="B18871" s="63" t="s">
        <v>11738</v>
      </c>
      <c r="C18871" s="63" t="s">
        <v>1495</v>
      </c>
      <c r="D18871" s="183" t="s">
        <v>12736</v>
      </c>
      <c r="E18871" s="126">
        <v>4860</v>
      </c>
      <c r="F18871" s="126"/>
      <c r="G18871" s="126">
        <f t="shared" si="388"/>
        <v>-4860</v>
      </c>
      <c r="H18871" s="705" t="s">
        <v>12659</v>
      </c>
      <c r="J18871" s="40"/>
    </row>
    <row r="18872" spans="1:10" ht="15" x14ac:dyDescent="0.2">
      <c r="A18872" s="734">
        <v>45364</v>
      </c>
      <c r="B18872" s="63" t="s">
        <v>11738</v>
      </c>
      <c r="C18872" s="63" t="s">
        <v>10993</v>
      </c>
      <c r="D18872" s="183" t="s">
        <v>12737</v>
      </c>
      <c r="E18872" s="126">
        <v>63240</v>
      </c>
      <c r="F18872" s="126"/>
      <c r="G18872" s="126">
        <f t="shared" si="388"/>
        <v>-63240</v>
      </c>
      <c r="H18872" s="705" t="s">
        <v>12659</v>
      </c>
      <c r="J18872" s="40"/>
    </row>
    <row r="18873" spans="1:10" ht="15" x14ac:dyDescent="0.2">
      <c r="A18873" s="734">
        <v>45364</v>
      </c>
      <c r="B18873" s="63" t="s">
        <v>11738</v>
      </c>
      <c r="C18873" s="63" t="s">
        <v>10993</v>
      </c>
      <c r="D18873" s="183" t="s">
        <v>12738</v>
      </c>
      <c r="E18873" s="126">
        <v>5280</v>
      </c>
      <c r="F18873" s="126"/>
      <c r="G18873" s="126">
        <f t="shared" si="388"/>
        <v>-5280</v>
      </c>
      <c r="H18873" s="705" t="s">
        <v>12659</v>
      </c>
      <c r="J18873" s="40"/>
    </row>
    <row r="18874" spans="1:10" ht="15" x14ac:dyDescent="0.2">
      <c r="A18874" s="734">
        <v>45364</v>
      </c>
      <c r="B18874" s="63" t="s">
        <v>11897</v>
      </c>
      <c r="C18874" s="63" t="s">
        <v>8091</v>
      </c>
      <c r="D18874" s="183" t="s">
        <v>12739</v>
      </c>
      <c r="E18874" s="126">
        <v>250000</v>
      </c>
      <c r="F18874" s="126"/>
      <c r="G18874" s="126">
        <f t="shared" si="388"/>
        <v>-250000</v>
      </c>
      <c r="H18874" s="705" t="s">
        <v>12659</v>
      </c>
      <c r="J18874" s="40"/>
    </row>
    <row r="18875" spans="1:10" ht="48" x14ac:dyDescent="0.2">
      <c r="A18875" s="734">
        <v>45364</v>
      </c>
      <c r="B18875" s="63" t="s">
        <v>103</v>
      </c>
      <c r="C18875" s="63" t="s">
        <v>12740</v>
      </c>
      <c r="D18875" s="183" t="s">
        <v>12741</v>
      </c>
      <c r="E18875" s="126">
        <v>50000</v>
      </c>
      <c r="F18875" s="126"/>
      <c r="G18875" s="126">
        <f t="shared" si="388"/>
        <v>-50000</v>
      </c>
      <c r="H18875" s="705" t="s">
        <v>12659</v>
      </c>
      <c r="J18875" s="40"/>
    </row>
    <row r="18876" spans="1:10" ht="24" x14ac:dyDescent="0.2">
      <c r="A18876" s="734">
        <v>45364</v>
      </c>
      <c r="B18876" s="63" t="s">
        <v>9356</v>
      </c>
      <c r="C18876" s="63" t="s">
        <v>10993</v>
      </c>
      <c r="D18876" s="183" t="s">
        <v>12742</v>
      </c>
      <c r="E18876" s="126">
        <v>25500</v>
      </c>
      <c r="F18876" s="126"/>
      <c r="G18876" s="126">
        <f t="shared" si="388"/>
        <v>-25500</v>
      </c>
      <c r="H18876" s="705" t="s">
        <v>12659</v>
      </c>
      <c r="J18876" s="40"/>
    </row>
    <row r="18877" spans="1:10" ht="15" x14ac:dyDescent="0.2">
      <c r="A18877" s="734">
        <v>45364</v>
      </c>
      <c r="B18877" s="63" t="s">
        <v>25</v>
      </c>
      <c r="C18877" s="63" t="s">
        <v>4065</v>
      </c>
      <c r="D18877" s="183" t="s">
        <v>12745</v>
      </c>
      <c r="E18877" s="126">
        <v>900</v>
      </c>
      <c r="F18877" s="126"/>
      <c r="G18877" s="126">
        <f t="shared" ref="G18877:G18879" si="389">F18877-E18877</f>
        <v>-900</v>
      </c>
      <c r="H18877" s="705" t="s">
        <v>12659</v>
      </c>
      <c r="J18877" s="40"/>
    </row>
    <row r="18878" spans="1:10" ht="15" x14ac:dyDescent="0.2">
      <c r="A18878" s="734">
        <v>45364</v>
      </c>
      <c r="B18878" s="63" t="s">
        <v>103</v>
      </c>
      <c r="C18878" s="63" t="s">
        <v>103</v>
      </c>
      <c r="D18878" s="183" t="s">
        <v>12557</v>
      </c>
      <c r="E18878" s="126">
        <v>1000</v>
      </c>
      <c r="F18878" s="126"/>
      <c r="G18878" s="126">
        <f t="shared" si="389"/>
        <v>-1000</v>
      </c>
      <c r="H18878" s="705" t="s">
        <v>12659</v>
      </c>
      <c r="J18878" s="40"/>
    </row>
    <row r="18879" spans="1:10" ht="15" x14ac:dyDescent="0.2">
      <c r="A18879" s="734">
        <v>45365</v>
      </c>
      <c r="B18879" s="63" t="s">
        <v>11897</v>
      </c>
      <c r="C18879" s="63" t="s">
        <v>10993</v>
      </c>
      <c r="D18879" s="183" t="s">
        <v>12746</v>
      </c>
      <c r="E18879" s="126">
        <v>1800</v>
      </c>
      <c r="F18879" s="126"/>
      <c r="G18879" s="126">
        <f t="shared" si="389"/>
        <v>-1800</v>
      </c>
      <c r="H18879" s="705" t="s">
        <v>12659</v>
      </c>
      <c r="J18879" s="40"/>
    </row>
    <row r="18880" spans="1:10" ht="15" x14ac:dyDescent="0.2">
      <c r="A18880" s="734">
        <v>45365</v>
      </c>
      <c r="B18880" s="63" t="s">
        <v>11897</v>
      </c>
      <c r="C18880" s="63" t="s">
        <v>10993</v>
      </c>
      <c r="D18880" s="183" t="s">
        <v>12748</v>
      </c>
      <c r="E18880" s="126">
        <v>1250</v>
      </c>
      <c r="F18880" s="126"/>
      <c r="G18880" s="126">
        <f t="shared" ref="G18880:G18893" si="390">F18880-E18880</f>
        <v>-1250</v>
      </c>
      <c r="H18880" s="705" t="s">
        <v>12659</v>
      </c>
      <c r="J18880" s="40"/>
    </row>
    <row r="18881" spans="1:10" ht="15" x14ac:dyDescent="0.2">
      <c r="A18881" s="734">
        <v>45365</v>
      </c>
      <c r="B18881" s="63" t="s">
        <v>25</v>
      </c>
      <c r="C18881" s="63" t="s">
        <v>8150</v>
      </c>
      <c r="D18881" s="183" t="s">
        <v>6343</v>
      </c>
      <c r="E18881" s="126">
        <v>2905</v>
      </c>
      <c r="F18881" s="126"/>
      <c r="G18881" s="126">
        <f t="shared" si="390"/>
        <v>-2905</v>
      </c>
      <c r="H18881" s="705" t="s">
        <v>12659</v>
      </c>
      <c r="J18881" s="40"/>
    </row>
    <row r="18882" spans="1:10" ht="15" x14ac:dyDescent="0.2">
      <c r="A18882" s="734">
        <v>45365</v>
      </c>
      <c r="B18882" s="63" t="s">
        <v>103</v>
      </c>
      <c r="C18882" s="63" t="s">
        <v>8150</v>
      </c>
      <c r="D18882" s="183" t="s">
        <v>6343</v>
      </c>
      <c r="E18882" s="126">
        <v>9220</v>
      </c>
      <c r="F18882" s="126"/>
      <c r="G18882" s="126">
        <f t="shared" si="390"/>
        <v>-9220</v>
      </c>
      <c r="H18882" s="705" t="s">
        <v>12659</v>
      </c>
      <c r="J18882" s="40"/>
    </row>
    <row r="18883" spans="1:10" ht="15" x14ac:dyDescent="0.2">
      <c r="A18883" s="734">
        <v>45365</v>
      </c>
      <c r="B18883" s="63" t="s">
        <v>11897</v>
      </c>
      <c r="C18883" s="63" t="s">
        <v>5741</v>
      </c>
      <c r="D18883" s="183" t="s">
        <v>370</v>
      </c>
      <c r="E18883" s="126">
        <v>3000</v>
      </c>
      <c r="F18883" s="126"/>
      <c r="G18883" s="126">
        <f t="shared" si="390"/>
        <v>-3000</v>
      </c>
      <c r="H18883" s="705" t="s">
        <v>12659</v>
      </c>
      <c r="J18883" s="40"/>
    </row>
    <row r="18884" spans="1:10" ht="15" x14ac:dyDescent="0.2">
      <c r="A18884" s="734">
        <v>45365</v>
      </c>
      <c r="B18884" s="63" t="s">
        <v>11897</v>
      </c>
      <c r="C18884" s="63" t="s">
        <v>5741</v>
      </c>
      <c r="D18884" s="183" t="s">
        <v>12749</v>
      </c>
      <c r="E18884" s="126">
        <v>250</v>
      </c>
      <c r="F18884" s="126"/>
      <c r="G18884" s="126">
        <f t="shared" si="390"/>
        <v>-250</v>
      </c>
      <c r="H18884" s="705" t="s">
        <v>12659</v>
      </c>
      <c r="J18884" s="40"/>
    </row>
    <row r="18885" spans="1:10" ht="15" x14ac:dyDescent="0.2">
      <c r="A18885" s="734">
        <v>45365</v>
      </c>
      <c r="B18885" s="63" t="s">
        <v>10908</v>
      </c>
      <c r="C18885" s="63" t="s">
        <v>5741</v>
      </c>
      <c r="D18885" s="183" t="s">
        <v>12750</v>
      </c>
      <c r="E18885" s="126">
        <v>300</v>
      </c>
      <c r="F18885" s="126"/>
      <c r="G18885" s="126">
        <f t="shared" si="390"/>
        <v>-300</v>
      </c>
      <c r="H18885" s="705" t="s">
        <v>12659</v>
      </c>
      <c r="J18885" s="40"/>
    </row>
    <row r="18886" spans="1:10" ht="15" x14ac:dyDescent="0.2">
      <c r="A18886" s="734">
        <v>45365</v>
      </c>
      <c r="B18886" s="63" t="s">
        <v>11897</v>
      </c>
      <c r="C18886" s="63" t="s">
        <v>286</v>
      </c>
      <c r="D18886" s="183" t="s">
        <v>12751</v>
      </c>
      <c r="E18886" s="126">
        <v>1000</v>
      </c>
      <c r="F18886" s="126"/>
      <c r="G18886" s="126">
        <f t="shared" si="390"/>
        <v>-1000</v>
      </c>
      <c r="H18886" s="705" t="s">
        <v>12659</v>
      </c>
      <c r="J18886" s="40"/>
    </row>
    <row r="18887" spans="1:10" ht="15" x14ac:dyDescent="0.2">
      <c r="A18887" s="734">
        <v>45365</v>
      </c>
      <c r="B18887" s="63" t="s">
        <v>103</v>
      </c>
      <c r="C18887" s="63" t="s">
        <v>103</v>
      </c>
      <c r="D18887" s="183" t="s">
        <v>12557</v>
      </c>
      <c r="E18887" s="126">
        <v>1000</v>
      </c>
      <c r="F18887" s="126"/>
      <c r="G18887" s="126">
        <f t="shared" si="390"/>
        <v>-1000</v>
      </c>
      <c r="H18887" s="705" t="s">
        <v>12659</v>
      </c>
      <c r="J18887" s="40"/>
    </row>
    <row r="18888" spans="1:10" ht="15" x14ac:dyDescent="0.2">
      <c r="A18888" s="734">
        <v>45365</v>
      </c>
      <c r="B18888" s="63" t="s">
        <v>11897</v>
      </c>
      <c r="C18888" s="63" t="s">
        <v>5741</v>
      </c>
      <c r="D18888" s="183" t="s">
        <v>370</v>
      </c>
      <c r="E18888" s="126">
        <v>250</v>
      </c>
      <c r="F18888" s="126"/>
      <c r="G18888" s="126">
        <f t="shared" si="390"/>
        <v>-250</v>
      </c>
      <c r="H18888" s="705" t="s">
        <v>12659</v>
      </c>
      <c r="J18888" s="40"/>
    </row>
    <row r="18889" spans="1:10" ht="15" x14ac:dyDescent="0.2">
      <c r="A18889" s="734">
        <v>45365</v>
      </c>
      <c r="B18889" s="63" t="s">
        <v>11089</v>
      </c>
      <c r="C18889" s="63" t="s">
        <v>11725</v>
      </c>
      <c r="D18889" s="183" t="s">
        <v>12752</v>
      </c>
      <c r="E18889" s="126">
        <v>100000</v>
      </c>
      <c r="F18889" s="126"/>
      <c r="G18889" s="126">
        <f t="shared" si="390"/>
        <v>-100000</v>
      </c>
      <c r="H18889" s="705" t="s">
        <v>12659</v>
      </c>
      <c r="J18889" s="40"/>
    </row>
    <row r="18890" spans="1:10" ht="15" x14ac:dyDescent="0.2">
      <c r="A18890" s="734">
        <v>45365</v>
      </c>
      <c r="B18890" s="63" t="s">
        <v>11446</v>
      </c>
      <c r="C18890" s="63" t="s">
        <v>11884</v>
      </c>
      <c r="D18890" s="183" t="s">
        <v>10721</v>
      </c>
      <c r="E18890" s="126">
        <v>75000</v>
      </c>
      <c r="F18890" s="126"/>
      <c r="G18890" s="126">
        <f t="shared" si="390"/>
        <v>-75000</v>
      </c>
      <c r="H18890" s="705" t="s">
        <v>12659</v>
      </c>
      <c r="J18890" s="40"/>
    </row>
    <row r="18891" spans="1:10" ht="15" x14ac:dyDescent="0.2">
      <c r="A18891" s="734">
        <v>45365</v>
      </c>
      <c r="B18891" s="63" t="s">
        <v>25</v>
      </c>
      <c r="C18891" s="63" t="s">
        <v>7595</v>
      </c>
      <c r="D18891" s="183" t="s">
        <v>11376</v>
      </c>
      <c r="E18891" s="126">
        <v>85000</v>
      </c>
      <c r="F18891" s="126"/>
      <c r="G18891" s="126">
        <f t="shared" si="390"/>
        <v>-85000</v>
      </c>
      <c r="H18891" s="705" t="s">
        <v>12659</v>
      </c>
      <c r="J18891" s="40"/>
    </row>
    <row r="18892" spans="1:10" ht="15" x14ac:dyDescent="0.2">
      <c r="A18892" s="734">
        <v>45366</v>
      </c>
      <c r="B18892" s="63" t="s">
        <v>12532</v>
      </c>
      <c r="C18892" s="63" t="s">
        <v>10993</v>
      </c>
      <c r="D18892" s="183" t="s">
        <v>4966</v>
      </c>
      <c r="E18892" s="126">
        <v>193890</v>
      </c>
      <c r="F18892" s="126"/>
      <c r="G18892" s="126">
        <f t="shared" si="390"/>
        <v>-193890</v>
      </c>
      <c r="H18892" s="705" t="s">
        <v>12659</v>
      </c>
      <c r="J18892" s="40"/>
    </row>
    <row r="18893" spans="1:10" ht="15" x14ac:dyDescent="0.2">
      <c r="A18893" s="734">
        <v>45366</v>
      </c>
      <c r="B18893" s="63" t="s">
        <v>12532</v>
      </c>
      <c r="C18893" s="63" t="s">
        <v>10993</v>
      </c>
      <c r="D18893" s="183" t="s">
        <v>4966</v>
      </c>
      <c r="E18893" s="126">
        <v>116460</v>
      </c>
      <c r="F18893" s="126"/>
      <c r="G18893" s="126">
        <f t="shared" si="390"/>
        <v>-116460</v>
      </c>
      <c r="H18893" s="705" t="s">
        <v>12659</v>
      </c>
      <c r="J18893" s="40"/>
    </row>
    <row r="18894" spans="1:10" ht="15" x14ac:dyDescent="0.2">
      <c r="A18894" s="734">
        <v>45366</v>
      </c>
      <c r="B18894" s="63" t="s">
        <v>12532</v>
      </c>
      <c r="C18894" s="63" t="s">
        <v>10993</v>
      </c>
      <c r="D18894" s="183" t="s">
        <v>4966</v>
      </c>
      <c r="E18894" s="126">
        <v>11790</v>
      </c>
      <c r="F18894" s="126"/>
      <c r="G18894" s="126">
        <f t="shared" ref="G18894:G18895" si="391">F18894-E18894</f>
        <v>-11790</v>
      </c>
      <c r="H18894" s="705" t="s">
        <v>12659</v>
      </c>
      <c r="J18894" s="40"/>
    </row>
    <row r="18895" spans="1:10" ht="15" x14ac:dyDescent="0.2">
      <c r="A18895" s="734">
        <v>45366</v>
      </c>
      <c r="B18895" s="63" t="s">
        <v>12532</v>
      </c>
      <c r="C18895" s="63" t="s">
        <v>10993</v>
      </c>
      <c r="D18895" s="183" t="s">
        <v>4966</v>
      </c>
      <c r="E18895" s="126">
        <v>2300</v>
      </c>
      <c r="F18895" s="126"/>
      <c r="G18895" s="126">
        <f t="shared" si="391"/>
        <v>-2300</v>
      </c>
      <c r="H18895" s="705" t="s">
        <v>12659</v>
      </c>
      <c r="J18895" s="40"/>
    </row>
    <row r="18896" spans="1:10" ht="15" x14ac:dyDescent="0.2">
      <c r="A18896" s="734">
        <v>45366</v>
      </c>
      <c r="B18896" s="63" t="s">
        <v>11897</v>
      </c>
      <c r="C18896" s="63" t="s">
        <v>10993</v>
      </c>
      <c r="D18896" s="183" t="s">
        <v>12753</v>
      </c>
      <c r="E18896" s="126">
        <v>15600</v>
      </c>
      <c r="F18896" s="126"/>
      <c r="G18896" s="126">
        <f t="shared" ref="G18896:G18901" si="392">F18896-E18896</f>
        <v>-15600</v>
      </c>
      <c r="H18896" s="705" t="s">
        <v>12659</v>
      </c>
      <c r="J18896" s="40"/>
    </row>
    <row r="18897" spans="1:10" ht="15" x14ac:dyDescent="0.2">
      <c r="A18897" s="734">
        <v>45366</v>
      </c>
      <c r="B18897" s="63" t="s">
        <v>10908</v>
      </c>
      <c r="C18897" s="63" t="s">
        <v>10993</v>
      </c>
      <c r="D18897" s="183" t="s">
        <v>12754</v>
      </c>
      <c r="E18897" s="126">
        <v>1000</v>
      </c>
      <c r="F18897" s="126"/>
      <c r="G18897" s="126">
        <f t="shared" si="392"/>
        <v>-1000</v>
      </c>
      <c r="H18897" s="705" t="s">
        <v>12659</v>
      </c>
      <c r="J18897" s="40"/>
    </row>
    <row r="18898" spans="1:10" ht="15" x14ac:dyDescent="0.2">
      <c r="A18898" s="734">
        <v>45366</v>
      </c>
      <c r="B18898" s="63" t="s">
        <v>11897</v>
      </c>
      <c r="C18898" s="63" t="s">
        <v>10993</v>
      </c>
      <c r="D18898" s="183" t="s">
        <v>12755</v>
      </c>
      <c r="E18898" s="126">
        <v>7500</v>
      </c>
      <c r="F18898" s="126"/>
      <c r="G18898" s="126">
        <f t="shared" si="392"/>
        <v>-7500</v>
      </c>
      <c r="H18898" s="705" t="s">
        <v>12659</v>
      </c>
      <c r="J18898" s="40"/>
    </row>
    <row r="18899" spans="1:10" ht="15" x14ac:dyDescent="0.2">
      <c r="A18899" s="734">
        <v>45366</v>
      </c>
      <c r="B18899" s="63" t="s">
        <v>11897</v>
      </c>
      <c r="C18899" s="63" t="s">
        <v>10993</v>
      </c>
      <c r="D18899" s="183" t="s">
        <v>12756</v>
      </c>
      <c r="E18899" s="126">
        <v>540</v>
      </c>
      <c r="F18899" s="126"/>
      <c r="G18899" s="126">
        <f t="shared" si="392"/>
        <v>-540</v>
      </c>
      <c r="H18899" s="705" t="s">
        <v>12659</v>
      </c>
      <c r="J18899" s="40"/>
    </row>
    <row r="18900" spans="1:10" ht="24" x14ac:dyDescent="0.2">
      <c r="A18900" s="734">
        <v>45366</v>
      </c>
      <c r="B18900" s="63" t="s">
        <v>11089</v>
      </c>
      <c r="C18900" s="63" t="s">
        <v>10484</v>
      </c>
      <c r="D18900" s="183" t="s">
        <v>12758</v>
      </c>
      <c r="E18900" s="126">
        <v>500000</v>
      </c>
      <c r="F18900" s="126"/>
      <c r="G18900" s="126">
        <f t="shared" si="392"/>
        <v>-500000</v>
      </c>
      <c r="H18900" s="705" t="s">
        <v>12659</v>
      </c>
      <c r="J18900" s="40"/>
    </row>
    <row r="18901" spans="1:10" ht="15" x14ac:dyDescent="0.2">
      <c r="A18901" s="734">
        <v>45366</v>
      </c>
      <c r="B18901" s="63" t="s">
        <v>11897</v>
      </c>
      <c r="C18901" s="63" t="s">
        <v>12760</v>
      </c>
      <c r="D18901" s="183" t="s">
        <v>12224</v>
      </c>
      <c r="E18901" s="126">
        <v>250000</v>
      </c>
      <c r="F18901" s="126"/>
      <c r="G18901" s="126">
        <f t="shared" si="392"/>
        <v>-250000</v>
      </c>
      <c r="H18901" s="705" t="s">
        <v>12659</v>
      </c>
      <c r="J18901" s="40"/>
    </row>
    <row r="18902" spans="1:10" ht="15" x14ac:dyDescent="0.2">
      <c r="A18902" s="734">
        <v>45366</v>
      </c>
      <c r="B18902" s="63" t="s">
        <v>9356</v>
      </c>
      <c r="C18902" s="63" t="s">
        <v>392</v>
      </c>
      <c r="D18902" s="183" t="s">
        <v>12469</v>
      </c>
      <c r="E18902" s="126">
        <v>1500</v>
      </c>
      <c r="F18902" s="126"/>
      <c r="G18902" s="126">
        <f t="shared" ref="G18902:G18915" si="393">F18902-E18902</f>
        <v>-1500</v>
      </c>
      <c r="H18902" s="705" t="s">
        <v>12659</v>
      </c>
      <c r="J18902" s="40"/>
    </row>
    <row r="18903" spans="1:10" ht="15" x14ac:dyDescent="0.2">
      <c r="A18903" s="734">
        <v>45367</v>
      </c>
      <c r="B18903" s="63" t="s">
        <v>11897</v>
      </c>
      <c r="C18903" s="63" t="s">
        <v>10993</v>
      </c>
      <c r="D18903" s="183" t="s">
        <v>11268</v>
      </c>
      <c r="E18903" s="126">
        <v>5560</v>
      </c>
      <c r="F18903" s="126"/>
      <c r="G18903" s="126">
        <f t="shared" si="393"/>
        <v>-5560</v>
      </c>
      <c r="H18903" s="705" t="s">
        <v>12659</v>
      </c>
      <c r="J18903" s="40"/>
    </row>
    <row r="18904" spans="1:10" ht="15" x14ac:dyDescent="0.2">
      <c r="A18904" s="734">
        <v>45367</v>
      </c>
      <c r="B18904" s="63" t="s">
        <v>11897</v>
      </c>
      <c r="C18904" s="63" t="s">
        <v>5741</v>
      </c>
      <c r="D18904" s="183" t="s">
        <v>370</v>
      </c>
      <c r="E18904" s="126">
        <v>350</v>
      </c>
      <c r="F18904" s="126"/>
      <c r="G18904" s="126">
        <f t="shared" si="393"/>
        <v>-350</v>
      </c>
      <c r="H18904" s="705" t="s">
        <v>12659</v>
      </c>
      <c r="J18904" s="40"/>
    </row>
    <row r="18905" spans="1:10" ht="15" x14ac:dyDescent="0.2">
      <c r="A18905" s="734">
        <v>45367</v>
      </c>
      <c r="B18905" s="63" t="s">
        <v>11738</v>
      </c>
      <c r="C18905" s="63" t="s">
        <v>7838</v>
      </c>
      <c r="D18905" s="183" t="s">
        <v>12761</v>
      </c>
      <c r="E18905" s="126">
        <v>12400</v>
      </c>
      <c r="F18905" s="126"/>
      <c r="G18905" s="126">
        <f t="shared" si="393"/>
        <v>-12400</v>
      </c>
      <c r="H18905" s="705" t="s">
        <v>12659</v>
      </c>
      <c r="J18905" s="40"/>
    </row>
    <row r="18906" spans="1:10" ht="15" x14ac:dyDescent="0.2">
      <c r="A18906" s="734">
        <v>45367</v>
      </c>
      <c r="B18906" s="63" t="s">
        <v>10908</v>
      </c>
      <c r="C18906" s="63" t="s">
        <v>10993</v>
      </c>
      <c r="D18906" s="183" t="s">
        <v>12762</v>
      </c>
      <c r="E18906" s="126">
        <v>950</v>
      </c>
      <c r="F18906" s="126"/>
      <c r="G18906" s="126">
        <f t="shared" si="393"/>
        <v>-950</v>
      </c>
      <c r="H18906" s="705" t="s">
        <v>12659</v>
      </c>
      <c r="J18906" s="40"/>
    </row>
    <row r="18907" spans="1:10" ht="15" x14ac:dyDescent="0.2">
      <c r="A18907" s="734">
        <v>45367</v>
      </c>
      <c r="B18907" s="63" t="s">
        <v>10363</v>
      </c>
      <c r="C18907" s="63" t="s">
        <v>2190</v>
      </c>
      <c r="D18907" s="183" t="s">
        <v>12763</v>
      </c>
      <c r="E18907" s="126">
        <v>9500</v>
      </c>
      <c r="F18907" s="126"/>
      <c r="G18907" s="126">
        <f t="shared" si="393"/>
        <v>-9500</v>
      </c>
      <c r="H18907" s="705" t="s">
        <v>12659</v>
      </c>
      <c r="J18907" s="40"/>
    </row>
    <row r="18908" spans="1:10" ht="15" x14ac:dyDescent="0.2">
      <c r="A18908" s="734">
        <v>45367</v>
      </c>
      <c r="B18908" s="63" t="s">
        <v>10908</v>
      </c>
      <c r="C18908" s="63" t="s">
        <v>5741</v>
      </c>
      <c r="D18908" s="183" t="s">
        <v>370</v>
      </c>
      <c r="E18908" s="126">
        <v>500</v>
      </c>
      <c r="F18908" s="126"/>
      <c r="G18908" s="126">
        <f t="shared" si="393"/>
        <v>-500</v>
      </c>
      <c r="H18908" s="705" t="s">
        <v>12659</v>
      </c>
      <c r="J18908" s="40"/>
    </row>
    <row r="18909" spans="1:10" ht="15" x14ac:dyDescent="0.2">
      <c r="A18909" s="734">
        <v>45367</v>
      </c>
      <c r="B18909" s="63" t="s">
        <v>11897</v>
      </c>
      <c r="C18909" s="63" t="s">
        <v>12764</v>
      </c>
      <c r="D18909" s="183" t="s">
        <v>12461</v>
      </c>
      <c r="E18909" s="126">
        <v>58470</v>
      </c>
      <c r="F18909" s="126"/>
      <c r="G18909" s="126">
        <f t="shared" si="393"/>
        <v>-58470</v>
      </c>
      <c r="H18909" s="705" t="s">
        <v>12659</v>
      </c>
      <c r="J18909" s="40"/>
    </row>
    <row r="18910" spans="1:10" ht="15" x14ac:dyDescent="0.2">
      <c r="A18910" s="734">
        <v>45367</v>
      </c>
      <c r="B18910" s="63" t="s">
        <v>11135</v>
      </c>
      <c r="C18910" s="63" t="s">
        <v>392</v>
      </c>
      <c r="D18910" s="183" t="s">
        <v>5384</v>
      </c>
      <c r="E18910" s="126">
        <v>5000</v>
      </c>
      <c r="F18910" s="126"/>
      <c r="G18910" s="126">
        <f t="shared" ref="G18910:G18914" si="394">F18910-E18910</f>
        <v>-5000</v>
      </c>
      <c r="H18910" s="705" t="s">
        <v>12659</v>
      </c>
      <c r="J18910" s="40"/>
    </row>
    <row r="18911" spans="1:10" ht="15" x14ac:dyDescent="0.2">
      <c r="A18911" s="734">
        <v>45367</v>
      </c>
      <c r="B18911" s="63" t="s">
        <v>12634</v>
      </c>
      <c r="C18911" s="63" t="s">
        <v>392</v>
      </c>
      <c r="D18911" s="183" t="s">
        <v>5384</v>
      </c>
      <c r="E18911" s="126">
        <v>6340</v>
      </c>
      <c r="F18911" s="126"/>
      <c r="G18911" s="126">
        <f t="shared" si="394"/>
        <v>-6340</v>
      </c>
      <c r="H18911" s="705" t="s">
        <v>12659</v>
      </c>
      <c r="J18911" s="40"/>
    </row>
    <row r="18912" spans="1:10" ht="15" x14ac:dyDescent="0.2">
      <c r="A18912" s="734">
        <v>45367</v>
      </c>
      <c r="B18912" s="63" t="s">
        <v>10151</v>
      </c>
      <c r="C18912" s="63" t="s">
        <v>392</v>
      </c>
      <c r="D18912" s="183" t="s">
        <v>5384</v>
      </c>
      <c r="E18912" s="126">
        <v>2100</v>
      </c>
      <c r="F18912" s="126"/>
      <c r="G18912" s="126">
        <f t="shared" si="394"/>
        <v>-2100</v>
      </c>
      <c r="H18912" s="705" t="s">
        <v>12659</v>
      </c>
      <c r="J18912" s="40"/>
    </row>
    <row r="18913" spans="1:10" ht="15" x14ac:dyDescent="0.2">
      <c r="A18913" s="734">
        <v>45367</v>
      </c>
      <c r="B18913" s="63" t="s">
        <v>37</v>
      </c>
      <c r="C18913" s="63" t="s">
        <v>392</v>
      </c>
      <c r="D18913" s="183" t="s">
        <v>5384</v>
      </c>
      <c r="E18913" s="126">
        <v>3000</v>
      </c>
      <c r="F18913" s="126"/>
      <c r="G18913" s="126">
        <f t="shared" si="394"/>
        <v>-3000</v>
      </c>
      <c r="H18913" s="705" t="s">
        <v>12659</v>
      </c>
      <c r="J18913" s="40"/>
    </row>
    <row r="18914" spans="1:10" ht="15" x14ac:dyDescent="0.2">
      <c r="A18914" s="734">
        <v>45367</v>
      </c>
      <c r="B18914" s="63" t="s">
        <v>25</v>
      </c>
      <c r="C18914" s="63" t="s">
        <v>392</v>
      </c>
      <c r="D18914" s="183" t="s">
        <v>12774</v>
      </c>
      <c r="E18914" s="126">
        <v>10900</v>
      </c>
      <c r="F18914" s="126"/>
      <c r="G18914" s="126">
        <f t="shared" si="394"/>
        <v>-10900</v>
      </c>
      <c r="H18914" s="705" t="s">
        <v>12659</v>
      </c>
      <c r="J18914" s="40"/>
    </row>
    <row r="18915" spans="1:10" ht="15" x14ac:dyDescent="0.2">
      <c r="A18915" s="734">
        <v>45367</v>
      </c>
      <c r="B18915" s="63" t="s">
        <v>11897</v>
      </c>
      <c r="C18915" s="63" t="s">
        <v>7467</v>
      </c>
      <c r="D18915" s="183" t="s">
        <v>12765</v>
      </c>
      <c r="E18915" s="126">
        <v>2000000</v>
      </c>
      <c r="F18915" s="126"/>
      <c r="G18915" s="126">
        <f t="shared" si="393"/>
        <v>-2000000</v>
      </c>
      <c r="H18915" s="705" t="s">
        <v>12659</v>
      </c>
      <c r="J18915" s="40"/>
    </row>
    <row r="18916" spans="1:10" ht="15" x14ac:dyDescent="0.2">
      <c r="A18916" s="734">
        <v>45369</v>
      </c>
      <c r="B18916" s="63" t="s">
        <v>37</v>
      </c>
      <c r="C18916" s="63" t="s">
        <v>3003</v>
      </c>
      <c r="D18916" s="183" t="s">
        <v>12767</v>
      </c>
      <c r="E18916" s="126">
        <v>1557</v>
      </c>
      <c r="F18916" s="126"/>
      <c r="G18916" s="126">
        <f t="shared" ref="G18916:G18923" si="395">F18916-E18916</f>
        <v>-1557</v>
      </c>
      <c r="H18916" s="705" t="s">
        <v>12659</v>
      </c>
      <c r="J18916" s="40"/>
    </row>
    <row r="18917" spans="1:10" ht="15" x14ac:dyDescent="0.2">
      <c r="A18917" s="734">
        <v>45369</v>
      </c>
      <c r="B18917" s="736"/>
      <c r="C18917" s="63" t="s">
        <v>8394</v>
      </c>
      <c r="D18917" s="183" t="s">
        <v>12768</v>
      </c>
      <c r="E18917" s="126">
        <v>1000000</v>
      </c>
      <c r="F18917" s="126"/>
      <c r="G18917" s="126">
        <f t="shared" si="395"/>
        <v>-1000000</v>
      </c>
      <c r="H18917" s="705" t="s">
        <v>12659</v>
      </c>
      <c r="J18917" s="40"/>
    </row>
    <row r="18918" spans="1:10" ht="24" x14ac:dyDescent="0.2">
      <c r="A18918" s="734">
        <v>45369</v>
      </c>
      <c r="B18918" s="63" t="s">
        <v>11089</v>
      </c>
      <c r="C18918" s="63" t="s">
        <v>10484</v>
      </c>
      <c r="D18918" s="183" t="s">
        <v>12769</v>
      </c>
      <c r="E18918" s="126">
        <v>791000</v>
      </c>
      <c r="F18918" s="126"/>
      <c r="G18918" s="126">
        <f t="shared" si="395"/>
        <v>-791000</v>
      </c>
      <c r="H18918" s="705" t="s">
        <v>12659</v>
      </c>
      <c r="J18918" s="40"/>
    </row>
    <row r="18919" spans="1:10" ht="15" x14ac:dyDescent="0.2">
      <c r="A18919" s="734">
        <v>45369</v>
      </c>
      <c r="B18919" s="63" t="s">
        <v>11089</v>
      </c>
      <c r="C18919" s="63" t="s">
        <v>10993</v>
      </c>
      <c r="D18919" s="183" t="s">
        <v>12770</v>
      </c>
      <c r="E18919" s="126">
        <v>38000</v>
      </c>
      <c r="F18919" s="126"/>
      <c r="G18919" s="126">
        <f t="shared" si="395"/>
        <v>-38000</v>
      </c>
      <c r="H18919" s="705" t="s">
        <v>12659</v>
      </c>
      <c r="J18919" s="40"/>
    </row>
    <row r="18920" spans="1:10" ht="15" x14ac:dyDescent="0.2">
      <c r="A18920" s="734">
        <v>45370</v>
      </c>
      <c r="B18920" s="63" t="s">
        <v>12366</v>
      </c>
      <c r="C18920" s="566" t="s">
        <v>12104</v>
      </c>
      <c r="D18920" s="875" t="s">
        <v>12771</v>
      </c>
      <c r="E18920" s="567">
        <f>300000-81000</f>
        <v>219000</v>
      </c>
      <c r="F18920" s="126"/>
      <c r="G18920" s="126">
        <f t="shared" si="395"/>
        <v>-219000</v>
      </c>
      <c r="H18920" s="705" t="s">
        <v>12659</v>
      </c>
      <c r="J18920" s="40"/>
    </row>
    <row r="18921" spans="1:10" ht="15" x14ac:dyDescent="0.2">
      <c r="A18921" s="734">
        <v>45370</v>
      </c>
      <c r="B18921" s="63" t="s">
        <v>12510</v>
      </c>
      <c r="C18921" s="566" t="s">
        <v>12104</v>
      </c>
      <c r="D18921" s="875" t="s">
        <v>12771</v>
      </c>
      <c r="E18921" s="567">
        <v>81000</v>
      </c>
      <c r="F18921" s="126"/>
      <c r="G18921" s="126">
        <f t="shared" si="395"/>
        <v>-81000</v>
      </c>
      <c r="H18921" s="705" t="s">
        <v>12659</v>
      </c>
      <c r="J18921" s="40"/>
    </row>
    <row r="18922" spans="1:10" ht="15" x14ac:dyDescent="0.2">
      <c r="A18922" s="734">
        <v>45370</v>
      </c>
      <c r="B18922" s="63" t="s">
        <v>11897</v>
      </c>
      <c r="C18922" s="63" t="s">
        <v>8390</v>
      </c>
      <c r="D18922" s="183" t="s">
        <v>12772</v>
      </c>
      <c r="E18922" s="126">
        <v>30000</v>
      </c>
      <c r="F18922" s="126"/>
      <c r="G18922" s="126">
        <f t="shared" si="395"/>
        <v>-30000</v>
      </c>
      <c r="H18922" s="705" t="s">
        <v>12659</v>
      </c>
      <c r="J18922" s="40"/>
    </row>
    <row r="18923" spans="1:10" ht="24" x14ac:dyDescent="0.2">
      <c r="A18923" s="734">
        <v>45370</v>
      </c>
      <c r="B18923" s="63" t="s">
        <v>8559</v>
      </c>
      <c r="C18923" s="63" t="s">
        <v>10993</v>
      </c>
      <c r="D18923" s="183" t="s">
        <v>12773</v>
      </c>
      <c r="E18923" s="126">
        <v>43500</v>
      </c>
      <c r="F18923" s="126"/>
      <c r="G18923" s="126">
        <f t="shared" si="395"/>
        <v>-43500</v>
      </c>
      <c r="H18923" s="705" t="s">
        <v>12659</v>
      </c>
      <c r="J18923" s="40"/>
    </row>
    <row r="18924" spans="1:10" ht="15" x14ac:dyDescent="0.2">
      <c r="A18924" s="734">
        <v>45370</v>
      </c>
      <c r="B18924" s="63" t="s">
        <v>8559</v>
      </c>
      <c r="C18924" s="63" t="s">
        <v>12781</v>
      </c>
      <c r="D18924" s="183" t="s">
        <v>12782</v>
      </c>
      <c r="E18924" s="126">
        <v>5000</v>
      </c>
      <c r="F18924" s="126"/>
      <c r="G18924" s="126">
        <f t="shared" ref="G18924:G18939" si="396">F18924-E18924</f>
        <v>-5000</v>
      </c>
      <c r="H18924" s="705" t="s">
        <v>12659</v>
      </c>
      <c r="J18924" s="40"/>
    </row>
    <row r="18925" spans="1:10" ht="15" x14ac:dyDescent="0.2">
      <c r="A18925" s="734">
        <v>45370</v>
      </c>
      <c r="B18925" s="63" t="s">
        <v>8559</v>
      </c>
      <c r="C18925" s="63" t="s">
        <v>5741</v>
      </c>
      <c r="D18925" s="183" t="s">
        <v>370</v>
      </c>
      <c r="E18925" s="126">
        <v>200</v>
      </c>
      <c r="F18925" s="126"/>
      <c r="G18925" s="126">
        <f t="shared" si="396"/>
        <v>-200</v>
      </c>
      <c r="H18925" s="705" t="s">
        <v>12659</v>
      </c>
      <c r="J18925" s="40"/>
    </row>
    <row r="18926" spans="1:10" ht="15" x14ac:dyDescent="0.2">
      <c r="A18926" s="734">
        <v>45371</v>
      </c>
      <c r="B18926" s="63" t="s">
        <v>11738</v>
      </c>
      <c r="C18926" s="63" t="s">
        <v>10993</v>
      </c>
      <c r="D18926" s="183" t="s">
        <v>12783</v>
      </c>
      <c r="E18926" s="126">
        <v>11435</v>
      </c>
      <c r="F18926" s="126"/>
      <c r="G18926" s="126">
        <f t="shared" si="396"/>
        <v>-11435</v>
      </c>
      <c r="H18926" s="705" t="s">
        <v>12659</v>
      </c>
      <c r="J18926" s="40"/>
    </row>
    <row r="18927" spans="1:10" ht="15" x14ac:dyDescent="0.2">
      <c r="A18927" s="734">
        <v>45371</v>
      </c>
      <c r="B18927" s="63" t="s">
        <v>8559</v>
      </c>
      <c r="C18927" s="63" t="s">
        <v>3104</v>
      </c>
      <c r="D18927" s="183" t="s">
        <v>6927</v>
      </c>
      <c r="E18927" s="126">
        <v>20000</v>
      </c>
      <c r="F18927" s="126"/>
      <c r="G18927" s="126">
        <f t="shared" si="396"/>
        <v>-20000</v>
      </c>
      <c r="H18927" s="705" t="s">
        <v>12659</v>
      </c>
      <c r="J18927" s="40"/>
    </row>
    <row r="18928" spans="1:10" ht="15" x14ac:dyDescent="0.2">
      <c r="A18928" s="734">
        <v>45371</v>
      </c>
      <c r="B18928" s="63" t="s">
        <v>11897</v>
      </c>
      <c r="C18928" s="63" t="s">
        <v>286</v>
      </c>
      <c r="D18928" s="183" t="s">
        <v>8663</v>
      </c>
      <c r="E18928" s="126">
        <v>1000</v>
      </c>
      <c r="F18928" s="126"/>
      <c r="G18928" s="126">
        <f t="shared" si="396"/>
        <v>-1000</v>
      </c>
      <c r="H18928" s="705" t="s">
        <v>12659</v>
      </c>
      <c r="J18928" s="40"/>
    </row>
    <row r="18929" spans="1:10" ht="15" x14ac:dyDescent="0.2">
      <c r="A18929" s="734">
        <v>45371</v>
      </c>
      <c r="B18929" s="63" t="s">
        <v>11738</v>
      </c>
      <c r="C18929" s="63" t="s">
        <v>5741</v>
      </c>
      <c r="D18929" s="183" t="s">
        <v>370</v>
      </c>
      <c r="E18929" s="126">
        <v>1400</v>
      </c>
      <c r="F18929" s="126"/>
      <c r="G18929" s="126">
        <f t="shared" si="396"/>
        <v>-1400</v>
      </c>
      <c r="H18929" s="705" t="s">
        <v>12659</v>
      </c>
      <c r="J18929" s="40"/>
    </row>
    <row r="18930" spans="1:10" ht="15" x14ac:dyDescent="0.2">
      <c r="A18930" s="734">
        <v>45371</v>
      </c>
      <c r="B18930" s="63" t="s">
        <v>11089</v>
      </c>
      <c r="C18930" s="63" t="s">
        <v>5741</v>
      </c>
      <c r="D18930" s="183" t="s">
        <v>370</v>
      </c>
      <c r="E18930" s="126">
        <v>700</v>
      </c>
      <c r="F18930" s="126"/>
      <c r="G18930" s="126">
        <f t="shared" si="396"/>
        <v>-700</v>
      </c>
      <c r="H18930" s="705" t="s">
        <v>12659</v>
      </c>
      <c r="J18930" s="40"/>
    </row>
    <row r="18931" spans="1:10" ht="15" x14ac:dyDescent="0.2">
      <c r="A18931" s="734">
        <v>45371</v>
      </c>
      <c r="B18931" s="63" t="s">
        <v>9356</v>
      </c>
      <c r="C18931" s="63" t="s">
        <v>10993</v>
      </c>
      <c r="D18931" s="183" t="s">
        <v>12784</v>
      </c>
      <c r="E18931" s="126">
        <v>1000</v>
      </c>
      <c r="F18931" s="126"/>
      <c r="G18931" s="126">
        <f t="shared" si="396"/>
        <v>-1000</v>
      </c>
      <c r="H18931" s="705" t="s">
        <v>12659</v>
      </c>
      <c r="J18931" s="40"/>
    </row>
    <row r="18932" spans="1:10" ht="15" x14ac:dyDescent="0.2">
      <c r="A18932" s="734">
        <v>45371</v>
      </c>
      <c r="B18932" s="63" t="s">
        <v>9356</v>
      </c>
      <c r="C18932" s="63" t="s">
        <v>5741</v>
      </c>
      <c r="D18932" s="183" t="s">
        <v>370</v>
      </c>
      <c r="E18932" s="126">
        <v>700</v>
      </c>
      <c r="F18932" s="126"/>
      <c r="G18932" s="126">
        <f t="shared" si="396"/>
        <v>-700</v>
      </c>
      <c r="H18932" s="705" t="s">
        <v>12659</v>
      </c>
      <c r="J18932" s="40"/>
    </row>
    <row r="18933" spans="1:10" ht="15" x14ac:dyDescent="0.2">
      <c r="A18933" s="734">
        <v>45371</v>
      </c>
      <c r="B18933" s="63" t="s">
        <v>11897</v>
      </c>
      <c r="C18933" s="63" t="s">
        <v>10344</v>
      </c>
      <c r="D18933" s="183" t="s">
        <v>12785</v>
      </c>
      <c r="E18933" s="126">
        <v>540</v>
      </c>
      <c r="F18933" s="126"/>
      <c r="G18933" s="126">
        <f t="shared" si="396"/>
        <v>-540</v>
      </c>
      <c r="H18933" s="705" t="s">
        <v>12659</v>
      </c>
      <c r="J18933" s="40"/>
    </row>
    <row r="18934" spans="1:10" ht="15" x14ac:dyDescent="0.2">
      <c r="A18934" s="734">
        <v>45371</v>
      </c>
      <c r="B18934" s="63" t="s">
        <v>11089</v>
      </c>
      <c r="C18934" s="63" t="s">
        <v>5741</v>
      </c>
      <c r="D18934" s="183" t="s">
        <v>370</v>
      </c>
      <c r="E18934" s="126">
        <v>400</v>
      </c>
      <c r="F18934" s="126"/>
      <c r="G18934" s="126">
        <f t="shared" si="396"/>
        <v>-400</v>
      </c>
      <c r="H18934" s="705" t="s">
        <v>12659</v>
      </c>
      <c r="J18934" s="40"/>
    </row>
    <row r="18935" spans="1:10" ht="15" x14ac:dyDescent="0.2">
      <c r="A18935" s="734">
        <v>45371</v>
      </c>
      <c r="B18935" s="63" t="s">
        <v>10232</v>
      </c>
      <c r="C18935" s="63" t="s">
        <v>11748</v>
      </c>
      <c r="D18935" s="183" t="s">
        <v>12786</v>
      </c>
      <c r="E18935" s="126">
        <v>288000</v>
      </c>
      <c r="F18935" s="126"/>
      <c r="G18935" s="126">
        <f t="shared" si="396"/>
        <v>-288000</v>
      </c>
      <c r="H18935" s="705" t="s">
        <v>12659</v>
      </c>
      <c r="J18935" s="40"/>
    </row>
    <row r="18936" spans="1:10" ht="15" x14ac:dyDescent="0.2">
      <c r="A18936" s="734">
        <v>45371</v>
      </c>
      <c r="B18936" s="63" t="s">
        <v>11089</v>
      </c>
      <c r="C18936" s="63" t="s">
        <v>12472</v>
      </c>
      <c r="D18936" s="183" t="s">
        <v>12470</v>
      </c>
      <c r="E18936" s="126">
        <v>50000</v>
      </c>
      <c r="F18936" s="126"/>
      <c r="G18936" s="126">
        <f t="shared" si="396"/>
        <v>-50000</v>
      </c>
      <c r="H18936" s="705" t="s">
        <v>12659</v>
      </c>
      <c r="J18936" s="40"/>
    </row>
    <row r="18937" spans="1:10" ht="28.5" customHeight="1" x14ac:dyDescent="0.2">
      <c r="A18937" s="734">
        <v>45371</v>
      </c>
      <c r="B18937" s="63" t="s">
        <v>10908</v>
      </c>
      <c r="C18937" s="670" t="s">
        <v>12788</v>
      </c>
      <c r="D18937" s="907" t="s">
        <v>12789</v>
      </c>
      <c r="E18937" s="672">
        <v>75000</v>
      </c>
      <c r="F18937" s="126"/>
      <c r="G18937" s="126">
        <f t="shared" si="396"/>
        <v>-75000</v>
      </c>
      <c r="H18937" s="705" t="s">
        <v>12659</v>
      </c>
      <c r="J18937" s="40"/>
    </row>
    <row r="18938" spans="1:10" ht="33.75" customHeight="1" x14ac:dyDescent="0.2">
      <c r="A18938" s="734">
        <v>45371</v>
      </c>
      <c r="B18938" s="63" t="s">
        <v>12787</v>
      </c>
      <c r="C18938" s="670" t="s">
        <v>12788</v>
      </c>
      <c r="D18938" s="907" t="s">
        <v>12789</v>
      </c>
      <c r="E18938" s="672">
        <v>75000</v>
      </c>
      <c r="F18938" s="126"/>
      <c r="G18938" s="126">
        <f t="shared" si="396"/>
        <v>-75000</v>
      </c>
      <c r="H18938" s="705" t="s">
        <v>12659</v>
      </c>
      <c r="J18938" s="40"/>
    </row>
    <row r="18939" spans="1:10" ht="15" x14ac:dyDescent="0.2">
      <c r="A18939" s="734">
        <v>45371</v>
      </c>
      <c r="B18939" s="63" t="s">
        <v>12532</v>
      </c>
      <c r="C18939" s="63" t="s">
        <v>6423</v>
      </c>
      <c r="D18939" s="183" t="s">
        <v>12302</v>
      </c>
      <c r="E18939" s="126">
        <v>60000</v>
      </c>
      <c r="F18939" s="126"/>
      <c r="G18939" s="126">
        <f t="shared" si="396"/>
        <v>-60000</v>
      </c>
      <c r="H18939" s="705" t="s">
        <v>12659</v>
      </c>
      <c r="J18939" s="40"/>
    </row>
    <row r="18940" spans="1:10" ht="15" x14ac:dyDescent="0.2">
      <c r="A18940" s="1377">
        <v>45371</v>
      </c>
      <c r="B18940" s="1378" t="s">
        <v>103</v>
      </c>
      <c r="C18940" s="1378" t="s">
        <v>794</v>
      </c>
      <c r="D18940" s="1379" t="s">
        <v>12794</v>
      </c>
      <c r="E18940" s="126">
        <v>6000</v>
      </c>
      <c r="F18940" s="126"/>
      <c r="G18940" s="126">
        <f t="shared" ref="G18940:G18944" si="397">F18940-E18940</f>
        <v>-6000</v>
      </c>
      <c r="H18940" s="705" t="s">
        <v>12659</v>
      </c>
      <c r="J18940" s="40"/>
    </row>
    <row r="18941" spans="1:10" ht="15" x14ac:dyDescent="0.2">
      <c r="A18941" s="1377">
        <v>45371</v>
      </c>
      <c r="B18941" s="1378" t="s">
        <v>11089</v>
      </c>
      <c r="C18941" s="1378" t="s">
        <v>5741</v>
      </c>
      <c r="D18941" s="1379" t="s">
        <v>370</v>
      </c>
      <c r="E18941" s="126">
        <v>600</v>
      </c>
      <c r="F18941" s="126"/>
      <c r="G18941" s="126">
        <f t="shared" si="397"/>
        <v>-600</v>
      </c>
      <c r="H18941" s="705" t="s">
        <v>12659</v>
      </c>
      <c r="J18941" s="40"/>
    </row>
    <row r="18942" spans="1:10" ht="15" x14ac:dyDescent="0.2">
      <c r="A18942" s="1377">
        <v>45371</v>
      </c>
      <c r="B18942" s="1378" t="s">
        <v>103</v>
      </c>
      <c r="C18942" s="1378" t="s">
        <v>103</v>
      </c>
      <c r="D18942" s="1379" t="s">
        <v>12795</v>
      </c>
      <c r="E18942" s="126">
        <v>1000</v>
      </c>
      <c r="F18942" s="126"/>
      <c r="G18942" s="126">
        <f t="shared" si="397"/>
        <v>-1000</v>
      </c>
      <c r="H18942" s="705" t="s">
        <v>12659</v>
      </c>
      <c r="J18942" s="40"/>
    </row>
    <row r="18943" spans="1:10" ht="15" x14ac:dyDescent="0.2">
      <c r="A18943" s="1377">
        <v>45371</v>
      </c>
      <c r="B18943" s="1378" t="s">
        <v>103</v>
      </c>
      <c r="C18943" s="1378" t="s">
        <v>103</v>
      </c>
      <c r="D18943" s="1379" t="s">
        <v>6333</v>
      </c>
      <c r="E18943" s="126">
        <v>1000</v>
      </c>
      <c r="F18943" s="126"/>
      <c r="G18943" s="126">
        <f t="shared" si="397"/>
        <v>-1000</v>
      </c>
      <c r="H18943" s="705" t="s">
        <v>12659</v>
      </c>
      <c r="J18943" s="40"/>
    </row>
    <row r="18944" spans="1:10" ht="15" x14ac:dyDescent="0.2">
      <c r="A18944" s="1377">
        <v>45372</v>
      </c>
      <c r="B18944" s="1378" t="s">
        <v>11897</v>
      </c>
      <c r="C18944" s="1378" t="s">
        <v>10993</v>
      </c>
      <c r="D18944" s="1379" t="s">
        <v>12796</v>
      </c>
      <c r="E18944" s="126">
        <v>3000</v>
      </c>
      <c r="F18944" s="126"/>
      <c r="G18944" s="126">
        <f t="shared" si="397"/>
        <v>-3000</v>
      </c>
      <c r="H18944" s="705" t="s">
        <v>12659</v>
      </c>
      <c r="J18944" s="40"/>
    </row>
    <row r="18945" spans="1:10" ht="15" x14ac:dyDescent="0.2">
      <c r="A18945" s="1377">
        <v>45372</v>
      </c>
      <c r="B18945" s="1378" t="s">
        <v>11897</v>
      </c>
      <c r="C18945" s="1378" t="s">
        <v>8372</v>
      </c>
      <c r="D18945" s="1379" t="s">
        <v>9420</v>
      </c>
      <c r="E18945" s="126">
        <v>2000</v>
      </c>
      <c r="F18945" s="126"/>
      <c r="G18945" s="126">
        <f t="shared" ref="G18945:G18948" si="398">F18945-E18945</f>
        <v>-2000</v>
      </c>
      <c r="H18945" s="705" t="s">
        <v>12659</v>
      </c>
      <c r="J18945" s="40"/>
    </row>
    <row r="18946" spans="1:10" ht="15" x14ac:dyDescent="0.2">
      <c r="A18946" s="1377">
        <v>45372</v>
      </c>
      <c r="B18946" s="1378" t="s">
        <v>10232</v>
      </c>
      <c r="C18946" s="1378" t="s">
        <v>10993</v>
      </c>
      <c r="D18946" s="1379" t="s">
        <v>12797</v>
      </c>
      <c r="E18946" s="126">
        <v>8000</v>
      </c>
      <c r="F18946" s="126"/>
      <c r="G18946" s="126">
        <f t="shared" si="398"/>
        <v>-8000</v>
      </c>
      <c r="H18946" s="705" t="s">
        <v>12659</v>
      </c>
      <c r="J18946" s="40"/>
    </row>
    <row r="18947" spans="1:10" ht="15" x14ac:dyDescent="0.2">
      <c r="A18947" s="1377">
        <v>45373</v>
      </c>
      <c r="B18947" s="1378" t="s">
        <v>8559</v>
      </c>
      <c r="C18947" s="1378" t="s">
        <v>11975</v>
      </c>
      <c r="D18947" s="1379" t="s">
        <v>6927</v>
      </c>
      <c r="E18947" s="126">
        <v>10000</v>
      </c>
      <c r="F18947" s="126"/>
      <c r="G18947" s="126">
        <f t="shared" si="398"/>
        <v>-10000</v>
      </c>
      <c r="H18947" s="705" t="s">
        <v>12659</v>
      </c>
      <c r="J18947" s="40"/>
    </row>
    <row r="18948" spans="1:10" ht="15" x14ac:dyDescent="0.2">
      <c r="A18948" s="1377">
        <v>45376</v>
      </c>
      <c r="B18948" s="1378" t="s">
        <v>11897</v>
      </c>
      <c r="C18948" s="1378" t="s">
        <v>392</v>
      </c>
      <c r="D18948" s="1379" t="s">
        <v>12798</v>
      </c>
      <c r="E18948" s="126">
        <v>1500</v>
      </c>
      <c r="F18948" s="126"/>
      <c r="G18948" s="126">
        <f t="shared" si="398"/>
        <v>-1500</v>
      </c>
      <c r="H18948" s="705" t="s">
        <v>12659</v>
      </c>
      <c r="J18948" s="40"/>
    </row>
    <row r="18949" spans="1:10" ht="15" x14ac:dyDescent="0.2">
      <c r="A18949" s="1377">
        <v>45376</v>
      </c>
      <c r="B18949" s="1378" t="s">
        <v>103</v>
      </c>
      <c r="C18949" s="1378" t="s">
        <v>12801</v>
      </c>
      <c r="D18949" s="1379" t="s">
        <v>12799</v>
      </c>
      <c r="E18949" s="126">
        <v>31500</v>
      </c>
      <c r="F18949" s="126"/>
      <c r="G18949" s="126">
        <f t="shared" ref="G18949:G18969" si="399">F18949-E18949</f>
        <v>-31500</v>
      </c>
      <c r="H18949" s="705" t="s">
        <v>12659</v>
      </c>
      <c r="J18949" s="40"/>
    </row>
    <row r="18950" spans="1:10" ht="15" x14ac:dyDescent="0.2">
      <c r="A18950" s="1377">
        <v>45376</v>
      </c>
      <c r="B18950" s="1378" t="s">
        <v>103</v>
      </c>
      <c r="C18950" s="1378" t="s">
        <v>12801</v>
      </c>
      <c r="D18950" s="1379" t="s">
        <v>12800</v>
      </c>
      <c r="E18950" s="126">
        <v>34000</v>
      </c>
      <c r="F18950" s="126"/>
      <c r="G18950" s="126">
        <f t="shared" si="399"/>
        <v>-34000</v>
      </c>
      <c r="H18950" s="705" t="s">
        <v>12659</v>
      </c>
      <c r="J18950" s="40"/>
    </row>
    <row r="18951" spans="1:10" ht="15" x14ac:dyDescent="0.2">
      <c r="A18951" s="1377">
        <v>45376</v>
      </c>
      <c r="B18951" s="1378" t="s">
        <v>11089</v>
      </c>
      <c r="C18951" s="1378" t="s">
        <v>392</v>
      </c>
      <c r="D18951" s="1379" t="s">
        <v>6702</v>
      </c>
      <c r="E18951" s="126">
        <v>5000</v>
      </c>
      <c r="F18951" s="126"/>
      <c r="G18951" s="126">
        <f t="shared" si="399"/>
        <v>-5000</v>
      </c>
      <c r="H18951" s="705" t="s">
        <v>12659</v>
      </c>
      <c r="J18951" s="40"/>
    </row>
    <row r="18952" spans="1:10" ht="15" x14ac:dyDescent="0.2">
      <c r="A18952" s="1377">
        <v>45376</v>
      </c>
      <c r="B18952" s="1378" t="s">
        <v>8559</v>
      </c>
      <c r="C18952" s="1378" t="s">
        <v>12595</v>
      </c>
      <c r="D18952" s="1379" t="s">
        <v>12802</v>
      </c>
      <c r="E18952" s="126">
        <v>15000</v>
      </c>
      <c r="F18952" s="126"/>
      <c r="G18952" s="126">
        <f t="shared" si="399"/>
        <v>-15000</v>
      </c>
      <c r="H18952" s="705" t="s">
        <v>12659</v>
      </c>
      <c r="J18952" s="40"/>
    </row>
    <row r="18953" spans="1:10" ht="15" x14ac:dyDescent="0.2">
      <c r="A18953" s="1377">
        <v>45376</v>
      </c>
      <c r="B18953" s="1378" t="s">
        <v>12634</v>
      </c>
      <c r="C18953" s="1378" t="s">
        <v>11398</v>
      </c>
      <c r="D18953" s="1379" t="s">
        <v>12802</v>
      </c>
      <c r="E18953" s="126">
        <v>200000</v>
      </c>
      <c r="F18953" s="126"/>
      <c r="G18953" s="126">
        <f t="shared" si="399"/>
        <v>-200000</v>
      </c>
      <c r="H18953" s="705" t="s">
        <v>12659</v>
      </c>
      <c r="J18953" s="40"/>
    </row>
    <row r="18954" spans="1:10" ht="24" x14ac:dyDescent="0.2">
      <c r="A18954" s="1377">
        <v>45376</v>
      </c>
      <c r="B18954" s="1378" t="s">
        <v>11089</v>
      </c>
      <c r="C18954" s="566" t="s">
        <v>10993</v>
      </c>
      <c r="D18954" s="875" t="s">
        <v>12803</v>
      </c>
      <c r="E18954" s="567">
        <v>63000</v>
      </c>
      <c r="F18954" s="126"/>
      <c r="G18954" s="126">
        <f t="shared" si="399"/>
        <v>-63000</v>
      </c>
      <c r="H18954" s="705" t="s">
        <v>12659</v>
      </c>
      <c r="J18954" s="40"/>
    </row>
    <row r="18955" spans="1:10" ht="24" x14ac:dyDescent="0.2">
      <c r="A18955" s="1377">
        <v>45376</v>
      </c>
      <c r="B18955" s="1378" t="s">
        <v>11897</v>
      </c>
      <c r="C18955" s="566" t="s">
        <v>10993</v>
      </c>
      <c r="D18955" s="875" t="s">
        <v>12803</v>
      </c>
      <c r="E18955" s="567">
        <v>68000</v>
      </c>
      <c r="F18955" s="126"/>
      <c r="G18955" s="126">
        <f t="shared" si="399"/>
        <v>-68000</v>
      </c>
      <c r="H18955" s="705" t="s">
        <v>12659</v>
      </c>
      <c r="J18955" s="40"/>
    </row>
    <row r="18956" spans="1:10" ht="24" x14ac:dyDescent="0.2">
      <c r="A18956" s="1377">
        <v>45376</v>
      </c>
      <c r="B18956" s="1378" t="s">
        <v>9986</v>
      </c>
      <c r="C18956" s="566" t="s">
        <v>10993</v>
      </c>
      <c r="D18956" s="875" t="s">
        <v>12803</v>
      </c>
      <c r="E18956" s="567">
        <v>20240</v>
      </c>
      <c r="F18956" s="126"/>
      <c r="G18956" s="126">
        <f t="shared" si="399"/>
        <v>-20240</v>
      </c>
      <c r="H18956" s="705" t="s">
        <v>12659</v>
      </c>
      <c r="J18956" s="40"/>
    </row>
    <row r="18957" spans="1:10" ht="15" x14ac:dyDescent="0.2">
      <c r="A18957" s="1377">
        <v>45376</v>
      </c>
      <c r="B18957" s="1378" t="s">
        <v>11897</v>
      </c>
      <c r="C18957" s="1378" t="s">
        <v>10993</v>
      </c>
      <c r="D18957" s="1379" t="s">
        <v>12804</v>
      </c>
      <c r="E18957" s="126">
        <v>46370</v>
      </c>
      <c r="F18957" s="126"/>
      <c r="G18957" s="126">
        <f t="shared" si="399"/>
        <v>-46370</v>
      </c>
      <c r="H18957" s="705" t="s">
        <v>12659</v>
      </c>
      <c r="J18957" s="40"/>
    </row>
    <row r="18958" spans="1:10" ht="15" x14ac:dyDescent="0.2">
      <c r="A18958" s="1377">
        <v>45376</v>
      </c>
      <c r="B18958" s="1378" t="s">
        <v>8876</v>
      </c>
      <c r="C18958" s="566" t="s">
        <v>10993</v>
      </c>
      <c r="D18958" s="875" t="s">
        <v>12805</v>
      </c>
      <c r="E18958" s="567">
        <v>38087</v>
      </c>
      <c r="F18958" s="126"/>
      <c r="G18958" s="126">
        <f t="shared" si="399"/>
        <v>-38087</v>
      </c>
      <c r="H18958" s="705" t="s">
        <v>12659</v>
      </c>
      <c r="J18958" s="40"/>
    </row>
    <row r="18959" spans="1:10" ht="15" x14ac:dyDescent="0.2">
      <c r="A18959" s="1377">
        <v>45376</v>
      </c>
      <c r="B18959" s="1378" t="s">
        <v>11897</v>
      </c>
      <c r="C18959" s="566" t="s">
        <v>10993</v>
      </c>
      <c r="D18959" s="875" t="s">
        <v>12805</v>
      </c>
      <c r="E18959" s="567">
        <v>267086</v>
      </c>
      <c r="F18959" s="126"/>
      <c r="G18959" s="126">
        <f t="shared" si="399"/>
        <v>-267086</v>
      </c>
      <c r="H18959" s="705" t="s">
        <v>12659</v>
      </c>
      <c r="J18959" s="40"/>
    </row>
    <row r="18960" spans="1:10" ht="15" x14ac:dyDescent="0.2">
      <c r="A18960" s="1377">
        <v>45376</v>
      </c>
      <c r="B18960" s="1378" t="s">
        <v>11093</v>
      </c>
      <c r="C18960" s="566" t="s">
        <v>10993</v>
      </c>
      <c r="D18960" s="875" t="s">
        <v>12805</v>
      </c>
      <c r="E18960" s="567">
        <v>19680</v>
      </c>
      <c r="F18960" s="126"/>
      <c r="G18960" s="126">
        <f t="shared" si="399"/>
        <v>-19680</v>
      </c>
      <c r="H18960" s="705" t="s">
        <v>12659</v>
      </c>
      <c r="J18960" s="40"/>
    </row>
    <row r="18961" spans="1:10" ht="15" x14ac:dyDescent="0.2">
      <c r="A18961" s="1377">
        <v>45376</v>
      </c>
      <c r="B18961" s="1378" t="s">
        <v>11089</v>
      </c>
      <c r="C18961" s="566" t="s">
        <v>10993</v>
      </c>
      <c r="D18961" s="875" t="s">
        <v>12805</v>
      </c>
      <c r="E18961" s="567">
        <v>44000</v>
      </c>
      <c r="F18961" s="126"/>
      <c r="G18961" s="126">
        <f t="shared" si="399"/>
        <v>-44000</v>
      </c>
      <c r="H18961" s="705" t="s">
        <v>12659</v>
      </c>
      <c r="J18961" s="40"/>
    </row>
    <row r="18962" spans="1:10" ht="15" x14ac:dyDescent="0.2">
      <c r="A18962" s="1377">
        <v>45377</v>
      </c>
      <c r="B18962" s="1378" t="s">
        <v>10908</v>
      </c>
      <c r="C18962" s="1378" t="s">
        <v>10853</v>
      </c>
      <c r="D18962" s="1379" t="s">
        <v>12806</v>
      </c>
      <c r="E18962" s="126">
        <v>100000</v>
      </c>
      <c r="F18962" s="126"/>
      <c r="G18962" s="126">
        <f t="shared" si="399"/>
        <v>-100000</v>
      </c>
      <c r="H18962" s="705" t="s">
        <v>12659</v>
      </c>
      <c r="J18962" s="40"/>
    </row>
    <row r="18963" spans="1:10" ht="15" x14ac:dyDescent="0.2">
      <c r="A18963" s="1377">
        <v>45377</v>
      </c>
      <c r="B18963" s="1378" t="s">
        <v>10908</v>
      </c>
      <c r="C18963" s="1378" t="s">
        <v>11110</v>
      </c>
      <c r="D18963" s="1379" t="s">
        <v>12808</v>
      </c>
      <c r="E18963" s="126">
        <v>200000</v>
      </c>
      <c r="F18963" s="126"/>
      <c r="G18963" s="126">
        <f t="shared" si="399"/>
        <v>-200000</v>
      </c>
      <c r="H18963" s="705" t="s">
        <v>12659</v>
      </c>
      <c r="J18963" s="40"/>
    </row>
    <row r="18964" spans="1:10" ht="15" x14ac:dyDescent="0.2">
      <c r="A18964" s="1377">
        <v>45377</v>
      </c>
      <c r="B18964" s="1378" t="s">
        <v>12366</v>
      </c>
      <c r="C18964" s="1378" t="s">
        <v>11428</v>
      </c>
      <c r="D18964" s="1379" t="s">
        <v>12809</v>
      </c>
      <c r="E18964" s="126">
        <v>150000</v>
      </c>
      <c r="F18964" s="126"/>
      <c r="G18964" s="126">
        <f t="shared" si="399"/>
        <v>-150000</v>
      </c>
      <c r="H18964" s="705" t="s">
        <v>12659</v>
      </c>
      <c r="J18964" s="40"/>
    </row>
    <row r="18965" spans="1:10" ht="24" x14ac:dyDescent="0.2">
      <c r="A18965" s="1377">
        <v>45379</v>
      </c>
      <c r="B18965" s="1378" t="s">
        <v>12634</v>
      </c>
      <c r="C18965" s="1378" t="s">
        <v>12810</v>
      </c>
      <c r="D18965" s="1379" t="s">
        <v>12811</v>
      </c>
      <c r="E18965" s="126">
        <v>1000000</v>
      </c>
      <c r="F18965" s="126"/>
      <c r="G18965" s="126">
        <f t="shared" si="399"/>
        <v>-1000000</v>
      </c>
      <c r="H18965" s="705" t="s">
        <v>12659</v>
      </c>
      <c r="J18965" s="40"/>
    </row>
    <row r="18966" spans="1:10" ht="15" x14ac:dyDescent="0.2">
      <c r="A18966" s="1377">
        <v>45379</v>
      </c>
      <c r="B18966" s="1378" t="s">
        <v>103</v>
      </c>
      <c r="C18966" s="1378" t="s">
        <v>12801</v>
      </c>
      <c r="D18966" s="1379" t="s">
        <v>12799</v>
      </c>
      <c r="E18966" s="126">
        <v>65500</v>
      </c>
      <c r="F18966" s="126"/>
      <c r="G18966" s="126">
        <f t="shared" si="399"/>
        <v>-65500</v>
      </c>
      <c r="H18966" s="705" t="s">
        <v>12659</v>
      </c>
      <c r="J18966" s="40"/>
    </row>
    <row r="18967" spans="1:10" ht="15" x14ac:dyDescent="0.2">
      <c r="A18967" s="1377">
        <v>45379</v>
      </c>
      <c r="B18967" s="1378" t="s">
        <v>12532</v>
      </c>
      <c r="C18967" s="1378" t="s">
        <v>438</v>
      </c>
      <c r="D18967" s="1379" t="s">
        <v>12813</v>
      </c>
      <c r="E18967" s="126">
        <v>225000</v>
      </c>
      <c r="F18967" s="126"/>
      <c r="G18967" s="126">
        <f t="shared" si="399"/>
        <v>-225000</v>
      </c>
      <c r="H18967" s="705" t="s">
        <v>12659</v>
      </c>
      <c r="J18967" s="40"/>
    </row>
    <row r="18968" spans="1:10" ht="15" x14ac:dyDescent="0.2">
      <c r="A18968" s="1377">
        <v>45379</v>
      </c>
      <c r="B18968" s="1378" t="s">
        <v>12532</v>
      </c>
      <c r="C18968" s="1378" t="s">
        <v>12641</v>
      </c>
      <c r="D18968" s="1379" t="s">
        <v>12814</v>
      </c>
      <c r="E18968" s="126">
        <v>35000</v>
      </c>
      <c r="F18968" s="126"/>
      <c r="G18968" s="126">
        <f t="shared" si="399"/>
        <v>-35000</v>
      </c>
      <c r="H18968" s="705" t="s">
        <v>12659</v>
      </c>
      <c r="J18968" s="40"/>
    </row>
    <row r="18969" spans="1:10" ht="15" x14ac:dyDescent="0.2">
      <c r="A18969" s="1377">
        <v>45380</v>
      </c>
      <c r="B18969" s="1378" t="s">
        <v>11135</v>
      </c>
      <c r="C18969" s="1378" t="s">
        <v>12517</v>
      </c>
      <c r="D18969" s="1379" t="s">
        <v>11171</v>
      </c>
      <c r="E18969" s="126">
        <v>500000</v>
      </c>
      <c r="F18969" s="126"/>
      <c r="G18969" s="126">
        <f t="shared" si="399"/>
        <v>-500000</v>
      </c>
      <c r="H18969" s="705" t="s">
        <v>12659</v>
      </c>
      <c r="J18969" s="40"/>
    </row>
    <row r="18970" spans="1:10" ht="15" x14ac:dyDescent="0.2">
      <c r="A18970" s="1377">
        <v>45380</v>
      </c>
      <c r="B18970" s="1378" t="s">
        <v>11897</v>
      </c>
      <c r="C18970" s="1378" t="s">
        <v>5410</v>
      </c>
      <c r="D18970" s="1379" t="s">
        <v>12817</v>
      </c>
      <c r="E18970" s="126">
        <v>18000</v>
      </c>
      <c r="F18970" s="126"/>
      <c r="G18970" s="126">
        <f t="shared" ref="G18970:G18972" si="400">F18970-E18970</f>
        <v>-18000</v>
      </c>
      <c r="H18970" s="705" t="s">
        <v>12659</v>
      </c>
      <c r="J18970" s="40"/>
    </row>
    <row r="18971" spans="1:10" ht="15" x14ac:dyDescent="0.2">
      <c r="A18971" s="1377">
        <v>45380</v>
      </c>
      <c r="B18971" s="1378" t="s">
        <v>11897</v>
      </c>
      <c r="C18971" s="1378" t="s">
        <v>5410</v>
      </c>
      <c r="D18971" s="1379" t="s">
        <v>12818</v>
      </c>
      <c r="E18971" s="126">
        <v>20000</v>
      </c>
      <c r="F18971" s="126"/>
      <c r="G18971" s="126">
        <f t="shared" si="400"/>
        <v>-20000</v>
      </c>
      <c r="H18971" s="705" t="s">
        <v>12659</v>
      </c>
      <c r="J18971" s="40"/>
    </row>
    <row r="18972" spans="1:10" ht="15" x14ac:dyDescent="0.2">
      <c r="A18972" s="1377">
        <v>45380</v>
      </c>
      <c r="B18972" s="1378" t="s">
        <v>11897</v>
      </c>
      <c r="C18972" s="1378" t="s">
        <v>5410</v>
      </c>
      <c r="D18972" s="1379" t="s">
        <v>12819</v>
      </c>
      <c r="E18972" s="126">
        <v>18000</v>
      </c>
      <c r="F18972" s="126"/>
      <c r="G18972" s="126">
        <f t="shared" si="400"/>
        <v>-18000</v>
      </c>
      <c r="H18972" s="705" t="s">
        <v>12659</v>
      </c>
      <c r="J18972" s="40"/>
    </row>
    <row r="18973" spans="1:10" ht="15" x14ac:dyDescent="0.2">
      <c r="A18973" s="733">
        <v>45355</v>
      </c>
      <c r="B18973" s="174" t="s">
        <v>11635</v>
      </c>
      <c r="C18973" s="174" t="s">
        <v>11291</v>
      </c>
      <c r="D18973" s="228" t="s">
        <v>12660</v>
      </c>
      <c r="E18973" s="236">
        <v>65000</v>
      </c>
      <c r="F18973" s="236"/>
      <c r="G18973" s="236">
        <f t="shared" si="382"/>
        <v>-65000</v>
      </c>
      <c r="H18973" s="709" t="s">
        <v>12659</v>
      </c>
    </row>
    <row r="18974" spans="1:10" ht="24" x14ac:dyDescent="0.2">
      <c r="A18974" s="733">
        <v>45355</v>
      </c>
      <c r="B18974" s="174" t="s">
        <v>11897</v>
      </c>
      <c r="C18974" s="174" t="s">
        <v>11291</v>
      </c>
      <c r="D18974" s="228" t="s">
        <v>12661</v>
      </c>
      <c r="E18974" s="236">
        <v>135000</v>
      </c>
      <c r="F18974" s="236"/>
      <c r="G18974" s="236">
        <f t="shared" si="382"/>
        <v>-135000</v>
      </c>
      <c r="H18974" s="709" t="s">
        <v>12659</v>
      </c>
    </row>
    <row r="18975" spans="1:10" ht="15" x14ac:dyDescent="0.2">
      <c r="A18975" s="733">
        <v>45356</v>
      </c>
      <c r="B18975" s="174" t="s">
        <v>12366</v>
      </c>
      <c r="C18975" s="174" t="s">
        <v>12104</v>
      </c>
      <c r="D18975" s="228" t="s">
        <v>12662</v>
      </c>
      <c r="E18975" s="236">
        <v>186000</v>
      </c>
      <c r="F18975" s="236"/>
      <c r="G18975" s="236">
        <f t="shared" si="382"/>
        <v>-186000</v>
      </c>
      <c r="H18975" s="709" t="s">
        <v>12659</v>
      </c>
    </row>
    <row r="18976" spans="1:10" ht="15" x14ac:dyDescent="0.2">
      <c r="A18976" s="733">
        <v>45359</v>
      </c>
      <c r="B18976" s="174" t="s">
        <v>9356</v>
      </c>
      <c r="C18976" s="174" t="s">
        <v>1198</v>
      </c>
      <c r="D18976" s="228" t="s">
        <v>12665</v>
      </c>
      <c r="E18976" s="236">
        <v>412181</v>
      </c>
      <c r="F18976" s="236"/>
      <c r="G18976" s="236">
        <f t="shared" si="382"/>
        <v>-412181</v>
      </c>
      <c r="H18976" s="709" t="s">
        <v>12659</v>
      </c>
    </row>
    <row r="18977" spans="1:8" ht="18.75" customHeight="1" x14ac:dyDescent="0.2">
      <c r="A18977" s="733">
        <v>45362</v>
      </c>
      <c r="B18977" s="174" t="s">
        <v>12710</v>
      </c>
      <c r="C18977" s="174" t="s">
        <v>12711</v>
      </c>
      <c r="D18977" s="228" t="s">
        <v>12712</v>
      </c>
      <c r="E18977" s="236">
        <v>1071000</v>
      </c>
      <c r="F18977" s="236"/>
      <c r="G18977" s="236">
        <f t="shared" si="382"/>
        <v>-1071000</v>
      </c>
      <c r="H18977" s="709" t="s">
        <v>12659</v>
      </c>
    </row>
    <row r="18978" spans="1:8" ht="15" x14ac:dyDescent="0.2">
      <c r="A18978" s="733">
        <v>45364</v>
      </c>
      <c r="B18978" s="174" t="s">
        <v>37</v>
      </c>
      <c r="C18978" s="551" t="s">
        <v>3003</v>
      </c>
      <c r="D18978" s="740" t="s">
        <v>12733</v>
      </c>
      <c r="E18978" s="552">
        <v>27362</v>
      </c>
      <c r="F18978" s="236"/>
      <c r="G18978" s="236">
        <f t="shared" si="382"/>
        <v>-27362</v>
      </c>
      <c r="H18978" s="709" t="s">
        <v>12659</v>
      </c>
    </row>
    <row r="18979" spans="1:8" ht="15" x14ac:dyDescent="0.2">
      <c r="A18979" s="733">
        <v>45364</v>
      </c>
      <c r="B18979" s="174" t="s">
        <v>3945</v>
      </c>
      <c r="C18979" s="551" t="s">
        <v>3003</v>
      </c>
      <c r="D18979" s="740" t="s">
        <v>12733</v>
      </c>
      <c r="E18979" s="552">
        <v>35367</v>
      </c>
      <c r="F18979" s="236"/>
      <c r="G18979" s="236">
        <f t="shared" si="382"/>
        <v>-35367</v>
      </c>
      <c r="H18979" s="709" t="s">
        <v>12659</v>
      </c>
    </row>
    <row r="18980" spans="1:8" ht="15" x14ac:dyDescent="0.2">
      <c r="A18980" s="733">
        <v>45364</v>
      </c>
      <c r="B18980" s="174" t="s">
        <v>3946</v>
      </c>
      <c r="C18980" s="551" t="s">
        <v>3003</v>
      </c>
      <c r="D18980" s="740" t="s">
        <v>12733</v>
      </c>
      <c r="E18980" s="552">
        <v>32760</v>
      </c>
      <c r="F18980" s="236"/>
      <c r="G18980" s="236">
        <f t="shared" si="382"/>
        <v>-32760</v>
      </c>
      <c r="H18980" s="709" t="s">
        <v>12659</v>
      </c>
    </row>
    <row r="18981" spans="1:8" ht="15" x14ac:dyDescent="0.2">
      <c r="A18981" s="733">
        <v>45372</v>
      </c>
      <c r="B18981" s="174" t="s">
        <v>12366</v>
      </c>
      <c r="C18981" s="174" t="s">
        <v>256</v>
      </c>
      <c r="D18981" s="228" t="s">
        <v>12791</v>
      </c>
      <c r="E18981" s="236">
        <v>712701</v>
      </c>
      <c r="F18981" s="236"/>
      <c r="G18981" s="236">
        <f t="shared" ref="G18981:G18982" si="401">F18981-E18981</f>
        <v>-712701</v>
      </c>
      <c r="H18981" s="709" t="s">
        <v>12659</v>
      </c>
    </row>
    <row r="18982" spans="1:8" ht="24" x14ac:dyDescent="0.2">
      <c r="A18982" s="733">
        <v>45372</v>
      </c>
      <c r="B18982" s="174" t="s">
        <v>10232</v>
      </c>
      <c r="C18982" s="677" t="s">
        <v>11748</v>
      </c>
      <c r="D18982" s="1404" t="s">
        <v>12821</v>
      </c>
      <c r="E18982" s="678">
        <v>369095</v>
      </c>
      <c r="F18982" s="678"/>
      <c r="G18982" s="236">
        <f t="shared" si="401"/>
        <v>-369095</v>
      </c>
      <c r="H18982" s="709" t="s">
        <v>12659</v>
      </c>
    </row>
    <row r="18983" spans="1:8" ht="24" x14ac:dyDescent="0.2">
      <c r="A18983" s="730">
        <v>45359</v>
      </c>
      <c r="B18983" s="94" t="s">
        <v>11093</v>
      </c>
      <c r="C18983" s="94" t="s">
        <v>559</v>
      </c>
      <c r="D18983" s="802" t="s">
        <v>12664</v>
      </c>
      <c r="E18983" s="176"/>
      <c r="F18983" s="176">
        <v>412181</v>
      </c>
      <c r="G18983" s="176">
        <f t="shared" si="382"/>
        <v>412181</v>
      </c>
      <c r="H18983" s="702" t="s">
        <v>12659</v>
      </c>
    </row>
    <row r="18984" spans="1:8" ht="15" x14ac:dyDescent="0.2">
      <c r="A18984" s="730">
        <v>45359</v>
      </c>
      <c r="B18984" s="94" t="s">
        <v>12532</v>
      </c>
      <c r="C18984" s="94" t="s">
        <v>559</v>
      </c>
      <c r="D18984" s="802" t="s">
        <v>12683</v>
      </c>
      <c r="E18984" s="176"/>
      <c r="F18984" s="176">
        <v>8053923</v>
      </c>
      <c r="G18984" s="176">
        <f t="shared" ref="G18984" si="402">F18984-E18984</f>
        <v>8053923</v>
      </c>
      <c r="H18984" s="702" t="s">
        <v>12659</v>
      </c>
    </row>
    <row r="18985" spans="1:8" ht="15" x14ac:dyDescent="0.2">
      <c r="A18985" s="730">
        <v>45359</v>
      </c>
      <c r="B18985" s="94" t="s">
        <v>3946</v>
      </c>
      <c r="C18985" s="94" t="s">
        <v>559</v>
      </c>
      <c r="D18985" s="892" t="s">
        <v>12793</v>
      </c>
      <c r="E18985" s="176"/>
      <c r="F18985" s="176">
        <v>359992</v>
      </c>
      <c r="G18985" s="92">
        <f>F18985-E18985</f>
        <v>359992</v>
      </c>
      <c r="H18985" s="702" t="s">
        <v>12659</v>
      </c>
    </row>
    <row r="18986" spans="1:8" ht="15" x14ac:dyDescent="0.2">
      <c r="A18986" s="730">
        <v>45362</v>
      </c>
      <c r="B18986" s="94" t="s">
        <v>12366</v>
      </c>
      <c r="C18986" s="94" t="s">
        <v>559</v>
      </c>
      <c r="D18986" s="802" t="s">
        <v>12698</v>
      </c>
      <c r="E18986" s="176"/>
      <c r="F18986" s="176">
        <v>4658436</v>
      </c>
      <c r="G18986" s="176">
        <f t="shared" ref="G18986:G18990" si="403">F18986-E18986</f>
        <v>4658436</v>
      </c>
      <c r="H18986" s="702" t="s">
        <v>12659</v>
      </c>
    </row>
    <row r="18987" spans="1:8" ht="15" x14ac:dyDescent="0.2">
      <c r="A18987" s="730">
        <v>45362</v>
      </c>
      <c r="B18987" s="91" t="s">
        <v>11897</v>
      </c>
      <c r="C18987" s="94" t="s">
        <v>559</v>
      </c>
      <c r="D18987" s="801" t="s">
        <v>12707</v>
      </c>
      <c r="E18987" s="92"/>
      <c r="F18987" s="92">
        <v>6010680</v>
      </c>
      <c r="G18987" s="92">
        <f t="shared" si="403"/>
        <v>6010680</v>
      </c>
      <c r="H18987" s="702" t="s">
        <v>12659</v>
      </c>
    </row>
    <row r="18988" spans="1:8" ht="15" x14ac:dyDescent="0.2">
      <c r="A18988" s="730">
        <v>45362</v>
      </c>
      <c r="B18988" s="91" t="s">
        <v>11897</v>
      </c>
      <c r="C18988" s="94" t="s">
        <v>559</v>
      </c>
      <c r="D18988" s="801" t="s">
        <v>12707</v>
      </c>
      <c r="E18988" s="92"/>
      <c r="F18988" s="92">
        <v>5060000</v>
      </c>
      <c r="G18988" s="92">
        <f t="shared" si="403"/>
        <v>5060000</v>
      </c>
      <c r="H18988" s="702" t="s">
        <v>12659</v>
      </c>
    </row>
    <row r="18989" spans="1:8" ht="15" x14ac:dyDescent="0.2">
      <c r="A18989" s="730">
        <v>45362</v>
      </c>
      <c r="B18989" s="91" t="s">
        <v>11897</v>
      </c>
      <c r="C18989" s="94" t="s">
        <v>559</v>
      </c>
      <c r="D18989" s="801" t="s">
        <v>12708</v>
      </c>
      <c r="E18989" s="92"/>
      <c r="F18989" s="92">
        <v>10000000</v>
      </c>
      <c r="G18989" s="92">
        <f t="shared" si="403"/>
        <v>10000000</v>
      </c>
      <c r="H18989" s="702" t="s">
        <v>12659</v>
      </c>
    </row>
    <row r="18990" spans="1:8" ht="15" x14ac:dyDescent="0.2">
      <c r="A18990" s="730">
        <v>45362</v>
      </c>
      <c r="B18990" s="91" t="s">
        <v>11897</v>
      </c>
      <c r="C18990" s="94" t="s">
        <v>559</v>
      </c>
      <c r="D18990" s="801" t="s">
        <v>12709</v>
      </c>
      <c r="E18990" s="92"/>
      <c r="F18990" s="92">
        <v>1071000</v>
      </c>
      <c r="G18990" s="92">
        <f t="shared" si="403"/>
        <v>1071000</v>
      </c>
      <c r="H18990" s="702" t="s">
        <v>12659</v>
      </c>
    </row>
    <row r="18991" spans="1:8" ht="15" x14ac:dyDescent="0.2">
      <c r="A18991" s="730">
        <v>45366</v>
      </c>
      <c r="B18991" s="91" t="s">
        <v>12372</v>
      </c>
      <c r="C18991" s="94" t="s">
        <v>559</v>
      </c>
      <c r="D18991" s="801" t="s">
        <v>12757</v>
      </c>
      <c r="E18991" s="92"/>
      <c r="F18991" s="92">
        <v>500000</v>
      </c>
      <c r="G18991" s="92">
        <f t="shared" ref="G18991" si="404">F18991-E18991</f>
        <v>500000</v>
      </c>
      <c r="H18991" s="702" t="s">
        <v>12659</v>
      </c>
    </row>
    <row r="18992" spans="1:8" ht="15" x14ac:dyDescent="0.2">
      <c r="A18992" s="730">
        <v>45372</v>
      </c>
      <c r="B18992" s="91" t="s">
        <v>11897</v>
      </c>
      <c r="C18992" s="94" t="s">
        <v>559</v>
      </c>
      <c r="D18992" s="801" t="s">
        <v>12790</v>
      </c>
      <c r="E18992" s="92"/>
      <c r="F18992" s="92">
        <v>712701</v>
      </c>
      <c r="G18992" s="92">
        <f t="shared" ref="G18992:G18993" si="405">F18992-E18992</f>
        <v>712701</v>
      </c>
      <c r="H18992" s="702" t="s">
        <v>12659</v>
      </c>
    </row>
    <row r="18993" spans="1:8" ht="15" x14ac:dyDescent="0.2">
      <c r="A18993" s="730">
        <v>45373</v>
      </c>
      <c r="B18993" s="91" t="s">
        <v>9356</v>
      </c>
      <c r="C18993" s="94" t="s">
        <v>559</v>
      </c>
      <c r="D18993" s="801" t="s">
        <v>12820</v>
      </c>
      <c r="E18993" s="92"/>
      <c r="F18993" s="92">
        <v>369095</v>
      </c>
      <c r="G18993" s="92">
        <f t="shared" si="405"/>
        <v>369095</v>
      </c>
      <c r="H18993" s="702" t="s">
        <v>12659</v>
      </c>
    </row>
    <row r="18994" spans="1:8" ht="15" x14ac:dyDescent="0.2">
      <c r="A18994" s="730">
        <v>45381</v>
      </c>
      <c r="B18994" s="91" t="s">
        <v>11738</v>
      </c>
      <c r="C18994" s="94" t="s">
        <v>559</v>
      </c>
      <c r="D18994" s="801" t="s">
        <v>12815</v>
      </c>
      <c r="E18994" s="92"/>
      <c r="F18994" s="92">
        <v>3840424</v>
      </c>
      <c r="G18994" s="92">
        <f t="shared" ref="G18994" si="406">F18994-E18994</f>
        <v>3840424</v>
      </c>
      <c r="H18994" s="702" t="s">
        <v>12659</v>
      </c>
    </row>
  </sheetData>
  <autoFilter ref="A1:P18994"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1" sqref="C11"/>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397" t="s">
        <v>0</v>
      </c>
      <c r="B1" s="1397" t="s">
        <v>47</v>
      </c>
    </row>
    <row r="2" spans="1:11" hidden="1" x14ac:dyDescent="0.3">
      <c r="A2" s="1397" t="s">
        <v>2</v>
      </c>
      <c r="B2" s="1397" t="s">
        <v>47</v>
      </c>
    </row>
    <row r="3" spans="1:11" hidden="1" x14ac:dyDescent="0.3">
      <c r="A3" s="1397" t="s">
        <v>840</v>
      </c>
      <c r="B3" s="1397" t="s">
        <v>47</v>
      </c>
    </row>
    <row r="4" spans="1:11" ht="24" hidden="1" thickBot="1" x14ac:dyDescent="0.35">
      <c r="A4"/>
      <c r="B4"/>
      <c r="C4"/>
      <c r="D4"/>
      <c r="F4" s="98" t="s">
        <v>1767</v>
      </c>
      <c r="H4" s="1126" t="s">
        <v>1767</v>
      </c>
      <c r="I4" s="1126"/>
      <c r="J4" s="1126"/>
    </row>
    <row r="5" spans="1:11" ht="24" thickBot="1" x14ac:dyDescent="0.35">
      <c r="A5" s="1398" t="s">
        <v>4137</v>
      </c>
      <c r="B5" s="1399" t="s">
        <v>4134</v>
      </c>
      <c r="C5" s="1399" t="s">
        <v>4135</v>
      </c>
      <c r="D5" s="1399" t="s">
        <v>4136</v>
      </c>
      <c r="E5" s="347"/>
      <c r="H5" s="1126"/>
      <c r="I5" s="1126"/>
      <c r="J5" s="1126"/>
      <c r="K5" s="1014" t="s">
        <v>10860</v>
      </c>
    </row>
    <row r="6" spans="1:11" ht="26.25" x14ac:dyDescent="0.4">
      <c r="A6" s="738" t="s">
        <v>12372</v>
      </c>
      <c r="B6" s="739">
        <v>2700</v>
      </c>
      <c r="C6" s="739">
        <v>500000</v>
      </c>
      <c r="D6" s="739">
        <v>497300</v>
      </c>
      <c r="F6" s="697" t="s">
        <v>155</v>
      </c>
      <c r="G6" s="698" t="s">
        <v>2613</v>
      </c>
      <c r="H6" s="698" t="s">
        <v>7682</v>
      </c>
      <c r="I6" s="697" t="s">
        <v>2615</v>
      </c>
    </row>
    <row r="7" spans="1:11" ht="26.25" x14ac:dyDescent="0.4">
      <c r="A7" s="738" t="s">
        <v>12510</v>
      </c>
      <c r="B7" s="739">
        <v>109650</v>
      </c>
      <c r="C7" s="739"/>
      <c r="D7" s="739">
        <v>-109650</v>
      </c>
      <c r="F7" s="695" t="s">
        <v>2933</v>
      </c>
      <c r="G7" s="696">
        <f t="shared" ref="G7:G24" si="0">VLOOKUP(F7,$A$6:$D$142,4,0)</f>
        <v>39998531.25637947</v>
      </c>
      <c r="H7" s="696">
        <f>VLOOKUP(F7,'Project wise Supplier balance'!$A$6:$D$91,4,0)</f>
        <v>0</v>
      </c>
      <c r="I7" s="693">
        <f t="shared" ref="I7:I24" si="1">G7-H7</f>
        <v>39998531.25637947</v>
      </c>
    </row>
    <row r="8" spans="1:11" ht="26.25" x14ac:dyDescent="0.4">
      <c r="A8" s="738" t="s">
        <v>12426</v>
      </c>
      <c r="B8" s="739">
        <v>13100</v>
      </c>
      <c r="C8" s="739"/>
      <c r="D8" s="739">
        <v>-13100</v>
      </c>
      <c r="F8" s="695" t="s">
        <v>4721</v>
      </c>
      <c r="G8" s="696">
        <f t="shared" si="0"/>
        <v>10957853.041129032</v>
      </c>
      <c r="H8" s="696">
        <f>VLOOKUP(F8,'Project wise Supplier balance'!$A$6:$D$91,4,0)</f>
        <v>162620</v>
      </c>
      <c r="I8" s="693">
        <f t="shared" si="1"/>
        <v>10795233.041129032</v>
      </c>
    </row>
    <row r="9" spans="1:11" ht="26.25" x14ac:dyDescent="0.4">
      <c r="A9" s="738" t="s">
        <v>12532</v>
      </c>
      <c r="B9" s="739">
        <v>5108466</v>
      </c>
      <c r="C9" s="739">
        <v>8053923</v>
      </c>
      <c r="D9" s="739">
        <v>2945457</v>
      </c>
      <c r="F9" s="695" t="s">
        <v>2652</v>
      </c>
      <c r="G9" s="696">
        <f t="shared" si="0"/>
        <v>10068965.30031715</v>
      </c>
      <c r="H9" s="696">
        <f>VLOOKUP(F9,'Project wise Supplier balance'!$A$6:$D$91,4,0)</f>
        <v>0</v>
      </c>
      <c r="I9" s="693">
        <f t="shared" si="1"/>
        <v>10068965.30031715</v>
      </c>
    </row>
    <row r="10" spans="1:11" ht="26.25" x14ac:dyDescent="0.4">
      <c r="A10" s="738" t="s">
        <v>12624</v>
      </c>
      <c r="B10" s="739">
        <v>571850</v>
      </c>
      <c r="C10" s="739"/>
      <c r="D10" s="739">
        <v>-571850</v>
      </c>
      <c r="F10" s="695" t="s">
        <v>1400</v>
      </c>
      <c r="G10" s="696">
        <f t="shared" si="0"/>
        <v>16037003.15589213</v>
      </c>
      <c r="H10" s="696">
        <f>VLOOKUP(F10,'Project wise Supplier balance'!$A$6:$D$91,4,0)</f>
        <v>159545</v>
      </c>
      <c r="I10" s="693">
        <f t="shared" si="1"/>
        <v>15877458.15589213</v>
      </c>
    </row>
    <row r="11" spans="1:11" ht="26.25" x14ac:dyDescent="0.4">
      <c r="A11" s="738" t="s">
        <v>12207</v>
      </c>
      <c r="B11" s="739">
        <v>3029446</v>
      </c>
      <c r="C11" s="739">
        <v>13975308</v>
      </c>
      <c r="D11" s="739">
        <v>10945862</v>
      </c>
      <c r="F11" s="695" t="s">
        <v>7126</v>
      </c>
      <c r="G11" s="696">
        <f t="shared" si="0"/>
        <v>27649</v>
      </c>
      <c r="H11" s="696">
        <f>VLOOKUP(F11,'Project wise Supplier balance'!$A$6:$D$91,4,0)</f>
        <v>0</v>
      </c>
      <c r="I11" s="693">
        <f t="shared" si="1"/>
        <v>27649</v>
      </c>
    </row>
    <row r="12" spans="1:11" ht="26.25" x14ac:dyDescent="0.4">
      <c r="A12" s="738" t="s">
        <v>11897</v>
      </c>
      <c r="B12" s="739">
        <v>30804978</v>
      </c>
      <c r="C12" s="739">
        <v>32854381</v>
      </c>
      <c r="D12" s="739">
        <v>2049403</v>
      </c>
      <c r="F12" s="695" t="s">
        <v>7067</v>
      </c>
      <c r="G12" s="696">
        <f t="shared" si="0"/>
        <v>5665632</v>
      </c>
      <c r="H12" s="696" t="e">
        <f>VLOOKUP(F12,'Project wise Supplier balance'!$A$6:$D$91,4,0)</f>
        <v>#N/A</v>
      </c>
      <c r="I12" s="693" t="e">
        <f t="shared" si="1"/>
        <v>#N/A</v>
      </c>
    </row>
    <row r="13" spans="1:11" ht="26.25" x14ac:dyDescent="0.4">
      <c r="A13" s="738" t="s">
        <v>11617</v>
      </c>
      <c r="B13" s="739">
        <v>3811277</v>
      </c>
      <c r="C13" s="739">
        <v>2600000</v>
      </c>
      <c r="D13" s="739">
        <v>-1211277</v>
      </c>
      <c r="F13" s="695" t="s">
        <v>6511</v>
      </c>
      <c r="G13" s="696">
        <f t="shared" si="0"/>
        <v>2445161</v>
      </c>
      <c r="H13" s="696" t="e">
        <f>VLOOKUP(F13,'Project wise Supplier balance'!$A$6:$D$91,4,0)</f>
        <v>#N/A</v>
      </c>
      <c r="I13" s="693" t="e">
        <f t="shared" si="1"/>
        <v>#N/A</v>
      </c>
    </row>
    <row r="14" spans="1:11" ht="26.25" x14ac:dyDescent="0.4">
      <c r="A14" s="738" t="s">
        <v>11511</v>
      </c>
      <c r="B14" s="739">
        <v>3564865.5595105672</v>
      </c>
      <c r="C14" s="739">
        <v>8220424</v>
      </c>
      <c r="D14" s="739">
        <v>4655558.4404894328</v>
      </c>
      <c r="F14" s="695" t="s">
        <v>6518</v>
      </c>
      <c r="G14" s="696">
        <f t="shared" si="0"/>
        <v>1915801.3763440857</v>
      </c>
      <c r="H14" s="696">
        <f>VLOOKUP(F14,'Project wise Supplier balance'!$A$6:$D$91,4,0)</f>
        <v>0</v>
      </c>
      <c r="I14" s="693">
        <f t="shared" si="1"/>
        <v>1915801.3763440857</v>
      </c>
    </row>
    <row r="15" spans="1:11" ht="26.25" x14ac:dyDescent="0.4">
      <c r="A15" s="738" t="s">
        <v>11446</v>
      </c>
      <c r="B15" s="739">
        <v>7365237</v>
      </c>
      <c r="C15" s="739">
        <v>9154145</v>
      </c>
      <c r="D15" s="739">
        <v>1788908</v>
      </c>
      <c r="F15" s="695" t="s">
        <v>6508</v>
      </c>
      <c r="G15" s="696">
        <f t="shared" si="0"/>
        <v>2118178</v>
      </c>
      <c r="H15" s="696">
        <f>VLOOKUP(F15,'Project wise Supplier balance'!$A$6:$D$91,4,0)</f>
        <v>4245</v>
      </c>
      <c r="I15" s="693">
        <f t="shared" si="1"/>
        <v>2113933</v>
      </c>
    </row>
    <row r="16" spans="1:11" ht="26.25" x14ac:dyDescent="0.4">
      <c r="A16" s="738" t="s">
        <v>7807</v>
      </c>
      <c r="B16" s="739">
        <v>3259240</v>
      </c>
      <c r="C16" s="739">
        <v>4334251</v>
      </c>
      <c r="D16" s="739">
        <v>1075011</v>
      </c>
      <c r="F16" s="695" t="s">
        <v>6505</v>
      </c>
      <c r="G16" s="696">
        <f t="shared" si="0"/>
        <v>4302191.3617511522</v>
      </c>
      <c r="H16" s="696" t="e">
        <f>VLOOKUP(F16,'Project wise Supplier balance'!$A$6:$D$91,4,0)</f>
        <v>#N/A</v>
      </c>
      <c r="I16" s="693" t="e">
        <f t="shared" si="1"/>
        <v>#N/A</v>
      </c>
    </row>
    <row r="17" spans="1:9" ht="26.25" x14ac:dyDescent="0.4">
      <c r="A17" s="738" t="s">
        <v>11340</v>
      </c>
      <c r="B17" s="739">
        <v>76862</v>
      </c>
      <c r="C17" s="739">
        <v>200000</v>
      </c>
      <c r="D17" s="739">
        <v>123138</v>
      </c>
      <c r="F17" s="695" t="s">
        <v>7555</v>
      </c>
      <c r="G17" s="696">
        <f t="shared" si="0"/>
        <v>946445.53225806449</v>
      </c>
      <c r="H17" s="696">
        <f>VLOOKUP(F17,'Project wise Supplier balance'!$A$6:$D$91,4,0)</f>
        <v>0</v>
      </c>
      <c r="I17" s="693">
        <f t="shared" si="1"/>
        <v>946445.53225806449</v>
      </c>
    </row>
    <row r="18" spans="1:9" ht="26.25" x14ac:dyDescent="0.4">
      <c r="A18" s="738" t="s">
        <v>11075</v>
      </c>
      <c r="B18" s="739">
        <v>1155980</v>
      </c>
      <c r="C18" s="739">
        <v>1000000</v>
      </c>
      <c r="D18" s="739">
        <v>-155980</v>
      </c>
      <c r="F18" s="695" t="s">
        <v>6953</v>
      </c>
      <c r="G18" s="696">
        <f t="shared" si="0"/>
        <v>1351664</v>
      </c>
      <c r="H18" s="696" t="e">
        <f>VLOOKUP(F18,'Project wise Supplier balance'!$A$6:$D$91,4,0)</f>
        <v>#N/A</v>
      </c>
      <c r="I18" s="693" t="e">
        <f t="shared" si="1"/>
        <v>#N/A</v>
      </c>
    </row>
    <row r="19" spans="1:9" ht="26.25" x14ac:dyDescent="0.4">
      <c r="A19" s="738" t="s">
        <v>11271</v>
      </c>
      <c r="B19" s="739">
        <v>659316</v>
      </c>
      <c r="C19" s="739">
        <v>1300000</v>
      </c>
      <c r="D19" s="739">
        <v>640684</v>
      </c>
      <c r="F19" s="695" t="s">
        <v>6647</v>
      </c>
      <c r="G19" s="696">
        <f t="shared" si="0"/>
        <v>67087</v>
      </c>
      <c r="H19" s="696">
        <f>VLOOKUP(F19,'Project wise Supplier balance'!$A$6:$D$91,4,0)</f>
        <v>0</v>
      </c>
      <c r="I19" s="693">
        <f t="shared" si="1"/>
        <v>67087</v>
      </c>
    </row>
    <row r="20" spans="1:9" ht="26.25" x14ac:dyDescent="0.4">
      <c r="A20" s="738" t="s">
        <v>11007</v>
      </c>
      <c r="B20" s="739">
        <v>319470</v>
      </c>
      <c r="C20" s="739">
        <v>900000</v>
      </c>
      <c r="D20" s="739">
        <v>580530</v>
      </c>
      <c r="F20" s="695" t="s">
        <v>7112</v>
      </c>
      <c r="G20" s="696">
        <f t="shared" si="0"/>
        <v>641998.78494623653</v>
      </c>
      <c r="H20" s="696">
        <f>VLOOKUP(F20,'Project wise Supplier balance'!$A$6:$D$91,4,0)</f>
        <v>0</v>
      </c>
      <c r="I20" s="693">
        <f t="shared" si="1"/>
        <v>641998.78494623653</v>
      </c>
    </row>
    <row r="21" spans="1:9" ht="26.25" x14ac:dyDescent="0.4">
      <c r="A21" s="738" t="s">
        <v>9719</v>
      </c>
      <c r="B21" s="739">
        <v>138515</v>
      </c>
      <c r="C21" s="739">
        <v>500000</v>
      </c>
      <c r="D21" s="739">
        <v>361485</v>
      </c>
      <c r="F21" s="695" t="s">
        <v>7657</v>
      </c>
      <c r="G21" s="696">
        <f t="shared" si="0"/>
        <v>702698.51</v>
      </c>
      <c r="H21" s="696">
        <f>VLOOKUP(F21,'Project wise Supplier balance'!$A$6:$D$91,4,0)</f>
        <v>0</v>
      </c>
      <c r="I21" s="693">
        <f t="shared" si="1"/>
        <v>702698.51</v>
      </c>
    </row>
    <row r="22" spans="1:9" ht="26.25" x14ac:dyDescent="0.4">
      <c r="A22" s="738" t="s">
        <v>10909</v>
      </c>
      <c r="B22" s="739">
        <v>20902471.397849467</v>
      </c>
      <c r="C22" s="739">
        <v>27083716</v>
      </c>
      <c r="D22" s="739">
        <v>6181244.6021505389</v>
      </c>
      <c r="F22" s="695" t="s">
        <v>6408</v>
      </c>
      <c r="G22" s="696">
        <f t="shared" si="0"/>
        <v>-209739.22580645164</v>
      </c>
      <c r="H22" s="696">
        <f>VLOOKUP(F22,'Project wise Supplier balance'!$A$6:$D$91,4,0)</f>
        <v>80843</v>
      </c>
      <c r="I22" s="693">
        <f t="shared" si="1"/>
        <v>-290582.22580645164</v>
      </c>
    </row>
    <row r="23" spans="1:9" ht="26.25" x14ac:dyDescent="0.4">
      <c r="A23" s="738" t="s">
        <v>10576</v>
      </c>
      <c r="B23" s="739">
        <v>33647718.333333336</v>
      </c>
      <c r="C23" s="739">
        <v>42957843</v>
      </c>
      <c r="D23" s="739">
        <v>9310124.6666666679</v>
      </c>
      <c r="F23" s="695" t="s">
        <v>7732</v>
      </c>
      <c r="G23" s="696">
        <f t="shared" si="0"/>
        <v>301911.87096774194</v>
      </c>
      <c r="H23" s="696">
        <f>VLOOKUP(F23,'Project wise Supplier balance'!$A$6:$D$91,4,0)</f>
        <v>0</v>
      </c>
      <c r="I23" s="693">
        <f t="shared" si="1"/>
        <v>301911.87096774194</v>
      </c>
    </row>
    <row r="24" spans="1:9" ht="26.25" x14ac:dyDescent="0.4">
      <c r="A24" s="738" t="s">
        <v>10379</v>
      </c>
      <c r="B24" s="739">
        <v>4030880</v>
      </c>
      <c r="C24" s="739">
        <v>3000000</v>
      </c>
      <c r="D24" s="739">
        <v>-1030880</v>
      </c>
      <c r="F24" s="695" t="s">
        <v>7746</v>
      </c>
      <c r="G24" s="696" t="e">
        <f t="shared" si="0"/>
        <v>#N/A</v>
      </c>
      <c r="H24" s="696">
        <f>VLOOKUP(F24,'Project wise Supplier balance'!$A$6:$D$91,4,0)</f>
        <v>0</v>
      </c>
      <c r="I24" s="693" t="e">
        <f t="shared" si="1"/>
        <v>#N/A</v>
      </c>
    </row>
    <row r="25" spans="1:9" ht="26.25" x14ac:dyDescent="0.4">
      <c r="A25" s="738" t="s">
        <v>10338</v>
      </c>
      <c r="B25" s="739">
        <v>5611655</v>
      </c>
      <c r="C25" s="739">
        <v>7705250</v>
      </c>
      <c r="D25" s="739">
        <v>2093595</v>
      </c>
    </row>
    <row r="26" spans="1:9" ht="26.25" x14ac:dyDescent="0.4">
      <c r="A26" s="738" t="s">
        <v>10296</v>
      </c>
      <c r="B26" s="739">
        <v>3951168.4623655914</v>
      </c>
      <c r="C26" s="739">
        <v>2000000</v>
      </c>
      <c r="D26" s="739">
        <v>-1951168.4623655914</v>
      </c>
    </row>
    <row r="27" spans="1:9" ht="26.25" x14ac:dyDescent="0.4">
      <c r="A27" s="738" t="s">
        <v>10232</v>
      </c>
      <c r="B27" s="739">
        <v>19902013.333333336</v>
      </c>
      <c r="C27" s="739">
        <v>31092766</v>
      </c>
      <c r="D27" s="739">
        <v>11190752.666666666</v>
      </c>
    </row>
    <row r="28" spans="1:9" ht="26.25" x14ac:dyDescent="0.4">
      <c r="A28" s="738" t="s">
        <v>10144</v>
      </c>
      <c r="B28" s="739">
        <v>6835862</v>
      </c>
      <c r="C28" s="739">
        <v>7704349</v>
      </c>
      <c r="D28" s="739">
        <v>868487</v>
      </c>
    </row>
    <row r="29" spans="1:9" ht="26.25" x14ac:dyDescent="0.4">
      <c r="A29" s="738" t="s">
        <v>10122</v>
      </c>
      <c r="B29" s="739">
        <v>83200</v>
      </c>
      <c r="C29" s="739">
        <v>0</v>
      </c>
      <c r="D29" s="739">
        <v>-83200</v>
      </c>
    </row>
    <row r="30" spans="1:9" ht="26.25" x14ac:dyDescent="0.4">
      <c r="A30" s="738" t="s">
        <v>10023</v>
      </c>
      <c r="B30" s="739">
        <v>8366313.5</v>
      </c>
      <c r="C30" s="739">
        <v>7120000</v>
      </c>
      <c r="D30" s="739">
        <v>-1246313.5</v>
      </c>
    </row>
    <row r="31" spans="1:9" ht="26.25" x14ac:dyDescent="0.4">
      <c r="A31" s="738" t="s">
        <v>9832</v>
      </c>
      <c r="B31" s="739">
        <v>25279795</v>
      </c>
      <c r="C31" s="739">
        <v>19830000</v>
      </c>
      <c r="D31" s="739">
        <v>-5449795</v>
      </c>
    </row>
    <row r="32" spans="1:9" ht="26.25" x14ac:dyDescent="0.4">
      <c r="A32" s="738" t="s">
        <v>9769</v>
      </c>
      <c r="B32" s="739">
        <v>16161004</v>
      </c>
      <c r="C32" s="739">
        <v>19855650</v>
      </c>
      <c r="D32" s="739">
        <v>3694646</v>
      </c>
    </row>
    <row r="33" spans="1:9" ht="26.25" x14ac:dyDescent="0.4">
      <c r="A33" s="738" t="s">
        <v>9661</v>
      </c>
      <c r="B33" s="739">
        <v>4762390.9032258065</v>
      </c>
      <c r="C33" s="739">
        <v>10021233</v>
      </c>
      <c r="D33" s="739">
        <v>5258842.0967741944</v>
      </c>
    </row>
    <row r="34" spans="1:9" ht="26.25" x14ac:dyDescent="0.4">
      <c r="A34" s="738" t="s">
        <v>9464</v>
      </c>
      <c r="B34" s="739">
        <v>2249169</v>
      </c>
      <c r="C34" s="739">
        <v>2722000</v>
      </c>
      <c r="D34" s="739">
        <v>472831</v>
      </c>
    </row>
    <row r="35" spans="1:9" ht="26.25" x14ac:dyDescent="0.4">
      <c r="A35" s="738" t="s">
        <v>9507</v>
      </c>
      <c r="B35" s="739">
        <v>2583814</v>
      </c>
      <c r="C35" s="739">
        <v>3185630</v>
      </c>
      <c r="D35" s="739">
        <v>601816</v>
      </c>
    </row>
    <row r="36" spans="1:9" ht="26.25" x14ac:dyDescent="0.4">
      <c r="A36" s="738" t="s">
        <v>9409</v>
      </c>
      <c r="B36" s="739">
        <v>6184137.7741935486</v>
      </c>
      <c r="C36" s="739">
        <v>12225909</v>
      </c>
      <c r="D36" s="739">
        <v>6041771.2258064514</v>
      </c>
    </row>
    <row r="37" spans="1:9" ht="26.25" x14ac:dyDescent="0.4">
      <c r="A37" s="738" t="s">
        <v>9402</v>
      </c>
      <c r="B37" s="739">
        <v>5053225.5483870972</v>
      </c>
      <c r="C37" s="739">
        <v>5502581</v>
      </c>
      <c r="D37" s="739">
        <v>449355.45161290327</v>
      </c>
    </row>
    <row r="38" spans="1:9" ht="26.25" x14ac:dyDescent="0.4">
      <c r="A38" s="738" t="s">
        <v>9356</v>
      </c>
      <c r="B38" s="739">
        <v>23389366.833333332</v>
      </c>
      <c r="C38" s="739">
        <v>19140130</v>
      </c>
      <c r="D38" s="739">
        <v>-4249236.833333334</v>
      </c>
    </row>
    <row r="39" spans="1:9" ht="26.25" x14ac:dyDescent="0.4">
      <c r="A39" s="738" t="s">
        <v>8868</v>
      </c>
      <c r="B39" s="739">
        <v>3511728</v>
      </c>
      <c r="C39" s="739">
        <v>3500000</v>
      </c>
      <c r="D39" s="739">
        <v>-11728</v>
      </c>
    </row>
    <row r="40" spans="1:9" ht="26.25" x14ac:dyDescent="0.4">
      <c r="A40" s="738" t="s">
        <v>8876</v>
      </c>
      <c r="B40" s="739">
        <v>7944571.3548387093</v>
      </c>
      <c r="C40" s="739">
        <v>14475224</v>
      </c>
      <c r="D40" s="739">
        <v>6530652.6451612907</v>
      </c>
    </row>
    <row r="41" spans="1:9" ht="26.25" x14ac:dyDescent="0.4">
      <c r="A41" s="738" t="s">
        <v>8559</v>
      </c>
      <c r="B41" s="739">
        <v>5911586</v>
      </c>
      <c r="C41" s="739">
        <v>5930062</v>
      </c>
      <c r="D41" s="739">
        <v>-9923</v>
      </c>
    </row>
    <row r="42" spans="1:9" ht="26.25" x14ac:dyDescent="0.4">
      <c r="A42" s="738" t="s">
        <v>8657</v>
      </c>
      <c r="B42" s="739">
        <v>16339873</v>
      </c>
      <c r="C42" s="739">
        <v>24057411.419999998</v>
      </c>
      <c r="D42" s="739">
        <v>7717538.4199999999</v>
      </c>
    </row>
    <row r="43" spans="1:9" ht="26.25" x14ac:dyDescent="0.4">
      <c r="A43" s="738" t="s">
        <v>8532</v>
      </c>
      <c r="B43" s="739">
        <v>543932</v>
      </c>
      <c r="C43" s="739">
        <v>600000</v>
      </c>
      <c r="D43" s="739">
        <v>56068</v>
      </c>
      <c r="F43" s="291"/>
      <c r="G43" s="694"/>
      <c r="H43" s="694"/>
      <c r="I43" s="291"/>
    </row>
    <row r="44" spans="1:9" ht="26.25" x14ac:dyDescent="0.4">
      <c r="A44" s="738" t="s">
        <v>8077</v>
      </c>
      <c r="B44" s="739">
        <v>1657197</v>
      </c>
      <c r="C44" s="739">
        <v>2614743</v>
      </c>
      <c r="D44" s="739">
        <v>957546</v>
      </c>
      <c r="F44" s="291"/>
      <c r="G44" s="694"/>
      <c r="H44" s="694"/>
      <c r="I44" s="291"/>
    </row>
    <row r="45" spans="1:9" ht="26.25" x14ac:dyDescent="0.4">
      <c r="A45" s="738" t="s">
        <v>8339</v>
      </c>
      <c r="B45" s="739">
        <v>9756255</v>
      </c>
      <c r="C45" s="739">
        <v>14204081</v>
      </c>
      <c r="D45" s="739">
        <v>4489919</v>
      </c>
      <c r="F45" s="291"/>
      <c r="G45" s="694"/>
      <c r="H45" s="694"/>
      <c r="I45" s="291"/>
    </row>
    <row r="46" spans="1:9" ht="26.25" x14ac:dyDescent="0.4">
      <c r="A46" s="738" t="s">
        <v>7921</v>
      </c>
      <c r="B46" s="739">
        <v>19551392</v>
      </c>
      <c r="C46" s="739">
        <v>26037593</v>
      </c>
      <c r="D46" s="739">
        <v>6468201</v>
      </c>
      <c r="F46" s="291"/>
      <c r="G46" s="694"/>
      <c r="H46" s="694"/>
      <c r="I46" s="291"/>
    </row>
    <row r="47" spans="1:9" s="291" customFormat="1" ht="26.25" x14ac:dyDescent="0.4">
      <c r="A47" s="738" t="s">
        <v>8043</v>
      </c>
      <c r="B47" s="739">
        <v>20150378</v>
      </c>
      <c r="C47" s="739">
        <v>27909998</v>
      </c>
      <c r="D47" s="739">
        <v>7741620</v>
      </c>
      <c r="G47" s="694"/>
      <c r="H47" s="694"/>
    </row>
    <row r="48" spans="1:9" s="291" customFormat="1" ht="26.25" x14ac:dyDescent="0.4">
      <c r="A48" s="1403" t="s">
        <v>6508</v>
      </c>
      <c r="B48" s="1402">
        <v>2808804</v>
      </c>
      <c r="C48" s="1402">
        <v>4926982</v>
      </c>
      <c r="D48" s="1402">
        <v>2118178</v>
      </c>
      <c r="G48" s="694"/>
      <c r="H48" s="694"/>
    </row>
    <row r="49" spans="1:8" s="291" customFormat="1" ht="26.25" x14ac:dyDescent="0.4">
      <c r="A49" s="1403" t="s">
        <v>6511</v>
      </c>
      <c r="B49" s="1402">
        <v>7639492</v>
      </c>
      <c r="C49" s="1402">
        <v>10084653</v>
      </c>
      <c r="D49" s="1402">
        <v>2445161</v>
      </c>
      <c r="G49" s="694"/>
      <c r="H49" s="694"/>
    </row>
    <row r="50" spans="1:8" s="291" customFormat="1" ht="26.25" x14ac:dyDescent="0.4">
      <c r="A50" s="1403" t="s">
        <v>7126</v>
      </c>
      <c r="B50" s="1402">
        <v>2367767</v>
      </c>
      <c r="C50" s="1402">
        <v>2395416</v>
      </c>
      <c r="D50" s="1402">
        <v>27649</v>
      </c>
      <c r="G50" s="694"/>
      <c r="H50" s="694"/>
    </row>
    <row r="51" spans="1:8" s="291" customFormat="1" ht="26.25" x14ac:dyDescent="0.4">
      <c r="A51" s="1403" t="s">
        <v>6408</v>
      </c>
      <c r="B51" s="1402">
        <v>4913171.2258064514</v>
      </c>
      <c r="C51" s="1402">
        <v>4645812</v>
      </c>
      <c r="D51" s="1402">
        <v>-209739.22580645164</v>
      </c>
      <c r="G51" s="694"/>
      <c r="H51" s="694"/>
    </row>
    <row r="52" spans="1:8" s="291" customFormat="1" ht="26.25" x14ac:dyDescent="0.4">
      <c r="A52" s="1403" t="s">
        <v>18</v>
      </c>
      <c r="B52" s="1402">
        <v>2373025.1605222733</v>
      </c>
      <c r="C52" s="1402">
        <v>3796750</v>
      </c>
      <c r="D52" s="1402">
        <v>1433724.8394777267</v>
      </c>
      <c r="G52" s="694"/>
      <c r="H52" s="694"/>
    </row>
    <row r="53" spans="1:8" s="291" customFormat="1" ht="26.25" x14ac:dyDescent="0.4">
      <c r="A53" s="1403" t="s">
        <v>7953</v>
      </c>
      <c r="B53" s="1402">
        <v>4397458</v>
      </c>
      <c r="C53" s="1402">
        <v>6566988</v>
      </c>
      <c r="D53" s="1402">
        <v>2169530</v>
      </c>
      <c r="G53" s="694"/>
      <c r="H53" s="694"/>
    </row>
    <row r="54" spans="1:8" s="291" customFormat="1" ht="26.25" x14ac:dyDescent="0.4">
      <c r="A54" s="1403" t="s">
        <v>7817</v>
      </c>
      <c r="B54" s="1402">
        <v>781154</v>
      </c>
      <c r="C54" s="1402">
        <v>1300000</v>
      </c>
      <c r="D54" s="1402">
        <v>518846</v>
      </c>
      <c r="G54" s="694"/>
      <c r="H54" s="694"/>
    </row>
    <row r="55" spans="1:8" s="291" customFormat="1" ht="26.25" x14ac:dyDescent="0.4">
      <c r="A55" s="1403" t="s">
        <v>7732</v>
      </c>
      <c r="B55" s="1402">
        <v>428088.12903225806</v>
      </c>
      <c r="C55" s="1402">
        <v>730000</v>
      </c>
      <c r="D55" s="1402">
        <v>301911.87096774194</v>
      </c>
      <c r="G55" s="694"/>
      <c r="H55" s="694"/>
    </row>
    <row r="56" spans="1:8" s="291" customFormat="1" ht="26.25" x14ac:dyDescent="0.4">
      <c r="A56" s="1403" t="s">
        <v>4721</v>
      </c>
      <c r="B56" s="1402">
        <v>4198143.8588709673</v>
      </c>
      <c r="C56" s="1402">
        <v>15155996.9</v>
      </c>
      <c r="D56" s="1402">
        <v>10957853.041129032</v>
      </c>
      <c r="G56" s="694"/>
      <c r="H56" s="694"/>
    </row>
    <row r="57" spans="1:8" s="291" customFormat="1" ht="26.25" x14ac:dyDescent="0.4">
      <c r="A57" s="1403" t="s">
        <v>5811</v>
      </c>
      <c r="B57" s="1402">
        <v>3130611.7334869434</v>
      </c>
      <c r="C57" s="1402">
        <v>3500000</v>
      </c>
      <c r="D57" s="1402">
        <v>369388.26651305659</v>
      </c>
      <c r="G57" s="694"/>
      <c r="H57" s="694"/>
    </row>
    <row r="58" spans="1:8" s="291" customFormat="1" ht="26.25" x14ac:dyDescent="0.4">
      <c r="A58" s="1403" t="s">
        <v>3946</v>
      </c>
      <c r="B58" s="1402">
        <v>14916441.879108403</v>
      </c>
      <c r="C58" s="1402">
        <v>19725234</v>
      </c>
      <c r="D58" s="1402">
        <v>4826623.1208915981</v>
      </c>
      <c r="G58" s="694"/>
      <c r="H58" s="694"/>
    </row>
    <row r="59" spans="1:8" s="291" customFormat="1" ht="26.25" x14ac:dyDescent="0.4">
      <c r="A59" s="1403" t="s">
        <v>3945</v>
      </c>
      <c r="B59" s="1402">
        <v>9551464.6718212012</v>
      </c>
      <c r="C59" s="1402">
        <v>15445913</v>
      </c>
      <c r="D59" s="1402">
        <v>5897827.3604368633</v>
      </c>
      <c r="G59" s="694"/>
      <c r="H59" s="694"/>
    </row>
    <row r="60" spans="1:8" s="291" customFormat="1" ht="26.25" x14ac:dyDescent="0.4">
      <c r="A60" s="1403" t="s">
        <v>6103</v>
      </c>
      <c r="B60" s="1402">
        <v>289848</v>
      </c>
      <c r="C60" s="1402">
        <v>1337000</v>
      </c>
      <c r="D60" s="1402">
        <v>1047152</v>
      </c>
      <c r="G60" s="694"/>
      <c r="H60" s="694"/>
    </row>
    <row r="61" spans="1:8" s="291" customFormat="1" ht="26.25" x14ac:dyDescent="0.4">
      <c r="A61" s="1403" t="s">
        <v>1400</v>
      </c>
      <c r="B61" s="1402">
        <v>114510981.94410785</v>
      </c>
      <c r="C61" s="1402">
        <v>130502260.09999999</v>
      </c>
      <c r="D61" s="1402">
        <v>16037003.15589213</v>
      </c>
      <c r="G61" s="694"/>
      <c r="H61" s="694"/>
    </row>
    <row r="62" spans="1:8" s="291" customFormat="1" ht="26.25" x14ac:dyDescent="0.4">
      <c r="A62" s="1403" t="s">
        <v>2933</v>
      </c>
      <c r="B62" s="1402">
        <v>97556794.74362056</v>
      </c>
      <c r="C62" s="1402">
        <v>137552234</v>
      </c>
      <c r="D62" s="1402">
        <v>39998531.25637947</v>
      </c>
      <c r="G62" s="694"/>
      <c r="H62" s="694"/>
    </row>
    <row r="63" spans="1:8" s="291" customFormat="1" ht="26.25" x14ac:dyDescent="0.4">
      <c r="A63" s="1403" t="s">
        <v>7657</v>
      </c>
      <c r="B63" s="1402">
        <v>2210566</v>
      </c>
      <c r="C63" s="1402">
        <v>2913264.51</v>
      </c>
      <c r="D63" s="1402">
        <v>702698.51</v>
      </c>
      <c r="G63" s="694"/>
      <c r="H63" s="694"/>
    </row>
    <row r="64" spans="1:8" s="291" customFormat="1" ht="26.25" x14ac:dyDescent="0.4">
      <c r="A64" s="1403" t="s">
        <v>7112</v>
      </c>
      <c r="B64" s="1402">
        <v>3206398.2150537632</v>
      </c>
      <c r="C64" s="1402">
        <v>3848397</v>
      </c>
      <c r="D64" s="1402">
        <v>641998.78494623653</v>
      </c>
      <c r="G64" s="694"/>
      <c r="H64" s="694"/>
    </row>
    <row r="65" spans="1:8" s="291" customFormat="1" ht="26.25" x14ac:dyDescent="0.4">
      <c r="A65" s="1403" t="s">
        <v>7067</v>
      </c>
      <c r="B65" s="1402">
        <v>18681972</v>
      </c>
      <c r="C65" s="1402">
        <v>24347604</v>
      </c>
      <c r="D65" s="1402">
        <v>5665632</v>
      </c>
      <c r="G65" s="694"/>
      <c r="H65" s="694"/>
    </row>
    <row r="66" spans="1:8" s="291" customFormat="1" ht="26.25" x14ac:dyDescent="0.4">
      <c r="A66" s="1403" t="s">
        <v>6505</v>
      </c>
      <c r="B66" s="1402">
        <v>5291119.9715821808</v>
      </c>
      <c r="C66" s="1402">
        <v>9568884</v>
      </c>
      <c r="D66" s="1402">
        <v>4302191.3617511522</v>
      </c>
      <c r="G66" s="694"/>
      <c r="H66" s="694"/>
    </row>
    <row r="67" spans="1:8" s="291" customFormat="1" ht="26.25" x14ac:dyDescent="0.4">
      <c r="A67" s="1403" t="s">
        <v>7555</v>
      </c>
      <c r="B67" s="1402">
        <v>2463913.4677419355</v>
      </c>
      <c r="C67" s="1402">
        <v>3410359</v>
      </c>
      <c r="D67" s="1402">
        <v>946445.53225806449</v>
      </c>
      <c r="G67" s="694"/>
      <c r="H67" s="694"/>
    </row>
    <row r="68" spans="1:8" s="291" customFormat="1" ht="26.25" x14ac:dyDescent="0.4">
      <c r="A68" s="1403" t="s">
        <v>6953</v>
      </c>
      <c r="B68" s="1402">
        <v>3524112</v>
      </c>
      <c r="C68" s="1402">
        <v>4875776</v>
      </c>
      <c r="D68" s="1402">
        <v>1351664</v>
      </c>
      <c r="G68" s="694"/>
      <c r="H68" s="694"/>
    </row>
    <row r="69" spans="1:8" s="291" customFormat="1" ht="26.25" x14ac:dyDescent="0.4">
      <c r="A69" s="1403" t="s">
        <v>6647</v>
      </c>
      <c r="B69" s="1402">
        <v>381763</v>
      </c>
      <c r="C69" s="1402">
        <v>448850</v>
      </c>
      <c r="D69" s="1402">
        <v>67087</v>
      </c>
      <c r="G69" s="694"/>
      <c r="H69" s="694"/>
    </row>
    <row r="70" spans="1:8" s="291" customFormat="1" ht="26.25" x14ac:dyDescent="0.4">
      <c r="A70" s="1403" t="s">
        <v>6518</v>
      </c>
      <c r="B70" s="1402">
        <v>11348698.623655912</v>
      </c>
      <c r="C70" s="1402">
        <v>13264500</v>
      </c>
      <c r="D70" s="1402">
        <v>1915801.3763440857</v>
      </c>
      <c r="G70" s="694"/>
      <c r="H70" s="694"/>
    </row>
    <row r="71" spans="1:8" s="291" customFormat="1" ht="26.25" x14ac:dyDescent="0.4">
      <c r="A71" s="1403" t="s">
        <v>2652</v>
      </c>
      <c r="B71" s="1402">
        <v>26687909.699682843</v>
      </c>
      <c r="C71" s="1402">
        <v>36731542</v>
      </c>
      <c r="D71" s="1402">
        <v>10068965.30031715</v>
      </c>
      <c r="G71" s="694"/>
      <c r="H71" s="694"/>
    </row>
    <row r="72" spans="1:8" s="291" customFormat="1" ht="26.25" x14ac:dyDescent="0.4">
      <c r="A72" s="1403" t="s">
        <v>5544</v>
      </c>
      <c r="B72" s="1402">
        <v>678790.36290322582</v>
      </c>
      <c r="C72" s="1402">
        <v>872151</v>
      </c>
      <c r="D72" s="1402">
        <v>193360.63709677418</v>
      </c>
      <c r="G72" s="694"/>
      <c r="H72" s="694"/>
    </row>
    <row r="73" spans="1:8" s="291" customFormat="1" ht="26.25" x14ac:dyDescent="0.4">
      <c r="A73" s="1403" t="s">
        <v>5641</v>
      </c>
      <c r="B73" s="1402">
        <v>2512284.75</v>
      </c>
      <c r="C73" s="1402">
        <v>3685007</v>
      </c>
      <c r="D73" s="1402">
        <v>1236944.25</v>
      </c>
      <c r="G73" s="694"/>
      <c r="H73" s="694"/>
    </row>
    <row r="74" spans="1:8" s="291" customFormat="1" ht="26.25" x14ac:dyDescent="0.4">
      <c r="A74" s="1403" t="s">
        <v>5052</v>
      </c>
      <c r="B74" s="1402">
        <v>4445446.3494623657</v>
      </c>
      <c r="C74" s="1402">
        <v>6341262</v>
      </c>
      <c r="D74" s="1402">
        <v>1895815.6505376345</v>
      </c>
      <c r="G74" s="694"/>
      <c r="H74" s="694"/>
    </row>
    <row r="75" spans="1:8" s="291" customFormat="1" ht="26.25" x14ac:dyDescent="0.4">
      <c r="A75" s="1403" t="s">
        <v>5617</v>
      </c>
      <c r="B75" s="1402">
        <v>1142182.75</v>
      </c>
      <c r="C75" s="1402">
        <v>2131308</v>
      </c>
      <c r="D75" s="1402">
        <v>989125.25</v>
      </c>
      <c r="G75" s="694"/>
      <c r="H75" s="694"/>
    </row>
    <row r="76" spans="1:8" s="291" customFormat="1" ht="26.25" x14ac:dyDescent="0.4">
      <c r="A76" s="1403" t="s">
        <v>82</v>
      </c>
      <c r="B76" s="1402">
        <v>4379244</v>
      </c>
      <c r="C76" s="1402">
        <v>10411961</v>
      </c>
      <c r="D76" s="1402">
        <v>6032717</v>
      </c>
      <c r="G76" s="694"/>
      <c r="H76" s="694"/>
    </row>
    <row r="77" spans="1:8" s="291" customFormat="1" ht="26.25" x14ac:dyDescent="0.4">
      <c r="A77" s="1403" t="s">
        <v>154</v>
      </c>
      <c r="B77" s="1402">
        <v>6704728</v>
      </c>
      <c r="C77" s="1402">
        <v>10075309</v>
      </c>
      <c r="D77" s="1402">
        <v>3380173</v>
      </c>
      <c r="G77" s="694"/>
      <c r="H77" s="694"/>
    </row>
    <row r="78" spans="1:8" s="291" customFormat="1" ht="26.25" x14ac:dyDescent="0.4">
      <c r="A78" s="1403" t="s">
        <v>2094</v>
      </c>
      <c r="B78" s="1402">
        <v>5185502.0489631332</v>
      </c>
      <c r="C78" s="1402">
        <v>6644055</v>
      </c>
      <c r="D78" s="1402">
        <v>1458552.9510368668</v>
      </c>
      <c r="G78" s="694"/>
      <c r="H78" s="694"/>
    </row>
    <row r="79" spans="1:8" s="291" customFormat="1" ht="26.25" x14ac:dyDescent="0.4">
      <c r="A79" s="1403" t="s">
        <v>2787</v>
      </c>
      <c r="B79" s="1402">
        <v>45546316.695372485</v>
      </c>
      <c r="C79" s="1402">
        <v>60651110</v>
      </c>
      <c r="D79" s="1402">
        <v>15104793.304627493</v>
      </c>
      <c r="G79" s="694"/>
      <c r="H79" s="694"/>
    </row>
    <row r="80" spans="1:8" s="291" customFormat="1" ht="26.25" x14ac:dyDescent="0.4">
      <c r="A80" s="1403" t="s">
        <v>2548</v>
      </c>
      <c r="B80" s="1402">
        <v>1543068.4838709678</v>
      </c>
      <c r="C80" s="1402">
        <v>2378225</v>
      </c>
      <c r="D80" s="1402">
        <v>835156.51612903224</v>
      </c>
      <c r="G80" s="694"/>
      <c r="H80" s="694"/>
    </row>
    <row r="81" spans="1:8" s="291" customFormat="1" ht="26.25" x14ac:dyDescent="0.4">
      <c r="A81" s="1403" t="s">
        <v>75</v>
      </c>
      <c r="B81" s="1402">
        <v>3419632</v>
      </c>
      <c r="C81" s="1402"/>
      <c r="D81" s="1402">
        <v>-3419632</v>
      </c>
      <c r="G81" s="694"/>
      <c r="H81" s="694"/>
    </row>
    <row r="82" spans="1:8" s="291" customFormat="1" ht="26.25" x14ac:dyDescent="0.4">
      <c r="A82" s="1403" t="s">
        <v>1493</v>
      </c>
      <c r="B82" s="1402">
        <v>1943741.4677419357</v>
      </c>
      <c r="C82" s="1402">
        <v>3015886</v>
      </c>
      <c r="D82" s="1402">
        <v>1072144.5322580645</v>
      </c>
      <c r="G82" s="694"/>
      <c r="H82" s="694"/>
    </row>
    <row r="83" spans="1:8" s="291" customFormat="1" ht="26.25" x14ac:dyDescent="0.4">
      <c r="A83" s="1403" t="s">
        <v>37</v>
      </c>
      <c r="B83" s="1402">
        <v>15901081.490161026</v>
      </c>
      <c r="C83" s="1402">
        <v>23729314</v>
      </c>
      <c r="D83" s="1402">
        <v>7818885.0636024121</v>
      </c>
      <c r="G83" s="694"/>
      <c r="H83" s="694"/>
    </row>
    <row r="84" spans="1:8" s="291" customFormat="1" ht="26.25" x14ac:dyDescent="0.4">
      <c r="A84" s="1403" t="s">
        <v>11</v>
      </c>
      <c r="B84" s="1402">
        <v>1892653.2044930877</v>
      </c>
      <c r="C84" s="1402">
        <v>1656000</v>
      </c>
      <c r="D84" s="1402">
        <v>-241653.20449308754</v>
      </c>
      <c r="G84" s="694"/>
      <c r="H84" s="694"/>
    </row>
    <row r="85" spans="1:8" s="291" customFormat="1" ht="26.25" x14ac:dyDescent="0.4">
      <c r="A85" s="1403" t="s">
        <v>25</v>
      </c>
      <c r="B85" s="1402">
        <v>18756275.887096774</v>
      </c>
      <c r="C85" s="1402"/>
      <c r="D85" s="1402">
        <v>-18746275.887096774</v>
      </c>
      <c r="G85" s="694"/>
      <c r="H85" s="694"/>
    </row>
    <row r="86" spans="1:8" s="291" customFormat="1" ht="26.25" x14ac:dyDescent="0.4">
      <c r="A86" s="1403" t="s">
        <v>14</v>
      </c>
      <c r="B86" s="1402">
        <v>1143402</v>
      </c>
      <c r="C86" s="1402">
        <v>1572705</v>
      </c>
      <c r="D86" s="1402">
        <v>429303</v>
      </c>
      <c r="G86" s="694"/>
      <c r="H86" s="694"/>
    </row>
    <row r="87" spans="1:8" s="291" customFormat="1" ht="26.25" x14ac:dyDescent="0.4">
      <c r="A87" s="1403" t="s">
        <v>1691</v>
      </c>
      <c r="B87" s="1402">
        <v>1698566</v>
      </c>
      <c r="C87" s="1402"/>
      <c r="D87" s="1402">
        <v>-1698566</v>
      </c>
      <c r="G87" s="694"/>
      <c r="H87" s="694"/>
    </row>
    <row r="88" spans="1:8" s="291" customFormat="1" ht="26.25" x14ac:dyDescent="0.4">
      <c r="A88" s="1403" t="s">
        <v>16</v>
      </c>
      <c r="B88" s="1402">
        <v>23262224.691530842</v>
      </c>
      <c r="C88" s="1402">
        <v>50000</v>
      </c>
      <c r="D88" s="1402">
        <v>-23212265.885079227</v>
      </c>
      <c r="G88" s="694"/>
      <c r="H88" s="694"/>
    </row>
    <row r="89" spans="1:8" s="291" customFormat="1" ht="26.25" x14ac:dyDescent="0.4">
      <c r="A89" s="1403" t="s">
        <v>22</v>
      </c>
      <c r="B89" s="1402">
        <v>721543</v>
      </c>
      <c r="C89" s="1402">
        <v>1000426</v>
      </c>
      <c r="D89" s="1402">
        <v>278883</v>
      </c>
      <c r="G89" s="694"/>
      <c r="H89" s="694"/>
    </row>
    <row r="90" spans="1:8" s="291" customFormat="1" ht="26.25" x14ac:dyDescent="0.4">
      <c r="A90" s="1403" t="s">
        <v>2657</v>
      </c>
      <c r="B90" s="1402">
        <v>1632291.6774193549</v>
      </c>
      <c r="C90" s="1402">
        <v>3056239</v>
      </c>
      <c r="D90" s="1402">
        <v>1423947.3225806453</v>
      </c>
      <c r="G90" s="694"/>
      <c r="H90" s="694"/>
    </row>
    <row r="91" spans="1:8" s="291" customFormat="1" ht="26.25" x14ac:dyDescent="0.4">
      <c r="A91" s="1403" t="s">
        <v>5165</v>
      </c>
      <c r="B91" s="1402"/>
      <c r="C91" s="1402">
        <v>485141</v>
      </c>
      <c r="D91" s="1402">
        <v>485141</v>
      </c>
      <c r="G91" s="694"/>
      <c r="H91" s="694"/>
    </row>
    <row r="92" spans="1:8" s="291" customFormat="1" ht="26.25" x14ac:dyDescent="0.4">
      <c r="A92" s="1403" t="s">
        <v>6635</v>
      </c>
      <c r="B92" s="1402">
        <v>631720</v>
      </c>
      <c r="C92" s="1402">
        <v>1000000</v>
      </c>
      <c r="D92" s="1402">
        <v>368280</v>
      </c>
      <c r="G92" s="694"/>
      <c r="H92" s="694"/>
    </row>
    <row r="93" spans="1:8" s="291" customFormat="1" ht="26.25" x14ac:dyDescent="0.4">
      <c r="A93" s="1403" t="s">
        <v>6516</v>
      </c>
      <c r="B93" s="1402">
        <v>4971444.0025458178</v>
      </c>
      <c r="C93" s="1402">
        <v>7995733</v>
      </c>
      <c r="D93" s="1402">
        <v>3024288.9974541827</v>
      </c>
      <c r="G93" s="694"/>
      <c r="H93" s="694"/>
    </row>
    <row r="94" spans="1:8" s="291" customFormat="1" ht="26.25" x14ac:dyDescent="0.4">
      <c r="A94" s="1403" t="s">
        <v>6447</v>
      </c>
      <c r="B94" s="1402">
        <v>550023</v>
      </c>
      <c r="C94" s="1402">
        <v>1100470</v>
      </c>
      <c r="D94" s="1402">
        <v>550447</v>
      </c>
      <c r="G94" s="694"/>
      <c r="H94" s="694"/>
    </row>
    <row r="95" spans="1:8" s="291" customFormat="1" ht="26.25" x14ac:dyDescent="0.4">
      <c r="A95" s="1403" t="s">
        <v>5746</v>
      </c>
      <c r="B95" s="1402">
        <v>735045</v>
      </c>
      <c r="C95" s="1402">
        <v>1058484</v>
      </c>
      <c r="D95" s="1402">
        <v>323439</v>
      </c>
      <c r="G95" s="694"/>
      <c r="H95" s="694"/>
    </row>
    <row r="96" spans="1:8" s="291" customFormat="1" ht="26.25" x14ac:dyDescent="0.4">
      <c r="A96" s="1403" t="s">
        <v>5671</v>
      </c>
      <c r="B96" s="1402">
        <v>271826</v>
      </c>
      <c r="C96" s="1402">
        <v>563000</v>
      </c>
      <c r="D96" s="1402">
        <v>291174</v>
      </c>
      <c r="G96" s="694"/>
      <c r="H96" s="694"/>
    </row>
    <row r="97" spans="1:9" s="291" customFormat="1" ht="26.25" x14ac:dyDescent="0.4">
      <c r="A97" s="1403" t="s">
        <v>7764</v>
      </c>
      <c r="B97" s="1402"/>
      <c r="C97" s="1402">
        <v>64507</v>
      </c>
      <c r="D97" s="1402">
        <v>64507</v>
      </c>
      <c r="G97" s="694"/>
      <c r="H97" s="694"/>
    </row>
    <row r="98" spans="1:9" s="291" customFormat="1" ht="26.25" x14ac:dyDescent="0.4">
      <c r="A98" s="1403" t="s">
        <v>40</v>
      </c>
      <c r="B98" s="1402">
        <v>51386165.801987335</v>
      </c>
      <c r="C98" s="1402">
        <v>69560627</v>
      </c>
      <c r="D98" s="1402">
        <v>18225961.198012669</v>
      </c>
      <c r="F98" s="4"/>
      <c r="G98" s="245"/>
      <c r="H98" s="245"/>
      <c r="I98" s="4"/>
    </row>
    <row r="99" spans="1:9" s="291" customFormat="1" ht="26.25" x14ac:dyDescent="0.4">
      <c r="A99" s="1403" t="s">
        <v>5227</v>
      </c>
      <c r="B99" s="1402">
        <v>1808575</v>
      </c>
      <c r="C99" s="1402">
        <v>2875708</v>
      </c>
      <c r="D99" s="1402">
        <v>1067133</v>
      </c>
      <c r="F99" s="4"/>
      <c r="G99" s="245"/>
      <c r="H99" s="245"/>
      <c r="I99" s="4"/>
    </row>
    <row r="100" spans="1:9" s="291" customFormat="1" ht="26.25" x14ac:dyDescent="0.4">
      <c r="A100" s="1403" t="s">
        <v>3622</v>
      </c>
      <c r="B100" s="1402">
        <v>7385548</v>
      </c>
      <c r="C100" s="1402">
        <v>12071334</v>
      </c>
      <c r="D100" s="1402">
        <v>4685786</v>
      </c>
      <c r="F100" s="4"/>
      <c r="G100" s="245"/>
      <c r="H100" s="245"/>
      <c r="I100" s="4"/>
    </row>
    <row r="101" spans="1:9" s="291" customFormat="1" ht="26.25" x14ac:dyDescent="0.4">
      <c r="A101" s="1403" t="s">
        <v>3733</v>
      </c>
      <c r="B101" s="1402">
        <v>5642256.6693548393</v>
      </c>
      <c r="C101" s="1402">
        <v>6215763</v>
      </c>
      <c r="D101" s="1402">
        <v>573506.33064516122</v>
      </c>
      <c r="F101" s="4"/>
      <c r="G101" s="245"/>
      <c r="H101" s="245"/>
      <c r="I101" s="4"/>
    </row>
    <row r="102" spans="1:9" ht="26.25" x14ac:dyDescent="0.4">
      <c r="A102" s="1403" t="s">
        <v>8828</v>
      </c>
      <c r="B102" s="1402">
        <v>785021</v>
      </c>
      <c r="C102" s="1402">
        <v>690021</v>
      </c>
      <c r="D102" s="1402">
        <v>-95000</v>
      </c>
    </row>
    <row r="103" spans="1:9" ht="26.25" x14ac:dyDescent="0.4">
      <c r="A103" s="1403" t="s">
        <v>8891</v>
      </c>
      <c r="B103" s="1402">
        <v>84014</v>
      </c>
      <c r="C103" s="1402">
        <v>88818</v>
      </c>
      <c r="D103" s="1402">
        <v>4804</v>
      </c>
    </row>
    <row r="104" spans="1:9" ht="26.25" x14ac:dyDescent="0.4">
      <c r="A104" s="1403" t="s">
        <v>9515</v>
      </c>
      <c r="B104" s="1402">
        <v>332250</v>
      </c>
      <c r="C104" s="1402"/>
      <c r="D104" s="1402">
        <v>-332250</v>
      </c>
    </row>
    <row r="105" spans="1:9" ht="26.25" x14ac:dyDescent="0.4">
      <c r="A105" s="1403" t="s">
        <v>10373</v>
      </c>
      <c r="B105" s="1402">
        <v>25000</v>
      </c>
      <c r="C105" s="1402"/>
      <c r="D105" s="1402">
        <v>-25000</v>
      </c>
    </row>
    <row r="106" spans="1:9" ht="26.25" x14ac:dyDescent="0.4">
      <c r="A106" s="1400" t="s">
        <v>10363</v>
      </c>
      <c r="B106" s="1402">
        <v>112800</v>
      </c>
      <c r="C106" s="1402"/>
      <c r="D106" s="1402">
        <v>-112800</v>
      </c>
    </row>
    <row r="107" spans="1:9" ht="26.25" x14ac:dyDescent="0.4">
      <c r="A107" s="1403" t="s">
        <v>11625</v>
      </c>
      <c r="B107" s="1402">
        <v>92210</v>
      </c>
      <c r="C107" s="1402">
        <v>112665</v>
      </c>
      <c r="D107" s="1402">
        <v>20455</v>
      </c>
    </row>
    <row r="108" spans="1:9" ht="26.25" x14ac:dyDescent="0.4">
      <c r="A108" s="1400" t="s">
        <v>11716</v>
      </c>
      <c r="B108" s="1402">
        <v>56173</v>
      </c>
      <c r="C108" s="1402"/>
      <c r="D108" s="1402">
        <v>-56173</v>
      </c>
    </row>
    <row r="109" spans="1:9" ht="26.25" x14ac:dyDescent="0.4">
      <c r="A109" s="1400" t="s">
        <v>12455</v>
      </c>
      <c r="B109" s="1402">
        <v>20900</v>
      </c>
      <c r="C109" s="1402"/>
      <c r="D109" s="1402">
        <v>-20900</v>
      </c>
    </row>
    <row r="110" spans="1:9" ht="26.25" x14ac:dyDescent="0.4">
      <c r="A110" s="1400" t="s">
        <v>12713</v>
      </c>
      <c r="B110" s="1402">
        <v>5000</v>
      </c>
      <c r="C110" s="1402"/>
      <c r="D110" s="1402">
        <v>-5000</v>
      </c>
    </row>
    <row r="111" spans="1:9" ht="26.25" x14ac:dyDescent="0.4">
      <c r="A111" s="1401" t="s">
        <v>5410</v>
      </c>
      <c r="B111" s="1402">
        <v>5000</v>
      </c>
      <c r="C111" s="1402"/>
      <c r="D111" s="1402">
        <v>-5000</v>
      </c>
    </row>
    <row r="112" spans="1:9" ht="26.25" x14ac:dyDescent="0.4">
      <c r="A112" s="1400" t="s">
        <v>12695</v>
      </c>
      <c r="B112" s="1402">
        <v>195480</v>
      </c>
      <c r="C112" s="1402"/>
      <c r="D112" s="1402">
        <v>-195480</v>
      </c>
    </row>
    <row r="113" spans="1:4" ht="26.25" x14ac:dyDescent="0.4">
      <c r="A113" s="1401" t="s">
        <v>286</v>
      </c>
      <c r="B113" s="1402">
        <v>500</v>
      </c>
      <c r="C113" s="1402"/>
      <c r="D113" s="1402">
        <v>-500</v>
      </c>
    </row>
    <row r="114" spans="1:4" ht="26.25" x14ac:dyDescent="0.4">
      <c r="A114" s="1401" t="s">
        <v>3145</v>
      </c>
      <c r="B114" s="1402">
        <v>182980</v>
      </c>
      <c r="C114" s="1402"/>
      <c r="D114" s="1402">
        <v>-182980</v>
      </c>
    </row>
    <row r="115" spans="1:4" ht="26.25" x14ac:dyDescent="0.4">
      <c r="A115" s="1401" t="s">
        <v>5741</v>
      </c>
      <c r="B115" s="1402">
        <v>2000</v>
      </c>
      <c r="C115" s="1402"/>
      <c r="D115" s="1402">
        <v>-2000</v>
      </c>
    </row>
    <row r="116" spans="1:4" ht="26.25" x14ac:dyDescent="0.4">
      <c r="A116" s="1401" t="s">
        <v>11560</v>
      </c>
      <c r="B116" s="1402">
        <v>10000</v>
      </c>
      <c r="C116" s="1402"/>
      <c r="D116" s="1402">
        <v>-10000</v>
      </c>
    </row>
    <row r="117" spans="1:4" ht="26.25" x14ac:dyDescent="0.4">
      <c r="A117" s="1400" t="s">
        <v>12710</v>
      </c>
      <c r="B117" s="1402">
        <v>1071000</v>
      </c>
      <c r="C117" s="1402"/>
      <c r="D117" s="1402">
        <v>-1071000</v>
      </c>
    </row>
    <row r="118" spans="1:4" ht="26.25" x14ac:dyDescent="0.4">
      <c r="A118" s="1401" t="s">
        <v>12711</v>
      </c>
      <c r="B118" s="1402">
        <v>1071000</v>
      </c>
      <c r="C118" s="1402"/>
      <c r="D118" s="1402">
        <v>-1071000</v>
      </c>
    </row>
    <row r="119" spans="1:4" ht="26.25" x14ac:dyDescent="0.4">
      <c r="A119" s="1400" t="s">
        <v>12723</v>
      </c>
      <c r="B119" s="1402">
        <v>550</v>
      </c>
      <c r="C119" s="1402"/>
      <c r="D119" s="1402">
        <v>-550</v>
      </c>
    </row>
    <row r="120" spans="1:4" ht="26.25" x14ac:dyDescent="0.4">
      <c r="A120" s="1401" t="s">
        <v>5741</v>
      </c>
      <c r="B120" s="1402">
        <v>550</v>
      </c>
      <c r="C120" s="1402"/>
      <c r="D120" s="1402">
        <v>-550</v>
      </c>
    </row>
    <row r="121" spans="1:4" ht="26.25" x14ac:dyDescent="0.4">
      <c r="A121" s="1400" t="s">
        <v>12787</v>
      </c>
      <c r="B121" s="1402">
        <v>75000</v>
      </c>
      <c r="C121" s="1402"/>
      <c r="D121" s="1402">
        <v>-75000</v>
      </c>
    </row>
    <row r="122" spans="1:4" ht="26.25" x14ac:dyDescent="0.4">
      <c r="A122" s="1401" t="s">
        <v>12788</v>
      </c>
      <c r="B122" s="1402">
        <v>75000</v>
      </c>
      <c r="C122" s="1402"/>
      <c r="D122" s="1402">
        <v>-75000</v>
      </c>
    </row>
    <row r="123" spans="1:4" ht="26.25" x14ac:dyDescent="0.4">
      <c r="A123" s="1403" t="s">
        <v>45</v>
      </c>
      <c r="B123" s="1402">
        <v>896758725.65736759</v>
      </c>
      <c r="C123" s="1402">
        <v>1122296245.9299998</v>
      </c>
      <c r="D123" s="1402">
        <v>225823546.99843895</v>
      </c>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54"/>
  <sheetViews>
    <sheetView workbookViewId="0">
      <pane ySplit="1" topLeftCell="A29" activePane="bottomLeft" state="frozen"/>
      <selection pane="bottomLeft" activeCell="B36" sqref="B36:B52"/>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10896</v>
      </c>
      <c r="B1" s="1070" t="s">
        <v>10897</v>
      </c>
      <c r="C1" s="1070" t="s">
        <v>10898</v>
      </c>
      <c r="D1" s="1070" t="s">
        <v>955</v>
      </c>
      <c r="E1" s="1070" t="s">
        <v>10899</v>
      </c>
      <c r="F1" s="1071"/>
      <c r="G1" s="1070" t="s">
        <v>3</v>
      </c>
      <c r="H1" s="1070" t="s">
        <v>10900</v>
      </c>
      <c r="I1" s="1070" t="s">
        <v>10910</v>
      </c>
      <c r="J1" s="1072" t="s">
        <v>10952</v>
      </c>
      <c r="K1" s="1072" t="s">
        <v>11020</v>
      </c>
      <c r="L1" s="1072" t="s">
        <v>11543</v>
      </c>
      <c r="M1" s="1073" t="s">
        <v>11021</v>
      </c>
    </row>
    <row r="2" spans="1:16" x14ac:dyDescent="0.25">
      <c r="A2" s="1068" t="s">
        <v>10232</v>
      </c>
      <c r="B2" s="1127" t="s">
        <v>10901</v>
      </c>
      <c r="C2" s="1028">
        <v>47002950</v>
      </c>
      <c r="D2" s="1028">
        <f>C2*5%</f>
        <v>2350147.5</v>
      </c>
      <c r="E2" s="1028">
        <f>C2-D2</f>
        <v>44652802.5</v>
      </c>
      <c r="F2" s="1044"/>
      <c r="G2" s="1064">
        <f ca="1">SUMIF(Posting!$B:$E,A2,Posting!$E:$E)</f>
        <v>20271108.333333336</v>
      </c>
      <c r="H2" s="1065">
        <f ca="1">SUMIF(Posting!$B:$F,A2,Posting!$F:$F)</f>
        <v>31092766</v>
      </c>
      <c r="I2" s="1064">
        <f ca="1">SUMIF(Supplier!$B:$F,A2,Supplier!$E:$E)-SUMIF(Supplier!$B:$F,A2,Supplier!$F:$F)</f>
        <v>296686</v>
      </c>
      <c r="J2" s="1064">
        <v>30787947.325000003</v>
      </c>
      <c r="K2" s="1064"/>
      <c r="L2" s="1064"/>
      <c r="M2" s="1065">
        <f ca="1">J2+K2-H2-L2</f>
        <v>-304818.67499999702</v>
      </c>
    </row>
    <row r="3" spans="1:16" x14ac:dyDescent="0.25">
      <c r="A3" s="940" t="s">
        <v>10144</v>
      </c>
      <c r="B3" s="1127"/>
      <c r="C3" s="1021">
        <v>9767572.5</v>
      </c>
      <c r="D3" s="1021">
        <v>0</v>
      </c>
      <c r="E3" s="1021">
        <f t="shared" ref="E3:E52" si="0">C3-D3</f>
        <v>9767572.5</v>
      </c>
      <c r="F3" s="1040"/>
      <c r="G3" s="1022">
        <f ca="1">SUMIF(Posting!$B:$E,A3,Posting!$E:$E)</f>
        <v>6835862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10023</v>
      </c>
      <c r="B4" s="1127"/>
      <c r="C4" s="1021">
        <v>8741941</v>
      </c>
      <c r="D4" s="1021"/>
      <c r="E4" s="1021">
        <f t="shared" si="0"/>
        <v>8741941</v>
      </c>
      <c r="F4" s="1041"/>
      <c r="G4" s="1022">
        <f ca="1">SUMIF(Posting!$B:$E,A4,Posting!$E:$E)</f>
        <v>8366313.5</v>
      </c>
      <c r="H4" s="1022">
        <f ca="1">SUMIF(Posting!$B:$F,A4,Posting!$F:$F)</f>
        <v>7120000</v>
      </c>
      <c r="I4" s="1022">
        <f ca="1">SUMIF(Supplier!$B:$F,A4,Supplier!$E:$E)-SUMIF(Supplier!$B:$F,A4,Supplier!$F:$F)</f>
        <v>105773</v>
      </c>
      <c r="J4" s="1022">
        <v>9700603.1750000007</v>
      </c>
      <c r="K4" s="1022">
        <v>5557700</v>
      </c>
      <c r="L4" s="1022"/>
      <c r="M4" s="1022">
        <f ca="1">J4+K4-H4</f>
        <v>8138303.1750000007</v>
      </c>
    </row>
    <row r="5" spans="1:16" x14ac:dyDescent="0.25">
      <c r="A5" s="1023" t="s">
        <v>10953</v>
      </c>
      <c r="B5" s="1127"/>
      <c r="C5" s="1024">
        <v>6335567.4188222345</v>
      </c>
      <c r="D5" s="1024">
        <f>C5*9.15%</f>
        <v>579704.4188222345</v>
      </c>
      <c r="E5" s="1021">
        <f t="shared" si="0"/>
        <v>5755863</v>
      </c>
      <c r="F5" s="1042"/>
      <c r="G5" s="1022">
        <f ca="1">SUMIF(Posting!$B:$E,A5,Posting!$E:$E)</f>
        <v>3951168.4623655914</v>
      </c>
      <c r="H5" s="1022">
        <f ca="1">SUMIF(Posting!$B:$F,A5,Posting!$F:$F)</f>
        <v>2000000</v>
      </c>
      <c r="I5" s="1022">
        <f ca="1">SUMIF(Supplier!$B:$F,A5,Supplier!$E:$E)-SUMIF(Supplier!$B:$F,A5,Supplier!$F:$F)</f>
        <v>446348</v>
      </c>
      <c r="J5" s="1066"/>
      <c r="K5" s="1022">
        <v>1365810.9350000001</v>
      </c>
      <c r="L5" s="1022"/>
      <c r="M5" s="1022"/>
      <c r="N5" s="1"/>
    </row>
    <row r="6" spans="1:16" x14ac:dyDescent="0.25">
      <c r="A6" s="1023" t="s">
        <v>4721</v>
      </c>
      <c r="B6" s="1127"/>
      <c r="C6" s="1024"/>
      <c r="D6" s="1024"/>
      <c r="E6" s="1024"/>
      <c r="F6" s="1042"/>
      <c r="G6" s="1022">
        <f ca="1">SUMIF(Posting!$B:$E,A6,Posting!$E:$E)</f>
        <v>4198143.8588709673</v>
      </c>
      <c r="H6" s="1022">
        <f ca="1">SUMIF(Posting!$B:$F,A6,Posting!$F:$F)</f>
        <v>15155996.9</v>
      </c>
      <c r="I6" s="1022">
        <f ca="1">SUMIF(Supplier!$B:$F,A6,Supplier!$E:$E)-SUMIF(Supplier!$B:$F,A6,Supplier!$F:$F)</f>
        <v>162620</v>
      </c>
      <c r="J6" s="1022"/>
      <c r="K6" s="1022"/>
      <c r="L6" s="1022">
        <v>244000.57500000007</v>
      </c>
      <c r="M6" s="1022">
        <f>L6</f>
        <v>244000.57500000007</v>
      </c>
      <c r="N6" s="1"/>
    </row>
    <row r="7" spans="1:16" x14ac:dyDescent="0.25">
      <c r="A7" s="1023" t="s">
        <v>6505</v>
      </c>
      <c r="B7" s="1127"/>
      <c r="C7" s="1024"/>
      <c r="D7" s="1024"/>
      <c r="E7" s="1024"/>
      <c r="F7" s="1042"/>
      <c r="G7" s="1022">
        <f ca="1">SUMIF(Posting!$B:$E,A7,Posting!$E:$E)</f>
        <v>5291119.9715821808</v>
      </c>
      <c r="H7" s="1022">
        <f ca="1">SUMIF(Posting!$B:$F,A7,Posting!$F:$F)</f>
        <v>9568884</v>
      </c>
      <c r="I7" s="1022">
        <f ca="1">SUMIF(Supplier!$B:$F,A7,Supplier!$E:$E)-SUMIF(Supplier!$B:$F,A7,Supplier!$F:$F)</f>
        <v>0</v>
      </c>
      <c r="J7" s="1022"/>
      <c r="K7" s="1022"/>
      <c r="L7" s="1022">
        <v>1290769.4662500001</v>
      </c>
      <c r="M7" s="1022">
        <f>L7</f>
        <v>1290769.4662500001</v>
      </c>
      <c r="N7" s="1"/>
    </row>
    <row r="8" spans="1:16" s="4" customFormat="1" ht="19.5" thickBot="1" x14ac:dyDescent="0.35">
      <c r="A8" s="939" t="s">
        <v>9832</v>
      </c>
      <c r="B8" s="1128"/>
      <c r="C8" s="1025">
        <v>78840000</v>
      </c>
      <c r="D8" s="1025">
        <v>11384496</v>
      </c>
      <c r="E8" s="1025">
        <f t="shared" si="0"/>
        <v>67455504</v>
      </c>
      <c r="F8" s="1043"/>
      <c r="G8" s="1022">
        <f ca="1">SUMIF(Posting!$B:$E,A8,Posting!$E:$E)</f>
        <v>25279795</v>
      </c>
      <c r="H8" s="1026">
        <f ca="1">SUMIF(Posting!$B:$F,A8,Posting!$F:$F)</f>
        <v>19830000</v>
      </c>
      <c r="I8" s="1022">
        <f ca="1">SUMIF(Supplier!$B:$F,A8,Supplier!$E:$E)-SUMIF(Supplier!$B:$F,A8,Supplier!$F:$F)</f>
        <v>719943</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12532</v>
      </c>
      <c r="B10" s="1127" t="s">
        <v>10902</v>
      </c>
      <c r="C10" s="1019">
        <v>13262828</v>
      </c>
      <c r="D10" s="1019"/>
      <c r="E10" s="1019">
        <f t="shared" ref="E10" si="1">C10-D10</f>
        <v>13262828</v>
      </c>
      <c r="F10" s="1039"/>
      <c r="G10" s="1022">
        <f ca="1">SUMIF(Posting!$B:$E,A10,Posting!$E:$E)</f>
        <v>5108466</v>
      </c>
      <c r="H10" s="1020">
        <f ca="1">SUMIF(Posting!$B:$F,A10,Posting!$F:$F)</f>
        <v>8053923</v>
      </c>
      <c r="I10" s="1022">
        <f ca="1">SUMIF(Supplier!$B:$F,A10,Supplier!$E:$E)-SUMIF(Supplier!$B:$F,A10,Supplier!$F:$F)</f>
        <v>45459</v>
      </c>
      <c r="J10" s="1022">
        <v>1128677.0199999996</v>
      </c>
      <c r="K10" s="1022"/>
      <c r="L10" s="1064"/>
      <c r="M10" s="1035">
        <f>J10</f>
        <v>1128677.0199999996</v>
      </c>
      <c r="N10" s="1097"/>
    </row>
    <row r="11" spans="1:16" s="4" customFormat="1" ht="19.5" thickBot="1" x14ac:dyDescent="0.35">
      <c r="A11" s="1027" t="s">
        <v>12713</v>
      </c>
      <c r="B11" s="1127"/>
      <c r="C11" s="1019"/>
      <c r="D11" s="1019"/>
      <c r="E11" s="1019"/>
      <c r="F11" s="1039"/>
      <c r="G11" s="1022">
        <f ca="1">SUMIF(Posting!$B:$E,A11,Posting!$E:$E)</f>
        <v>5000</v>
      </c>
      <c r="H11" s="1020">
        <f ca="1">SUMIF(Posting!$B:$F,A11,Posting!$F:$F)</f>
        <v>0</v>
      </c>
      <c r="I11" s="1022">
        <f ca="1">SUMIF(Supplier!$B:$F,A11,Supplier!$E:$E)-SUMIF(Supplier!$B:$F,A11,Supplier!$F:$F)</f>
        <v>0</v>
      </c>
      <c r="J11" s="1022"/>
      <c r="K11" s="1022"/>
      <c r="L11" s="1064"/>
      <c r="M11" s="1035"/>
      <c r="N11" s="1097"/>
    </row>
    <row r="12" spans="1:16" s="4" customFormat="1" ht="19.5" thickBot="1" x14ac:dyDescent="0.35">
      <c r="A12" s="1027" t="s">
        <v>9409</v>
      </c>
      <c r="B12" s="1127"/>
      <c r="C12" s="1019">
        <v>13262828</v>
      </c>
      <c r="D12" s="1019"/>
      <c r="E12" s="1019">
        <f t="shared" si="0"/>
        <v>13262828</v>
      </c>
      <c r="F12" s="1039"/>
      <c r="G12" s="1022">
        <f ca="1">SUMIF(Posting!$B:$E,A12,Posting!$E:$E)</f>
        <v>6184137.7741935486</v>
      </c>
      <c r="H12" s="1020">
        <f ca="1">SUMIF(Posting!$B:$F,A12,Posting!$F:$F)</f>
        <v>12225909</v>
      </c>
      <c r="I12" s="1022">
        <f ca="1">SUMIF(Supplier!$B:$F,A12,Supplier!$E:$E)-SUMIF(Supplier!$B:$F,A12,Supplier!$F:$F)</f>
        <v>0</v>
      </c>
      <c r="J12" s="1022">
        <v>1128677.0199999996</v>
      </c>
      <c r="K12" s="1022"/>
      <c r="L12" s="1064"/>
      <c r="M12" s="1035">
        <f>J12</f>
        <v>1128677.0199999996</v>
      </c>
      <c r="N12" s="1097"/>
    </row>
    <row r="13" spans="1:16" s="4" customFormat="1" ht="19.5" thickBot="1" x14ac:dyDescent="0.35">
      <c r="A13" s="940" t="s">
        <v>9464</v>
      </c>
      <c r="B13" s="1127"/>
      <c r="C13" s="1021">
        <v>2954733</v>
      </c>
      <c r="D13" s="1021"/>
      <c r="E13" s="1021">
        <f t="shared" si="0"/>
        <v>2954733</v>
      </c>
      <c r="F13" s="1041"/>
      <c r="G13" s="1022">
        <f ca="1">SUMIF(Posting!$B:$E,A13,Posting!$E:$E)</f>
        <v>2249169</v>
      </c>
      <c r="H13" s="1022">
        <f ca="1">SUMIF(Posting!$B:$F,A13,Posting!$F:$F)</f>
        <v>2722000</v>
      </c>
      <c r="I13" s="1022">
        <f ca="1">SUMIF(Supplier!$B:$F,A13,Supplier!$E:$E)-SUMIF(Supplier!$B:$F,A13,Supplier!$F:$F)</f>
        <v>15350</v>
      </c>
      <c r="J13" s="1066"/>
      <c r="K13" s="1022"/>
      <c r="L13" s="1064"/>
      <c r="M13" s="1035"/>
      <c r="N13" s="1097"/>
      <c r="P13" s="1097"/>
    </row>
    <row r="14" spans="1:16" s="4" customFormat="1" x14ac:dyDescent="0.3">
      <c r="A14" s="940" t="s">
        <v>8559</v>
      </c>
      <c r="B14" s="1127"/>
      <c r="C14" s="1021"/>
      <c r="D14" s="1021"/>
      <c r="E14" s="1021"/>
      <c r="F14" s="1041"/>
      <c r="G14" s="1022">
        <f ca="1">SUMIF(Posting!$B:$E,A14,Posting!$E:$E)</f>
        <v>5911586</v>
      </c>
      <c r="H14" s="1022">
        <f ca="1">SUMIF(Posting!$B:$F,A14,Posting!$F:$F)</f>
        <v>5930062</v>
      </c>
      <c r="I14" s="1022">
        <f ca="1">SUMIF(Supplier!$B:$F,A14,Supplier!$E:$E)-SUMIF(Supplier!$B:$F,A14,Supplier!$F:$F)</f>
        <v>487936</v>
      </c>
      <c r="J14" s="1022">
        <v>5746832</v>
      </c>
      <c r="K14" s="1022"/>
      <c r="L14" s="1064"/>
      <c r="M14" s="1035">
        <f ca="1">J14-H14</f>
        <v>-183230</v>
      </c>
      <c r="N14" s="1045"/>
    </row>
    <row r="15" spans="1:16" s="4" customFormat="1" x14ac:dyDescent="0.3">
      <c r="A15" s="940" t="s">
        <v>12207</v>
      </c>
      <c r="B15" s="1127"/>
      <c r="C15" s="1021"/>
      <c r="D15" s="1021"/>
      <c r="E15" s="1021"/>
      <c r="F15" s="1041"/>
      <c r="G15" s="1022">
        <f ca="1">SUMIF(Posting!$B:$E,A15,Posting!$E:$E)</f>
        <v>3029446</v>
      </c>
      <c r="H15" s="1022">
        <f ca="1">SUMIF(Posting!$B:$F,A15,Posting!$F:$F)</f>
        <v>13975308</v>
      </c>
      <c r="I15" s="1022">
        <f ca="1">SUMIF(Supplier!$B:$F,A15,Supplier!$E:$E)-SUMIF(Supplier!$B:$F,A15,Supplier!$F:$F)</f>
        <v>1374564</v>
      </c>
      <c r="J15" s="1022"/>
      <c r="K15" s="1022"/>
      <c r="L15" s="1064"/>
      <c r="M15" s="1064"/>
      <c r="N15" s="1045"/>
    </row>
    <row r="16" spans="1:16" s="4" customFormat="1" x14ac:dyDescent="0.3">
      <c r="A16" s="940" t="s">
        <v>12247</v>
      </c>
      <c r="B16" s="1127"/>
      <c r="C16" s="1021"/>
      <c r="D16" s="1021"/>
      <c r="E16" s="1021"/>
      <c r="F16" s="1041"/>
      <c r="G16" s="1022">
        <f ca="1">SUMIF(Posting!$B:$E,A16,Posting!$E:$E)</f>
        <v>0</v>
      </c>
      <c r="H16" s="1022">
        <f ca="1">SUMIF(Posting!$B:$F,A16,Posting!$F:$F)</f>
        <v>0</v>
      </c>
      <c r="I16" s="1022">
        <f ca="1">SUMIF(Supplier!$B:$F,A16,Supplier!$E:$E)-SUMIF(Supplier!$B:$F,A16,Supplier!$F:$F)</f>
        <v>27500</v>
      </c>
      <c r="J16" s="1022"/>
      <c r="K16" s="1022"/>
      <c r="L16" s="1064"/>
      <c r="M16" s="1064"/>
      <c r="N16" s="1045"/>
    </row>
    <row r="17" spans="1:13" s="4" customFormat="1" x14ac:dyDescent="0.3">
      <c r="A17" s="940" t="s">
        <v>10379</v>
      </c>
      <c r="B17" s="1127"/>
      <c r="C17" s="1021"/>
      <c r="D17" s="1021"/>
      <c r="E17" s="1021"/>
      <c r="F17" s="1041"/>
      <c r="G17" s="1022">
        <f ca="1">SUMIF(Posting!$B:$E,A17,Posting!$E:$E)</f>
        <v>4030880</v>
      </c>
      <c r="H17" s="1022">
        <f ca="1">SUMIF(Posting!$B:$F,A17,Posting!$F:$F)</f>
        <v>3000000</v>
      </c>
      <c r="I17" s="1022">
        <f ca="1">SUMIF(Supplier!$B:$F,A17,Supplier!$E:$E)-SUMIF(Supplier!$B:$F,A17,Supplier!$F:$F)</f>
        <v>0</v>
      </c>
      <c r="J17" s="1022">
        <f>'[1]Table 2'!$J$182</f>
        <v>8104725</v>
      </c>
      <c r="K17" s="1022"/>
      <c r="L17" s="1064"/>
      <c r="M17" s="1065">
        <f ca="1">J17+K17-H17-L17</f>
        <v>5104725</v>
      </c>
    </row>
    <row r="18" spans="1:13" s="4" customFormat="1" ht="19.5" thickBot="1" x14ac:dyDescent="0.35">
      <c r="A18" s="940" t="s">
        <v>11617</v>
      </c>
      <c r="B18" s="1127"/>
      <c r="C18" s="1021"/>
      <c r="D18" s="1021"/>
      <c r="E18" s="1021"/>
      <c r="F18" s="1041"/>
      <c r="G18" s="1022">
        <f ca="1">SUMIF(Posting!$B:$E,A18,Posting!$E:$E)</f>
        <v>3811277</v>
      </c>
      <c r="H18" s="1022">
        <f ca="1">SUMIF(Posting!$B:$F,A18,Posting!$F:$F)</f>
        <v>2600000</v>
      </c>
      <c r="I18" s="1022">
        <f ca="1">SUMIF(Supplier!$B:$F,A18,Supplier!$E:$E)-SUMIF(Supplier!$B:$F,A18,Supplier!$F:$F)</f>
        <v>136039</v>
      </c>
      <c r="J18" s="1022"/>
      <c r="K18" s="1022"/>
      <c r="L18" s="1064"/>
      <c r="M18" s="1064"/>
    </row>
    <row r="19" spans="1:13" s="4" customFormat="1" ht="19.5" thickBot="1" x14ac:dyDescent="0.35">
      <c r="A19" s="940" t="s">
        <v>11075</v>
      </c>
      <c r="B19" s="1127"/>
      <c r="C19" s="1021"/>
      <c r="D19" s="1021"/>
      <c r="E19" s="1021"/>
      <c r="F19" s="1041"/>
      <c r="G19" s="1022">
        <f ca="1">SUMIF(Posting!$B:$E,A19,Posting!$E:$E)</f>
        <v>1155980</v>
      </c>
      <c r="H19" s="1022">
        <f ca="1">SUMIF(Posting!$B:$F,A19,Posting!$F:$F)</f>
        <v>1000000</v>
      </c>
      <c r="I19" s="1022">
        <f ca="1">SUMIF(Supplier!$B:$F,A19,Supplier!$E:$E)-SUMIF(Supplier!$B:$F,A19,Supplier!$F:$F)</f>
        <v>0</v>
      </c>
      <c r="J19" s="1066"/>
      <c r="K19" s="1022"/>
      <c r="L19" s="1064"/>
      <c r="M19" s="1035"/>
    </row>
    <row r="20" spans="1:13" s="4" customFormat="1" ht="19.5" thickBot="1" x14ac:dyDescent="0.35">
      <c r="A20" s="940" t="s">
        <v>2933</v>
      </c>
      <c r="B20" s="1127"/>
      <c r="C20" s="1021"/>
      <c r="D20" s="1021"/>
      <c r="E20" s="1021"/>
      <c r="F20" s="1041"/>
      <c r="G20" s="1022">
        <f ca="1">SUMIF(Posting!$B:$E,A20,Posting!$E:$E)</f>
        <v>97556794.74362056</v>
      </c>
      <c r="H20" s="1022">
        <f ca="1">SUMIF(Posting!$B:$F,A20,Posting!$F:$F)</f>
        <v>137552234</v>
      </c>
      <c r="I20" s="1022">
        <f ca="1">SUMIF(Supplier!$B:$F,A20,Supplier!$E:$E)-SUMIF(Supplier!$B:$F,A20,Supplier!$F:$F)</f>
        <v>0</v>
      </c>
      <c r="J20" s="1022"/>
      <c r="K20" s="1022"/>
      <c r="L20" s="1064">
        <v>7500000</v>
      </c>
      <c r="M20" s="1035">
        <f>L20</f>
        <v>7500000</v>
      </c>
    </row>
    <row r="21" spans="1:13" s="4" customFormat="1" ht="19.5" thickBot="1" x14ac:dyDescent="0.35">
      <c r="A21" s="940" t="s">
        <v>11503</v>
      </c>
      <c r="B21" s="1127"/>
      <c r="C21" s="1021"/>
      <c r="D21" s="1021"/>
      <c r="E21" s="1021"/>
      <c r="F21" s="1041"/>
      <c r="G21" s="1022">
        <f ca="1">SUMIF(Posting!$B:$E,A21,Posting!$E:$E)</f>
        <v>76862</v>
      </c>
      <c r="H21" s="1022">
        <f ca="1">SUMIF(Posting!$B:$F,A21,Posting!$F:$F)</f>
        <v>200000</v>
      </c>
      <c r="I21" s="1022">
        <f ca="1">SUMIF(Supplier!$B:$F,A21,Supplier!$E:$E)-SUMIF(Supplier!$B:$F,A21,Supplier!$F:$F)</f>
        <v>0</v>
      </c>
      <c r="J21" s="1022">
        <f>[2]HVAC!$H$29</f>
        <v>604761.59999999998</v>
      </c>
      <c r="K21" s="1022"/>
      <c r="L21" s="1064"/>
      <c r="M21" s="1035">
        <f ca="1">IF(J21&gt;H21,J21+K21-H21,"Bill will be submitted")</f>
        <v>404761.59999999998</v>
      </c>
    </row>
    <row r="22" spans="1:13" s="4" customFormat="1" ht="19.5" thickBot="1" x14ac:dyDescent="0.35">
      <c r="A22" s="940" t="s">
        <v>11007</v>
      </c>
      <c r="B22" s="1127"/>
      <c r="C22" s="1021"/>
      <c r="D22" s="1021"/>
      <c r="E22" s="1021"/>
      <c r="F22" s="1041"/>
      <c r="G22" s="1022">
        <f ca="1">SUMIF(Posting!$B:$E,A22,Posting!$E:$E)</f>
        <v>319470</v>
      </c>
      <c r="H22" s="1022">
        <f ca="1">SUMIF(Posting!$B:$F,A22,Posting!$F:$F)</f>
        <v>900000</v>
      </c>
      <c r="I22" s="1022">
        <f ca="1">SUMIF(Supplier!$B:$F,A22,Supplier!$E:$E)-SUMIF(Supplier!$B:$F,A22,Supplier!$F:$F)</f>
        <v>0</v>
      </c>
      <c r="J22" s="1022">
        <f>[3]HVAC!$H$29</f>
        <v>366662.40000000002</v>
      </c>
      <c r="K22" s="1022"/>
      <c r="L22" s="1064"/>
      <c r="M22" s="1035" t="str">
        <f ca="1">IF(J22&gt;H22,J22+K22-H22,"Bill will be submitted")</f>
        <v>Bill will be submitted</v>
      </c>
    </row>
    <row r="23" spans="1:13" s="4" customFormat="1" ht="19.5" thickBot="1" x14ac:dyDescent="0.35">
      <c r="A23" s="940" t="s">
        <v>10911</v>
      </c>
      <c r="B23" s="1127"/>
      <c r="C23" s="1021"/>
      <c r="D23" s="1021"/>
      <c r="E23" s="1021"/>
      <c r="F23" s="1041"/>
      <c r="G23" s="1022">
        <f ca="1">SUMIF(Posting!$B:$E,A23,Posting!$E:$E)</f>
        <v>138515</v>
      </c>
      <c r="H23" s="1022">
        <f ca="1">SUMIF(Posting!$B:$F,A23,Posting!$F:$F)</f>
        <v>500000</v>
      </c>
      <c r="I23" s="1022">
        <f ca="1">SUMIF(Supplier!$B:$F,A23,Supplier!$E:$E)-SUMIF(Supplier!$B:$F,A23,Supplier!$F:$F)</f>
        <v>15000</v>
      </c>
      <c r="J23" s="1022"/>
      <c r="K23" s="1022"/>
      <c r="L23" s="1064"/>
      <c r="M23" s="1067" t="s">
        <v>11544</v>
      </c>
    </row>
    <row r="24" spans="1:13" s="4" customFormat="1" ht="19.5" thickBot="1" x14ac:dyDescent="0.35">
      <c r="A24" s="939" t="s">
        <v>9769</v>
      </c>
      <c r="B24" s="1128"/>
      <c r="C24" s="1025">
        <f>15000000+4435160</f>
        <v>19435160</v>
      </c>
      <c r="D24" s="1025"/>
      <c r="E24" s="1025">
        <f t="shared" si="0"/>
        <v>19435160</v>
      </c>
      <c r="F24" s="1043"/>
      <c r="G24" s="1022">
        <f ca="1">SUMIF(Posting!$B:$E,A24,Posting!$E:$E)</f>
        <v>16161004</v>
      </c>
      <c r="H24" s="1026">
        <f ca="1">SUMIF(Posting!$B:$F,A24,Posting!$F:$F)</f>
        <v>19855650</v>
      </c>
      <c r="I24" s="1022">
        <f ca="1">SUMIF(Supplier!$B:$F,A24,Supplier!$E:$E)-SUMIF(Supplier!$B:$F,A24,Supplier!$F:$F)</f>
        <v>113647</v>
      </c>
      <c r="J24" s="1022"/>
      <c r="K24" s="1022"/>
      <c r="L24" s="1064"/>
      <c r="M24" s="1067" t="s">
        <v>11544</v>
      </c>
    </row>
    <row r="25" spans="1:13" s="4" customFormat="1" ht="7.5" customHeight="1" thickBot="1" x14ac:dyDescent="0.35">
      <c r="A25" s="1036"/>
      <c r="B25" s="1037"/>
      <c r="C25" s="1037"/>
      <c r="D25" s="1037"/>
      <c r="E25" s="1037"/>
      <c r="F25" s="1037"/>
      <c r="G25" s="1038"/>
      <c r="H25" s="1038"/>
      <c r="I25" s="1037"/>
      <c r="J25" s="1037"/>
      <c r="K25" s="1037"/>
      <c r="L25" s="1037"/>
      <c r="M25" s="1037"/>
    </row>
    <row r="26" spans="1:13" s="4" customFormat="1" ht="19.5" thickBot="1" x14ac:dyDescent="0.35">
      <c r="A26" s="1027" t="s">
        <v>9356</v>
      </c>
      <c r="B26" s="1129" t="s">
        <v>10903</v>
      </c>
      <c r="C26" s="1019">
        <v>28340413.5</v>
      </c>
      <c r="D26" s="1019"/>
      <c r="E26" s="1019">
        <f t="shared" si="0"/>
        <v>28340413.5</v>
      </c>
      <c r="F26" s="1039"/>
      <c r="G26" s="1022">
        <f ca="1">SUMIF(Posting!$B:$E,A26,Posting!$E:$E)</f>
        <v>23389366.833333332</v>
      </c>
      <c r="H26" s="1020">
        <f ca="1">SUMIF(Posting!$B:$F,A26,Posting!$F:$F)</f>
        <v>19509225</v>
      </c>
      <c r="I26" s="1022">
        <f ca="1">SUMIF(Supplier!$B:$F,A26,Supplier!$E:$E)-SUMIF(Supplier!$B:$F,A26,Supplier!$F:$F)</f>
        <v>167559</v>
      </c>
      <c r="J26" s="1022">
        <v>25423994.165999997</v>
      </c>
      <c r="K26" s="1022">
        <v>5940507.6512000002</v>
      </c>
      <c r="L26" s="1064"/>
      <c r="M26" s="1022">
        <f ca="1">J26+K26-H26-L26</f>
        <v>11855276.817199998</v>
      </c>
    </row>
    <row r="27" spans="1:13" s="4" customFormat="1" ht="19.5" thickBot="1" x14ac:dyDescent="0.35">
      <c r="A27" s="1095" t="s">
        <v>11716</v>
      </c>
      <c r="B27" s="1127"/>
      <c r="C27" s="1094"/>
      <c r="D27" s="1094"/>
      <c r="E27" s="1094"/>
      <c r="F27" s="1096"/>
      <c r="G27" s="1022">
        <f ca="1">SUMIF(Posting!$B:$E,A27,Posting!$E:$E)</f>
        <v>56173</v>
      </c>
      <c r="H27" s="1020">
        <f ca="1">SUMIF(Posting!$B:$F,A27,Posting!$F:$F)</f>
        <v>0</v>
      </c>
      <c r="I27" s="1022">
        <f ca="1">SUMIF(Supplier!$B:$F,A27,Supplier!$E:$E)-SUMIF(Supplier!$B:$F,A27,Supplier!$F:$F)</f>
        <v>6768</v>
      </c>
      <c r="J27" s="1022"/>
      <c r="K27" s="1022"/>
      <c r="L27" s="1064"/>
      <c r="M27" s="1064"/>
    </row>
    <row r="28" spans="1:13" s="4" customFormat="1" ht="19.5" thickBot="1" x14ac:dyDescent="0.35">
      <c r="A28" s="1030" t="s">
        <v>10908</v>
      </c>
      <c r="B28" s="1130"/>
      <c r="C28" s="1025">
        <v>33854640.027999997</v>
      </c>
      <c r="D28" s="1025"/>
      <c r="E28" s="1025">
        <f t="shared" si="0"/>
        <v>33854640.027999997</v>
      </c>
      <c r="F28" s="1043"/>
      <c r="G28" s="1022">
        <f ca="1">SUMIF(Posting!$B:$E,A28,Posting!$E:$E)</f>
        <v>20902471.397849467</v>
      </c>
      <c r="H28" s="1026">
        <f ca="1">SUMIF(Posting!$B:$F,A28,Posting!$F:$F)</f>
        <v>27083716</v>
      </c>
      <c r="I28" s="1022">
        <f ca="1">SUMIF(Supplier!$B:$F,A28,Supplier!$E:$E)-SUMIF(Supplier!$B:$F,A28,Supplier!$F:$F)</f>
        <v>966930.5</v>
      </c>
      <c r="J28" s="1022"/>
      <c r="K28" s="1022"/>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27" t="s">
        <v>7807</v>
      </c>
      <c r="B30" s="1056" t="s">
        <v>890</v>
      </c>
      <c r="C30" s="1019"/>
      <c r="D30" s="1019"/>
      <c r="E30" s="1019">
        <f t="shared" ref="E30" si="2">C30-D30</f>
        <v>0</v>
      </c>
      <c r="F30" s="1039"/>
      <c r="G30" s="1022">
        <f ca="1">SUMIF(Posting!$B:$E,A30,Posting!$E:$E)</f>
        <v>3259240</v>
      </c>
      <c r="H30" s="1020">
        <f ca="1">SUMIF(Posting!$B:$F,A30,Posting!$F:$F)</f>
        <v>4334251</v>
      </c>
      <c r="I30" s="1022">
        <f ca="1">SUMIF(Supplier!$B:$F,A30,Supplier!$E:$E)-SUMIF(Supplier!$B:$F,A30,Supplier!$F:$F)</f>
        <v>0</v>
      </c>
      <c r="J30" s="1066"/>
      <c r="K30" s="1066"/>
      <c r="L30" s="1064"/>
      <c r="M30" s="1035" t="str">
        <f ca="1">IF(J30&gt;H30,J30+K30-H30,"Bill will be submitted")</f>
        <v>Bill will be submitted</v>
      </c>
    </row>
    <row r="31" spans="1:13" s="4" customFormat="1" ht="7.5" customHeight="1" thickBot="1" x14ac:dyDescent="0.35">
      <c r="A31" s="1036"/>
      <c r="B31" s="1037"/>
      <c r="C31" s="1037"/>
      <c r="D31" s="1037"/>
      <c r="E31" s="1037"/>
      <c r="F31" s="1037"/>
      <c r="G31" s="1038"/>
      <c r="H31" s="1038"/>
      <c r="I31" s="1037"/>
      <c r="J31" s="1037"/>
      <c r="K31" s="1037"/>
      <c r="L31" s="1037"/>
      <c r="M31" s="1037"/>
    </row>
    <row r="32" spans="1:13" s="4" customFormat="1" x14ac:dyDescent="0.3">
      <c r="A32" s="1018" t="s">
        <v>8657</v>
      </c>
      <c r="B32" s="1019" t="s">
        <v>10904</v>
      </c>
      <c r="C32" s="1019">
        <v>22659065.100000001</v>
      </c>
      <c r="D32" s="1019"/>
      <c r="E32" s="1019">
        <f t="shared" si="0"/>
        <v>22659065.100000001</v>
      </c>
      <c r="F32" s="1039"/>
      <c r="G32" s="1022">
        <f ca="1">SUMIF(Posting!$B:$E,A32,Posting!$E:$E)</f>
        <v>16339873</v>
      </c>
      <c r="H32" s="1020">
        <f ca="1">SUMIF(Posting!$B:$F,A32,Posting!$F:$F)</f>
        <v>24057411.419999998</v>
      </c>
      <c r="I32" s="1022">
        <f ca="1">SUMIF(Supplier!$B:$F,A32,Supplier!$E:$E)-SUMIF(Supplier!$B:$F,A32,Supplier!$F:$F)</f>
        <v>257548</v>
      </c>
      <c r="J32" s="1022">
        <v>1648706.1057600002</v>
      </c>
      <c r="K32" s="1022">
        <v>5217593.07</v>
      </c>
      <c r="L32" s="1022"/>
      <c r="M32" s="1022">
        <f>K32+J32</f>
        <v>6866299.1757600009</v>
      </c>
    </row>
    <row r="33" spans="1:201" s="4" customFormat="1" x14ac:dyDescent="0.3">
      <c r="A33" s="938" t="s">
        <v>10576</v>
      </c>
      <c r="B33" s="1021" t="s">
        <v>10905</v>
      </c>
      <c r="C33" s="1021">
        <v>55163506</v>
      </c>
      <c r="D33" s="1021"/>
      <c r="E33" s="1021">
        <f t="shared" si="0"/>
        <v>55163506</v>
      </c>
      <c r="F33" s="1041"/>
      <c r="G33" s="1022">
        <f ca="1">SUMIF(Posting!$B:$E,A33,Posting!$E:$E)</f>
        <v>33647718.333333336</v>
      </c>
      <c r="H33" s="1022">
        <f ca="1">SUMIF(Posting!$B:$F,A33,Posting!$F:$F)</f>
        <v>42957843</v>
      </c>
      <c r="I33" s="1022">
        <f ca="1">SUMIF(Supplier!$B:$F,A33,Supplier!$E:$E)-SUMIF(Supplier!$B:$F,A33,Supplier!$F:$F)</f>
        <v>340255</v>
      </c>
      <c r="J33" s="1022"/>
      <c r="K33" s="1022"/>
      <c r="L33" s="1022"/>
      <c r="M33" s="1022"/>
    </row>
    <row r="34" spans="1:201" s="4" customFormat="1" ht="19.5" thickBot="1" x14ac:dyDescent="0.35">
      <c r="A34" s="1030" t="s">
        <v>7953</v>
      </c>
      <c r="B34" s="1025" t="s">
        <v>10906</v>
      </c>
      <c r="C34" s="1025">
        <v>7400000</v>
      </c>
      <c r="D34" s="1025"/>
      <c r="E34" s="1025">
        <f t="shared" si="0"/>
        <v>7400000</v>
      </c>
      <c r="F34" s="1043"/>
      <c r="G34" s="1022">
        <f ca="1">SUMIF(Posting!$B:$E,A34,Posting!$E:$E)</f>
        <v>4397458</v>
      </c>
      <c r="H34" s="1026">
        <f ca="1">SUMIF(Posting!$B:$F,A34,Posting!$F:$F)</f>
        <v>6566988</v>
      </c>
      <c r="I34" s="1022">
        <f ca="1">SUMIF(Supplier!$B:$F,A34,Supplier!$E:$E)-SUMIF(Supplier!$B:$F,A34,Supplier!$F:$F)</f>
        <v>0</v>
      </c>
      <c r="J34" s="1022">
        <v>8215412</v>
      </c>
      <c r="K34" s="1022"/>
      <c r="L34" s="1022"/>
      <c r="M34" s="1065">
        <f ca="1">J34+K34-H34-L34</f>
        <v>1648424</v>
      </c>
    </row>
    <row r="35" spans="1:201" s="4" customFormat="1" ht="7.5" customHeight="1" x14ac:dyDescent="0.3">
      <c r="A35" s="1036"/>
      <c r="B35" s="1037"/>
      <c r="C35" s="1037"/>
      <c r="D35" s="1037"/>
      <c r="E35" s="1037"/>
      <c r="F35" s="1037"/>
      <c r="G35" s="1038"/>
      <c r="H35" s="1038"/>
      <c r="I35" s="1037"/>
      <c r="J35" s="1037"/>
      <c r="K35" s="1037"/>
      <c r="L35" s="1037"/>
      <c r="M35" s="1037"/>
    </row>
    <row r="36" spans="1:201" s="4" customFormat="1" ht="19.5" thickBot="1" x14ac:dyDescent="0.35">
      <c r="A36" s="1103" t="s">
        <v>12625</v>
      </c>
      <c r="B36" s="1127" t="s">
        <v>10907</v>
      </c>
      <c r="C36" s="1021"/>
      <c r="D36" s="1021"/>
      <c r="E36" s="1021"/>
      <c r="F36" s="1041"/>
      <c r="G36" s="1022">
        <f ca="1">SUMIF(Posting!$B:$E,A36,Posting!$E:$E)</f>
        <v>0</v>
      </c>
      <c r="H36" s="1026">
        <f ca="1">SUMIF(Posting!$B:$F,A36,Posting!$F:$F)</f>
        <v>0</v>
      </c>
      <c r="I36" s="1022">
        <f ca="1">SUMIF(Supplier!$B:$F,A36,Supplier!$E:$E)-SUMIF(Supplier!$B:$F,A36,Supplier!$F:$F)</f>
        <v>0</v>
      </c>
      <c r="J36" s="1022"/>
      <c r="K36" s="1022"/>
      <c r="L36" s="1022"/>
      <c r="M36" s="1022"/>
    </row>
    <row r="37" spans="1:201" s="4" customFormat="1" ht="19.5" thickBot="1" x14ac:dyDescent="0.35">
      <c r="A37" s="1103" t="s">
        <v>12787</v>
      </c>
      <c r="B37" s="1127"/>
      <c r="C37" s="1021"/>
      <c r="D37" s="1021"/>
      <c r="E37" s="1021"/>
      <c r="F37" s="1041"/>
      <c r="G37" s="1022">
        <f ca="1">SUMIF(Posting!$B:$E,A37,Posting!$E:$E)</f>
        <v>75000</v>
      </c>
      <c r="H37" s="1026">
        <f ca="1">SUMIF(Posting!$B:$F,A37,Posting!$F:$F)</f>
        <v>0</v>
      </c>
      <c r="I37" s="1022">
        <f ca="1">SUMIF(Supplier!$B:$F,A37,Supplier!$E:$E)-SUMIF(Supplier!$B:$F,A37,Supplier!$F:$F)</f>
        <v>0</v>
      </c>
      <c r="J37" s="1022"/>
      <c r="K37" s="1022"/>
      <c r="L37" s="1022"/>
      <c r="M37" s="1022"/>
    </row>
    <row r="38" spans="1:201" s="4" customFormat="1" ht="19.5" thickBot="1" x14ac:dyDescent="0.35">
      <c r="A38" s="1103" t="s">
        <v>12426</v>
      </c>
      <c r="B38" s="1127"/>
      <c r="C38" s="1021"/>
      <c r="D38" s="1021"/>
      <c r="E38" s="1021"/>
      <c r="F38" s="1041"/>
      <c r="G38" s="1022">
        <f ca="1">SUMIF(Posting!$B:$E,A38,Posting!$E:$E)</f>
        <v>13100</v>
      </c>
      <c r="H38" s="1026">
        <f ca="1">SUMIF(Posting!$B:$F,A38,Posting!$F:$F)</f>
        <v>0</v>
      </c>
      <c r="I38" s="1022">
        <f ca="1">SUMIF(Supplier!$B:$F,A38,Supplier!$E:$E)-SUMIF(Supplier!$B:$F,A38,Supplier!$F:$F)</f>
        <v>0</v>
      </c>
      <c r="J38" s="1022"/>
      <c r="K38" s="1022"/>
      <c r="L38" s="1022"/>
      <c r="M38" s="1022"/>
    </row>
    <row r="39" spans="1:201" s="4" customFormat="1" ht="19.5" thickBot="1" x14ac:dyDescent="0.35">
      <c r="A39" s="1103" t="s">
        <v>11897</v>
      </c>
      <c r="B39" s="1127"/>
      <c r="C39" s="1021"/>
      <c r="D39" s="1021"/>
      <c r="E39" s="1021"/>
      <c r="F39" s="1041"/>
      <c r="G39" s="1022">
        <f ca="1">SUMIF(Posting!$B:$E,A39,Posting!$E:$E)</f>
        <v>30804978</v>
      </c>
      <c r="H39" s="1026">
        <f ca="1">SUMIF(Posting!$B:$F,A39,Posting!$F:$F)</f>
        <v>32854381</v>
      </c>
      <c r="I39" s="1022">
        <f ca="1">SUMIF(Supplier!$B:$F,A39,Supplier!$E:$E)-SUMIF(Supplier!$B:$F,A39,Supplier!$F:$F)</f>
        <v>4324241</v>
      </c>
      <c r="J39" s="1022"/>
      <c r="K39" s="1022"/>
      <c r="L39" s="1022"/>
      <c r="M39" s="1022"/>
    </row>
    <row r="40" spans="1:201" s="4" customFormat="1" ht="19.5" thickBot="1" x14ac:dyDescent="0.35">
      <c r="A40" s="1103" t="s">
        <v>12623</v>
      </c>
      <c r="B40" s="1127"/>
      <c r="C40" s="1021"/>
      <c r="D40" s="1021"/>
      <c r="E40" s="1021"/>
      <c r="F40" s="1041"/>
      <c r="G40" s="1022">
        <f ca="1">SUMIF(Posting!$B:$E,A40,Posting!$E:$E)</f>
        <v>109650</v>
      </c>
      <c r="H40" s="1026">
        <f ca="1">SUMIF(Posting!$B:$F,A40,Posting!$F:$F)</f>
        <v>0</v>
      </c>
      <c r="I40" s="1022">
        <f ca="1">SUMIF(Supplier!$B:$F,A40,Supplier!$E:$E)-SUMIF(Supplier!$B:$F,A40,Supplier!$F:$F)</f>
        <v>0</v>
      </c>
      <c r="J40" s="1022"/>
      <c r="K40" s="1022"/>
      <c r="L40" s="1022"/>
      <c r="M40" s="1022"/>
    </row>
    <row r="41" spans="1:201" s="4" customFormat="1" ht="19.5" thickBot="1" x14ac:dyDescent="0.35">
      <c r="A41" s="1103" t="s">
        <v>11617</v>
      </c>
      <c r="B41" s="1127"/>
      <c r="C41" s="1021"/>
      <c r="D41" s="1021"/>
      <c r="E41" s="1021"/>
      <c r="F41" s="1041"/>
      <c r="G41" s="1022">
        <f ca="1">SUMIF(Posting!$B:$E,A41,Posting!$E:$E)</f>
        <v>3811277</v>
      </c>
      <c r="H41" s="1026">
        <f ca="1">SUMIF(Posting!$B:$F,A41,Posting!$F:$F)</f>
        <v>2600000</v>
      </c>
      <c r="I41" s="1022">
        <f ca="1">SUMIF(Supplier!$B:$F,A41,Supplier!$E:$E)-SUMIF(Supplier!$B:$F,A41,Supplier!$F:$F)</f>
        <v>136039</v>
      </c>
      <c r="J41" s="1022"/>
      <c r="K41" s="1022"/>
      <c r="L41" s="1022"/>
      <c r="M41" s="1022"/>
    </row>
    <row r="42" spans="1:201" s="4" customFormat="1" x14ac:dyDescent="0.3">
      <c r="A42" s="1103" t="s">
        <v>9661</v>
      </c>
      <c r="B42" s="1127"/>
      <c r="C42" s="1021">
        <v>19265070</v>
      </c>
      <c r="D42" s="1021"/>
      <c r="E42" s="1021">
        <f t="shared" si="0"/>
        <v>19265070</v>
      </c>
      <c r="F42" s="1041"/>
      <c r="G42" s="1022">
        <f ca="1">SUMIF(Posting!$B:$E,A42,Posting!$E:$E)</f>
        <v>4762390.9032258065</v>
      </c>
      <c r="H42" s="1022">
        <f ca="1">SUMIF(Posting!$B:$F,A42,Posting!$F:$F)</f>
        <v>10021233</v>
      </c>
      <c r="I42" s="1022">
        <f ca="1">SUMIF(Supplier!$B:$F,A42,Supplier!$E:$E)-SUMIF(Supplier!$B:$F,A42,Supplier!$F:$F)</f>
        <v>180880</v>
      </c>
      <c r="J42" s="1022">
        <v>12816794.375</v>
      </c>
      <c r="K42" s="1022">
        <v>594057.625</v>
      </c>
      <c r="L42" s="1022"/>
      <c r="M42" s="1022">
        <f t="shared" ref="M42:M49" ca="1" si="3">J42+K42-H42-L42</f>
        <v>3389619</v>
      </c>
    </row>
    <row r="43" spans="1:201" s="1029" customFormat="1" x14ac:dyDescent="0.3">
      <c r="A43" s="1103" t="s">
        <v>10338</v>
      </c>
      <c r="B43" s="1127"/>
      <c r="C43" s="1021"/>
      <c r="D43" s="1021"/>
      <c r="E43" s="1021">
        <f t="shared" si="0"/>
        <v>0</v>
      </c>
      <c r="F43" s="1041"/>
      <c r="G43" s="1022">
        <f ca="1">SUMIF(Posting!$B:$E,A43,Posting!$E:$E)</f>
        <v>5611655</v>
      </c>
      <c r="H43" s="1022">
        <f ca="1">SUMIF(Posting!$B:$F,A43,Posting!$F:$F)</f>
        <v>7705250</v>
      </c>
      <c r="I43" s="1022">
        <f ca="1">SUMIF(Supplier!$B:$F,A43,Supplier!$E:$E)-SUMIF(Supplier!$B:$F,A43,Supplier!$F:$F)</f>
        <v>4500</v>
      </c>
      <c r="J43" s="1022"/>
      <c r="K43" s="1022"/>
      <c r="L43" s="1022"/>
      <c r="M43" s="1022">
        <f t="shared" ca="1" si="3"/>
        <v>-7705250</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11446</v>
      </c>
      <c r="B44" s="1127"/>
      <c r="C44" s="1021"/>
      <c r="D44" s="1021"/>
      <c r="E44" s="1021"/>
      <c r="F44" s="1041"/>
      <c r="G44" s="1022">
        <f ca="1">SUMIF(Posting!$B:$E,A44,Posting!$E:$E)</f>
        <v>7365237</v>
      </c>
      <c r="H44" s="1022">
        <f ca="1">SUMIF(Posting!$B:$F,A44,Posting!$F:$F)</f>
        <v>9154145</v>
      </c>
      <c r="I44" s="1022">
        <f ca="1">SUMIF(Supplier!$B:$F,A44,Supplier!$E:$E)-SUMIF(Supplier!$B:$F,A44,Supplier!$F:$F)</f>
        <v>188300</v>
      </c>
      <c r="J44" s="1022"/>
      <c r="K44" s="1022"/>
      <c r="L44" s="1022"/>
      <c r="M44" s="1022">
        <f t="shared" ca="1" si="3"/>
        <v>-9154145</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9402</v>
      </c>
      <c r="B45" s="1127"/>
      <c r="C45" s="1021">
        <v>9435400</v>
      </c>
      <c r="D45" s="1021"/>
      <c r="E45" s="1021">
        <f t="shared" si="0"/>
        <v>9435400</v>
      </c>
      <c r="F45" s="1041"/>
      <c r="G45" s="1022">
        <f ca="1">SUMIF(Posting!$B:$E,A45,Posting!$E:$E)</f>
        <v>5053225.5483870972</v>
      </c>
      <c r="H45" s="1022">
        <f ca="1">SUMIF(Posting!$B:$F,A45,Posting!$F:$F)</f>
        <v>5502581</v>
      </c>
      <c r="I45" s="1022">
        <f ca="1">SUMIF(Supplier!$B:$F,A45,Supplier!$E:$E)-SUMIF(Supplier!$B:$F,A45,Supplier!$F:$F)</f>
        <v>288985</v>
      </c>
      <c r="J45" s="1022">
        <v>7544179.9950000001</v>
      </c>
      <c r="K45" s="1022">
        <v>1774042.2881999998</v>
      </c>
      <c r="L45" s="1022"/>
      <c r="M45" s="1022">
        <f t="shared" ca="1" si="3"/>
        <v>3815641.2831999995</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103" t="s">
        <v>8876</v>
      </c>
      <c r="B46" s="1127"/>
      <c r="C46" s="1021">
        <v>14110484</v>
      </c>
      <c r="D46" s="1021">
        <v>987733.88000000012</v>
      </c>
      <c r="E46" s="1021">
        <f t="shared" si="0"/>
        <v>13122750.119999999</v>
      </c>
      <c r="F46" s="1041"/>
      <c r="G46" s="1022">
        <f ca="1">SUMIF(Posting!$B:$E,A46,Posting!$E:$E)</f>
        <v>7944571.3548387093</v>
      </c>
      <c r="H46" s="1022">
        <f ca="1">SUMIF(Posting!$B:$F,A46,Posting!$F:$F)</f>
        <v>14475224</v>
      </c>
      <c r="I46" s="1022">
        <f ca="1">SUMIF(Supplier!$B:$F,A46,Supplier!$E:$E)-SUMIF(Supplier!$B:$F,A46,Supplier!$F:$F)</f>
        <v>91114</v>
      </c>
      <c r="J46" s="1022">
        <v>14003000</v>
      </c>
      <c r="K46" s="1022">
        <v>3154108</v>
      </c>
      <c r="L46" s="1022"/>
      <c r="M46" s="1022">
        <f t="shared" ca="1" si="3"/>
        <v>2681884</v>
      </c>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1103" t="s">
        <v>9507</v>
      </c>
      <c r="B47" s="1127"/>
      <c r="C47" s="1021">
        <f>[4]Summary!$C$14</f>
        <v>7767350</v>
      </c>
      <c r="D47" s="1021"/>
      <c r="E47" s="1021">
        <f>C47-D47</f>
        <v>7767350</v>
      </c>
      <c r="F47" s="1041"/>
      <c r="G47" s="1022">
        <f ca="1">SUMIF(Posting!$B:$E,A47,Posting!$E:$E)</f>
        <v>2583814</v>
      </c>
      <c r="H47" s="1022">
        <f ca="1">SUMIF(Posting!$B:$F,A47,Posting!$F:$F)</f>
        <v>3185630</v>
      </c>
      <c r="I47" s="1022">
        <f ca="1">SUMIF(Supplier!$B:$F,A47,Supplier!$E:$E)-SUMIF(Supplier!$B:$F,A47,Supplier!$F:$F)</f>
        <v>0</v>
      </c>
      <c r="J47" s="1022">
        <v>4180000</v>
      </c>
      <c r="K47" s="1022">
        <v>657480</v>
      </c>
      <c r="L47" s="1022"/>
      <c r="M47" s="1022">
        <f t="shared" ca="1" si="3"/>
        <v>1651850</v>
      </c>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row r="48" spans="1:201" s="1029" customFormat="1" x14ac:dyDescent="0.3">
      <c r="A48" s="1103" t="s">
        <v>7921</v>
      </c>
      <c r="B48" s="1127"/>
      <c r="C48" s="1021">
        <v>22948040</v>
      </c>
      <c r="D48" s="1021">
        <v>1445726.52</v>
      </c>
      <c r="E48" s="1021">
        <f t="shared" si="0"/>
        <v>21502313.48</v>
      </c>
      <c r="F48" s="1041"/>
      <c r="G48" s="1022">
        <f ca="1">SUMIF(Posting!$B:$E,A48,Posting!$E:$E)</f>
        <v>19551392</v>
      </c>
      <c r="H48" s="1022">
        <f ca="1">SUMIF(Posting!$B:$F,A48,Posting!$F:$F)</f>
        <v>26037593</v>
      </c>
      <c r="I48" s="1022">
        <f ca="1">SUMIF(Supplier!$B:$F,A48,Supplier!$E:$E)-SUMIF(Supplier!$B:$F,A48,Supplier!$F:$F)</f>
        <v>0</v>
      </c>
      <c r="J48" s="1022">
        <v>23740232.403525002</v>
      </c>
      <c r="K48" s="1022">
        <v>1010566</v>
      </c>
      <c r="L48" s="1022"/>
      <c r="M48" s="1022">
        <f t="shared" ca="1" si="3"/>
        <v>-1286794.5964749977</v>
      </c>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row>
    <row r="49" spans="1:201" s="1029" customFormat="1" x14ac:dyDescent="0.3">
      <c r="A49" s="1103" t="s">
        <v>8339</v>
      </c>
      <c r="B49" s="1127"/>
      <c r="C49" s="1021">
        <v>12161762</v>
      </c>
      <c r="D49" s="1021"/>
      <c r="E49" s="1021">
        <f t="shared" si="0"/>
        <v>12161762</v>
      </c>
      <c r="F49" s="1041"/>
      <c r="G49" s="1022">
        <f ca="1">SUMIF(Posting!$B:$E,A49,Posting!$E:$E)</f>
        <v>9756255</v>
      </c>
      <c r="H49" s="1022">
        <f ca="1">SUMIF(Posting!$B:$F,A49,Posting!$F:$F)</f>
        <v>14204081</v>
      </c>
      <c r="I49" s="1022">
        <f ca="1">SUMIF(Supplier!$B:$F,A49,Supplier!$E:$E)-SUMIF(Supplier!$B:$F,A49,Supplier!$F:$F)</f>
        <v>16040</v>
      </c>
      <c r="J49" s="1022">
        <v>13071783.779999999</v>
      </c>
      <c r="K49" s="1022">
        <v>1879882</v>
      </c>
      <c r="L49" s="1022"/>
      <c r="M49" s="1022">
        <f t="shared" ca="1" si="3"/>
        <v>747584.77999999933</v>
      </c>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row>
    <row r="50" spans="1:201" s="1029" customFormat="1" x14ac:dyDescent="0.3">
      <c r="A50" s="1103" t="s">
        <v>8043</v>
      </c>
      <c r="B50" s="1127"/>
      <c r="C50" s="1021">
        <v>24512695</v>
      </c>
      <c r="D50" s="1021"/>
      <c r="E50" s="1021">
        <f t="shared" si="0"/>
        <v>24512695</v>
      </c>
      <c r="F50" s="1041"/>
      <c r="G50" s="1022">
        <f ca="1">SUMIF(Posting!$B:$E,A50,Posting!$E:$E)</f>
        <v>20150378</v>
      </c>
      <c r="H50" s="1022">
        <f ca="1">SUMIF(Posting!$B:$F,A50,Posting!$F:$F)</f>
        <v>27909998</v>
      </c>
      <c r="I50" s="1022">
        <f ca="1">SUMIF(Supplier!$B:$F,A50,Supplier!$E:$E)-SUMIF(Supplier!$B:$F,A50,Supplier!$F:$F)</f>
        <v>0</v>
      </c>
      <c r="J50" s="1022">
        <v>27296624.739999998</v>
      </c>
      <c r="K50" s="1022">
        <v>3581218.75</v>
      </c>
      <c r="L50" s="1022"/>
      <c r="M50" s="1022" t="str">
        <f ca="1">IF(J50&gt;H50,J50+K50-H50,"Bill will be submitted")</f>
        <v>Bill will be submitted</v>
      </c>
      <c r="N50" s="1045"/>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row>
    <row r="51" spans="1:201" s="1029" customFormat="1" x14ac:dyDescent="0.3">
      <c r="A51" s="1103" t="s">
        <v>11271</v>
      </c>
      <c r="B51" s="1127"/>
      <c r="C51" s="1021">
        <v>2273000</v>
      </c>
      <c r="D51" s="1021"/>
      <c r="E51" s="1021">
        <f t="shared" si="0"/>
        <v>2273000</v>
      </c>
      <c r="F51" s="1041"/>
      <c r="G51" s="1022">
        <f ca="1">SUMIF(Posting!$B:$E,A51,Posting!$E:$E)</f>
        <v>659316</v>
      </c>
      <c r="H51" s="1022">
        <f ca="1">SUMIF(Posting!$B:$F,A51,Posting!$F:$F)</f>
        <v>1300000</v>
      </c>
      <c r="I51" s="1022">
        <f ca="1">SUMIF(Supplier!$B:$F,A51,Supplier!$E:$E)-SUMIF(Supplier!$B:$F,A51,Supplier!$F:$F)</f>
        <v>0</v>
      </c>
      <c r="J51" s="1091">
        <v>2083000</v>
      </c>
      <c r="K51" s="1091"/>
      <c r="L51" s="1022"/>
      <c r="M51" s="1022">
        <f ca="1">IF(J51&gt;H51,J51+K51-H51,"Bill will be submitted")</f>
        <v>783000</v>
      </c>
      <c r="N51" s="1045"/>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row>
    <row r="52" spans="1:201" s="1029" customFormat="1" x14ac:dyDescent="0.3">
      <c r="A52" s="1103" t="s">
        <v>8868</v>
      </c>
      <c r="B52" s="1131"/>
      <c r="C52" s="1021">
        <v>3838450</v>
      </c>
      <c r="D52" s="1021">
        <v>188450</v>
      </c>
      <c r="E52" s="1021">
        <f t="shared" si="0"/>
        <v>3650000</v>
      </c>
      <c r="F52" s="1041"/>
      <c r="G52" s="1022">
        <f ca="1">SUMIF(Posting!$B:$E,A52,Posting!$E:$E)</f>
        <v>3511728</v>
      </c>
      <c r="H52" s="1022">
        <f ca="1">SUMIF(Posting!$B:$F,A52,Posting!$F:$F)</f>
        <v>3500000</v>
      </c>
      <c r="I52" s="1022">
        <f ca="1">SUMIF(Supplier!$B:$F,A52,Supplier!$E:$E)-SUMIF(Supplier!$B:$F,A52,Supplier!$F:$F)</f>
        <v>229776</v>
      </c>
      <c r="J52" s="1022">
        <v>3729145.2</v>
      </c>
      <c r="K52" s="1022">
        <v>1030055</v>
      </c>
      <c r="L52" s="1022"/>
      <c r="M52" s="1022">
        <f t="shared" ref="M52" ca="1" si="4">J52+K52-H52-L52</f>
        <v>1259200.2000000002</v>
      </c>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row>
    <row r="53" spans="1:201" s="1029" customFormat="1" x14ac:dyDescent="0.3">
      <c r="A53" s="1031"/>
      <c r="B53" s="1032"/>
      <c r="C53" s="1032"/>
      <c r="D53" s="1032"/>
      <c r="E53" s="1032"/>
      <c r="F53" s="1032"/>
      <c r="G53" s="1032"/>
      <c r="H53" s="1032"/>
      <c r="I53" s="314">
        <f ca="1">SUM(I2:I52)</f>
        <v>11145800.5</v>
      </c>
      <c r="J53" s="314">
        <f>SUM(J2:J52)</f>
        <v>210439331.30528498</v>
      </c>
      <c r="K53" s="314"/>
      <c r="L53" s="314"/>
      <c r="M53" s="314">
        <f ca="1">SUM(M2:M52)</f>
        <v>41460333.840935014</v>
      </c>
      <c r="N53" s="1045"/>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row>
    <row r="54" spans="1:201" s="1029" customFormat="1" x14ac:dyDescent="0.3">
      <c r="A54" s="4"/>
      <c r="B54" s="245"/>
      <c r="C54" s="1033"/>
      <c r="D54" s="1033"/>
      <c r="E54" s="1033"/>
      <c r="F54" s="1033"/>
      <c r="G54" s="1033"/>
      <c r="H54" s="1033"/>
      <c r="I54" s="1033"/>
      <c r="J54" s="1033"/>
      <c r="K54" s="1033"/>
      <c r="L54" s="1033"/>
      <c r="M54" s="1033"/>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row>
  </sheetData>
  <mergeCells count="4">
    <mergeCell ref="B2:B8"/>
    <mergeCell ref="B26:B28"/>
    <mergeCell ref="B36:B52"/>
    <mergeCell ref="B10:B24"/>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19"/>
  <sheetViews>
    <sheetView workbookViewId="0">
      <pane ySplit="1" topLeftCell="A2" activePane="bottomLeft" state="frozen"/>
      <selection activeCell="D26" sqref="D26"/>
      <selection pane="bottomLeft" activeCell="I23" sqref="I23"/>
    </sheetView>
  </sheetViews>
  <sheetFormatPr defaultRowHeight="18.75" x14ac:dyDescent="0.3"/>
  <cols>
    <col min="1" max="1" width="30.28515625" style="4" customWidth="1"/>
    <col min="2" max="2" width="16.28515625" style="245" customWidth="1"/>
    <col min="3" max="3" width="12.85546875" style="245" customWidth="1"/>
    <col min="4" max="4" width="15.140625" style="245" customWidth="1"/>
    <col min="5" max="5" width="16" style="245" customWidth="1"/>
    <col min="6" max="6" width="17.5703125" style="245" customWidth="1"/>
    <col min="7" max="7" width="16.140625" style="245" customWidth="1"/>
    <col min="8" max="8" width="16.85546875" style="245" customWidth="1"/>
    <col min="9" max="9" width="16" style="245" customWidth="1"/>
    <col min="10" max="10" width="17.28515625" style="245" customWidth="1"/>
    <col min="11" max="11" width="17.42578125" style="245" customWidth="1"/>
    <col min="12" max="12" width="22.140625" style="245" customWidth="1"/>
    <col min="13" max="13" width="18.28515625" bestFit="1" customWidth="1"/>
    <col min="15" max="15" width="18.28515625" bestFit="1" customWidth="1"/>
  </cols>
  <sheetData>
    <row r="1" spans="1:200" ht="49.5" customHeight="1" x14ac:dyDescent="0.25">
      <c r="A1" s="1115" t="s">
        <v>10896</v>
      </c>
      <c r="B1" s="1117" t="s">
        <v>12677</v>
      </c>
      <c r="C1" s="1123" t="s">
        <v>12679</v>
      </c>
      <c r="D1" s="1123" t="s">
        <v>12682</v>
      </c>
      <c r="E1" s="1117" t="s">
        <v>12678</v>
      </c>
      <c r="F1" s="1117" t="s">
        <v>12674</v>
      </c>
      <c r="G1" s="1122" t="s">
        <v>11020</v>
      </c>
      <c r="H1" s="1122" t="s">
        <v>12681</v>
      </c>
      <c r="I1" s="1116" t="s">
        <v>12675</v>
      </c>
      <c r="J1" s="1116" t="s">
        <v>12676</v>
      </c>
      <c r="K1" s="1116" t="s">
        <v>10900</v>
      </c>
      <c r="L1" s="1118" t="s">
        <v>11021</v>
      </c>
    </row>
    <row r="2" spans="1:200" s="4" customFormat="1" x14ac:dyDescent="0.3">
      <c r="A2" s="1103" t="s">
        <v>12625</v>
      </c>
      <c r="B2" s="1021">
        <v>5138700</v>
      </c>
      <c r="C2" s="1121" t="s">
        <v>12680</v>
      </c>
      <c r="D2" s="1021">
        <v>138700</v>
      </c>
      <c r="E2" s="1021">
        <f>B2-D2</f>
        <v>5000000</v>
      </c>
      <c r="F2" s="1022"/>
      <c r="G2" s="1022"/>
      <c r="H2" s="1022">
        <f>G2+F2</f>
        <v>0</v>
      </c>
      <c r="I2" s="1021">
        <f>H2*4.5%</f>
        <v>0</v>
      </c>
      <c r="J2" s="1021">
        <f>I2+H2</f>
        <v>0</v>
      </c>
      <c r="K2" s="1022">
        <f ca="1">SUMIF(Posting!$B:$F,A2,Posting!$F:$F)</f>
        <v>0</v>
      </c>
      <c r="L2" s="1022">
        <f ca="1">J2-K2</f>
        <v>0</v>
      </c>
    </row>
    <row r="3" spans="1:200" s="4" customFormat="1" x14ac:dyDescent="0.3">
      <c r="A3" s="1103" t="s">
        <v>12426</v>
      </c>
      <c r="B3" s="1021"/>
      <c r="C3" s="1121" t="s">
        <v>12680</v>
      </c>
      <c r="D3" s="1021"/>
      <c r="E3" s="1021">
        <f t="shared" ref="E3:E17" si="0">B3-D3</f>
        <v>0</v>
      </c>
      <c r="F3" s="1022"/>
      <c r="G3" s="1022"/>
      <c r="H3" s="1022">
        <f t="shared" ref="H3:H17" si="1">G3+F3</f>
        <v>0</v>
      </c>
      <c r="I3" s="1021">
        <f t="shared" ref="I3:I17" si="2">H3*4.5%</f>
        <v>0</v>
      </c>
      <c r="J3" s="1021">
        <f t="shared" ref="J3:J17" si="3">I3+H3</f>
        <v>0</v>
      </c>
      <c r="K3" s="1022">
        <f ca="1">SUMIF(Posting!$B:$F,A3,Posting!$F:$F)</f>
        <v>0</v>
      </c>
      <c r="L3" s="1022">
        <f t="shared" ref="L3:L17" ca="1" si="4">J3-K3</f>
        <v>0</v>
      </c>
    </row>
    <row r="4" spans="1:200" s="4" customFormat="1" x14ac:dyDescent="0.3">
      <c r="A4" s="1103" t="s">
        <v>11897</v>
      </c>
      <c r="B4" s="1021">
        <v>76247089.599999994</v>
      </c>
      <c r="C4" s="1119">
        <v>0.12</v>
      </c>
      <c r="D4" s="1021">
        <f>C4*B4</f>
        <v>9149650.7519999985</v>
      </c>
      <c r="E4" s="1021">
        <f t="shared" si="0"/>
        <v>67097438.847999997</v>
      </c>
      <c r="F4" s="1022"/>
      <c r="G4" s="1022"/>
      <c r="H4" s="1022">
        <f t="shared" si="1"/>
        <v>0</v>
      </c>
      <c r="I4" s="1021">
        <f t="shared" si="2"/>
        <v>0</v>
      </c>
      <c r="J4" s="1021">
        <f t="shared" si="3"/>
        <v>0</v>
      </c>
      <c r="K4" s="1022">
        <f ca="1">SUMIF(Posting!$B:$F,A4,Posting!$F:$F)</f>
        <v>32854381</v>
      </c>
      <c r="L4" s="1022">
        <v>0</v>
      </c>
    </row>
    <row r="5" spans="1:200" s="4" customFormat="1" x14ac:dyDescent="0.3">
      <c r="A5" s="1103" t="s">
        <v>12623</v>
      </c>
      <c r="B5" s="1021"/>
      <c r="C5" s="1119"/>
      <c r="D5" s="1021"/>
      <c r="E5" s="1021">
        <f t="shared" si="0"/>
        <v>0</v>
      </c>
      <c r="F5" s="1022"/>
      <c r="G5" s="1022"/>
      <c r="H5" s="1022">
        <f t="shared" si="1"/>
        <v>0</v>
      </c>
      <c r="I5" s="1021">
        <f t="shared" si="2"/>
        <v>0</v>
      </c>
      <c r="J5" s="1021">
        <f t="shared" si="3"/>
        <v>0</v>
      </c>
      <c r="K5" s="1022">
        <f ca="1">SUMIF(Posting!$B:$F,A5,Posting!$F:$F)</f>
        <v>0</v>
      </c>
      <c r="L5" s="1022">
        <f t="shared" ca="1" si="4"/>
        <v>0</v>
      </c>
    </row>
    <row r="6" spans="1:200" s="4" customFormat="1" x14ac:dyDescent="0.3">
      <c r="A6" s="1103" t="s">
        <v>11617</v>
      </c>
      <c r="B6" s="1021">
        <v>6152550</v>
      </c>
      <c r="C6" s="1119">
        <v>7.0000000000000007E-2</v>
      </c>
      <c r="D6" s="1021">
        <f>C6*B6</f>
        <v>430678.50000000006</v>
      </c>
      <c r="E6" s="1021">
        <f t="shared" si="0"/>
        <v>5721871.5</v>
      </c>
      <c r="F6" s="1022"/>
      <c r="G6" s="1022"/>
      <c r="H6" s="1022">
        <f t="shared" si="1"/>
        <v>0</v>
      </c>
      <c r="I6" s="1021">
        <f t="shared" si="2"/>
        <v>0</v>
      </c>
      <c r="J6" s="1021">
        <f t="shared" si="3"/>
        <v>0</v>
      </c>
      <c r="K6" s="1022">
        <f ca="1">SUMIF(Posting!$B:$F,A6,Posting!$F:$F)</f>
        <v>2600000</v>
      </c>
      <c r="L6" s="1022">
        <v>0</v>
      </c>
    </row>
    <row r="7" spans="1:200" s="4" customFormat="1" x14ac:dyDescent="0.3">
      <c r="A7" s="1103" t="s">
        <v>9661</v>
      </c>
      <c r="B7" s="1021">
        <v>19265070</v>
      </c>
      <c r="C7" s="1119"/>
      <c r="D7" s="1021"/>
      <c r="E7" s="1021">
        <f t="shared" si="0"/>
        <v>19265070</v>
      </c>
      <c r="F7" s="1022">
        <v>12264875</v>
      </c>
      <c r="G7" s="1022">
        <f>[5]Sheet1!$C$20</f>
        <v>553023</v>
      </c>
      <c r="H7" s="1022">
        <f t="shared" si="1"/>
        <v>12817898</v>
      </c>
      <c r="I7" s="1021">
        <f t="shared" si="2"/>
        <v>576805.41</v>
      </c>
      <c r="J7" s="1021">
        <f t="shared" si="3"/>
        <v>13394703.41</v>
      </c>
      <c r="K7" s="1022">
        <f ca="1">SUMIF(Posting!$B:$F,A7,Posting!$F:$F)</f>
        <v>10021233</v>
      </c>
      <c r="L7" s="1022">
        <f t="shared" ca="1" si="4"/>
        <v>3373470.41</v>
      </c>
    </row>
    <row r="8" spans="1:200" s="1029" customFormat="1" x14ac:dyDescent="0.3">
      <c r="A8" s="1103" t="s">
        <v>10338</v>
      </c>
      <c r="B8" s="1021"/>
      <c r="C8" s="1119"/>
      <c r="D8" s="1021"/>
      <c r="E8" s="1021">
        <f t="shared" si="0"/>
        <v>0</v>
      </c>
      <c r="F8" s="1022"/>
      <c r="G8" s="1022"/>
      <c r="H8" s="1022">
        <f t="shared" si="1"/>
        <v>0</v>
      </c>
      <c r="I8" s="1021">
        <f t="shared" si="2"/>
        <v>0</v>
      </c>
      <c r="J8" s="1021">
        <f t="shared" si="3"/>
        <v>0</v>
      </c>
      <c r="K8" s="1022">
        <f ca="1">SUMIF(Posting!$B:$F,A8,Posting!$F:$F)</f>
        <v>7705250</v>
      </c>
      <c r="L8" s="1022">
        <v>0</v>
      </c>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row>
    <row r="9" spans="1:200" s="1029" customFormat="1" x14ac:dyDescent="0.3">
      <c r="A9" s="1103" t="s">
        <v>11446</v>
      </c>
      <c r="B9" s="1021"/>
      <c r="C9" s="1119"/>
      <c r="D9" s="1021"/>
      <c r="E9" s="1021">
        <f t="shared" si="0"/>
        <v>0</v>
      </c>
      <c r="F9" s="1022"/>
      <c r="G9" s="1022"/>
      <c r="H9" s="1022">
        <f t="shared" si="1"/>
        <v>0</v>
      </c>
      <c r="I9" s="1021">
        <f t="shared" si="2"/>
        <v>0</v>
      </c>
      <c r="J9" s="1021">
        <f t="shared" si="3"/>
        <v>0</v>
      </c>
      <c r="K9" s="1022">
        <f ca="1">SUMIF(Posting!$B:$F,A9,Posting!$F:$F)</f>
        <v>9154145</v>
      </c>
      <c r="L9" s="1022"/>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row>
    <row r="10" spans="1:200" s="1029" customFormat="1" x14ac:dyDescent="0.3">
      <c r="A10" s="1103" t="s">
        <v>9402</v>
      </c>
      <c r="B10" s="1021">
        <v>9435400</v>
      </c>
      <c r="C10" s="1119"/>
      <c r="D10" s="1021"/>
      <c r="E10" s="1021">
        <f t="shared" si="0"/>
        <v>9435400</v>
      </c>
      <c r="F10" s="1022">
        <v>7634180.5</v>
      </c>
      <c r="G10" s="1022">
        <f>[6]Sheet1!$C$23</f>
        <v>1335898.3032</v>
      </c>
      <c r="H10" s="1022">
        <f t="shared" si="1"/>
        <v>8970078.803199999</v>
      </c>
      <c r="I10" s="1021">
        <f t="shared" si="2"/>
        <v>403653.54614399996</v>
      </c>
      <c r="J10" s="1021">
        <f t="shared" si="3"/>
        <v>9373732.3493439984</v>
      </c>
      <c r="K10" s="1022">
        <f ca="1">SUMIF(Posting!$B:$F,A10,Posting!$F:$F)</f>
        <v>5502581</v>
      </c>
      <c r="L10" s="1022">
        <f t="shared" ca="1" si="4"/>
        <v>3871151.3493439984</v>
      </c>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row>
    <row r="11" spans="1:200" s="1029" customFormat="1" x14ac:dyDescent="0.3">
      <c r="A11" s="1103" t="s">
        <v>8876</v>
      </c>
      <c r="B11" s="1021">
        <v>14110484</v>
      </c>
      <c r="C11" s="1119">
        <v>7.0000000000000007E-2</v>
      </c>
      <c r="D11" s="1021">
        <f>C11*B11</f>
        <v>987733.88000000012</v>
      </c>
      <c r="E11" s="1021">
        <f t="shared" ref="E11" si="5">B11-D11</f>
        <v>13122750.119999999</v>
      </c>
      <c r="F11" s="1022">
        <v>13470818.6</v>
      </c>
      <c r="G11" s="1022">
        <f>[7]Sheet1!$D$26</f>
        <v>3091025.3200000003</v>
      </c>
      <c r="H11" s="1022">
        <f t="shared" si="1"/>
        <v>16561843.92</v>
      </c>
      <c r="I11" s="1021">
        <f t="shared" si="2"/>
        <v>745282.97639999993</v>
      </c>
      <c r="J11" s="1021">
        <f t="shared" si="3"/>
        <v>17307126.896400001</v>
      </c>
      <c r="K11" s="1022">
        <f ca="1">SUMIF(Posting!$B:$F,A11,Posting!$F:$F)</f>
        <v>14475224</v>
      </c>
      <c r="L11" s="1022">
        <f t="shared" ca="1" si="4"/>
        <v>2831902.8964000009</v>
      </c>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row>
    <row r="12" spans="1:200" s="1029" customFormat="1" x14ac:dyDescent="0.3">
      <c r="A12" s="1103" t="s">
        <v>9507</v>
      </c>
      <c r="B12" s="1021">
        <f>[4]Summary!$C$14</f>
        <v>7767350</v>
      </c>
      <c r="C12" s="1119"/>
      <c r="D12" s="1021"/>
      <c r="E12" s="1021">
        <f t="shared" si="0"/>
        <v>7767350</v>
      </c>
      <c r="F12" s="1022">
        <v>4180000</v>
      </c>
      <c r="G12" s="1022">
        <v>657480</v>
      </c>
      <c r="H12" s="1022">
        <f t="shared" si="1"/>
        <v>4837480</v>
      </c>
      <c r="I12" s="1021">
        <f t="shared" si="2"/>
        <v>217686.6</v>
      </c>
      <c r="J12" s="1021">
        <f t="shared" si="3"/>
        <v>5055166.5999999996</v>
      </c>
      <c r="K12" s="1022">
        <f ca="1">SUMIF(Posting!$B:$F,A12,Posting!$F:$F)</f>
        <v>3185630</v>
      </c>
      <c r="L12" s="1022">
        <f t="shared" ca="1" si="4"/>
        <v>1869536.5999999996</v>
      </c>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row>
    <row r="13" spans="1:200" s="1029" customFormat="1" x14ac:dyDescent="0.3">
      <c r="A13" s="1103" t="s">
        <v>7921</v>
      </c>
      <c r="B13" s="1021">
        <v>22948040</v>
      </c>
      <c r="C13" s="1119"/>
      <c r="D13" s="1021">
        <v>1445726.52</v>
      </c>
      <c r="E13" s="1021">
        <f t="shared" si="0"/>
        <v>21502313.48</v>
      </c>
      <c r="F13" s="1022">
        <v>22717925.745000001</v>
      </c>
      <c r="G13" s="1022">
        <v>1010566</v>
      </c>
      <c r="H13" s="1022">
        <f t="shared" si="1"/>
        <v>23728491.745000001</v>
      </c>
      <c r="I13" s="1021">
        <f t="shared" si="2"/>
        <v>1067782.1285250001</v>
      </c>
      <c r="J13" s="1021">
        <f t="shared" si="3"/>
        <v>24796273.873525001</v>
      </c>
      <c r="K13" s="1022">
        <f ca="1">SUMIF(Posting!$B:$F,A13,Posting!$F:$F)</f>
        <v>26037593</v>
      </c>
      <c r="L13" s="1022">
        <f t="shared" ca="1" si="4"/>
        <v>-1241319.1264749989</v>
      </c>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row>
    <row r="14" spans="1:200" s="1029" customFormat="1" x14ac:dyDescent="0.3">
      <c r="A14" s="1103" t="s">
        <v>8339</v>
      </c>
      <c r="B14" s="1021">
        <v>12161762</v>
      </c>
      <c r="C14" s="1119"/>
      <c r="D14" s="1021"/>
      <c r="E14" s="1021">
        <f t="shared" si="0"/>
        <v>12161762</v>
      </c>
      <c r="F14" s="1022">
        <v>12508883.5</v>
      </c>
      <c r="G14" s="1022">
        <f>[8]Sheet1!$C$26</f>
        <v>1879892</v>
      </c>
      <c r="H14" s="1022">
        <f t="shared" si="1"/>
        <v>14388775.5</v>
      </c>
      <c r="I14" s="1021">
        <f t="shared" si="2"/>
        <v>647494.89749999996</v>
      </c>
      <c r="J14" s="1021">
        <f t="shared" si="3"/>
        <v>15036270.397500001</v>
      </c>
      <c r="K14" s="1022">
        <f ca="1">SUMIF(Posting!$B:$F,A14,Posting!$F:$F)</f>
        <v>14204081</v>
      </c>
      <c r="L14" s="1022">
        <f t="shared" ca="1" si="4"/>
        <v>832189.39750000089</v>
      </c>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row>
    <row r="15" spans="1:200" s="1029" customFormat="1" x14ac:dyDescent="0.3">
      <c r="A15" s="1103" t="s">
        <v>8043</v>
      </c>
      <c r="B15" s="1021">
        <v>24512695</v>
      </c>
      <c r="C15" s="1119"/>
      <c r="D15" s="1021"/>
      <c r="E15" s="1021">
        <f t="shared" si="0"/>
        <v>24512695</v>
      </c>
      <c r="F15" s="1022">
        <v>26121171.999999996</v>
      </c>
      <c r="G15" s="1022">
        <f>[9]Sheet1!$E$24</f>
        <v>3571369.0625</v>
      </c>
      <c r="H15" s="1022">
        <f t="shared" si="1"/>
        <v>29692541.062499996</v>
      </c>
      <c r="I15" s="1021">
        <f t="shared" si="2"/>
        <v>1336164.3478124999</v>
      </c>
      <c r="J15" s="1021">
        <f t="shared" si="3"/>
        <v>31028705.410312496</v>
      </c>
      <c r="K15" s="1124">
        <f ca="1">SUMIF(Posting!$B:$F,A15,Posting!$F:$F)-835500</f>
        <v>27074498</v>
      </c>
      <c r="L15" s="1022">
        <f t="shared" ca="1" si="4"/>
        <v>3954207.4103124961</v>
      </c>
      <c r="M15" s="1045"/>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1029" customFormat="1" x14ac:dyDescent="0.3">
      <c r="A16" s="1103" t="s">
        <v>11271</v>
      </c>
      <c r="B16" s="1021">
        <v>2273000</v>
      </c>
      <c r="C16" s="1119"/>
      <c r="D16" s="1021"/>
      <c r="E16" s="1021">
        <f t="shared" si="0"/>
        <v>2273000</v>
      </c>
      <c r="F16" s="1091">
        <v>2083000</v>
      </c>
      <c r="G16" s="1091"/>
      <c r="H16" s="1022">
        <f t="shared" si="1"/>
        <v>2083000</v>
      </c>
      <c r="I16" s="1021">
        <f t="shared" si="2"/>
        <v>93735</v>
      </c>
      <c r="J16" s="1021">
        <f t="shared" si="3"/>
        <v>2176735</v>
      </c>
      <c r="K16" s="1022">
        <f ca="1">SUMIF(Posting!$B:$F,A16,Posting!$F:$F)</f>
        <v>1300000</v>
      </c>
      <c r="L16" s="1022">
        <f t="shared" ca="1" si="4"/>
        <v>876735</v>
      </c>
      <c r="M16" s="1045"/>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1029" customFormat="1" x14ac:dyDescent="0.3">
      <c r="A17" s="1103" t="s">
        <v>8868</v>
      </c>
      <c r="B17" s="1021">
        <v>5842450</v>
      </c>
      <c r="C17" s="1021"/>
      <c r="D17" s="1021">
        <v>188450</v>
      </c>
      <c r="E17" s="1021">
        <f t="shared" si="0"/>
        <v>5654000</v>
      </c>
      <c r="F17" s="1022">
        <v>5866320</v>
      </c>
      <c r="G17" s="1022">
        <f>[10]Sheet1!$C$23</f>
        <v>1099464.3999999999</v>
      </c>
      <c r="H17" s="1022">
        <f t="shared" si="1"/>
        <v>6965784.4000000004</v>
      </c>
      <c r="I17" s="1021">
        <f t="shared" si="2"/>
        <v>313460.29800000001</v>
      </c>
      <c r="J17" s="1021">
        <f t="shared" si="3"/>
        <v>7279244.6980000008</v>
      </c>
      <c r="K17" s="1022">
        <f ca="1">SUMIF(Posting!$B:$F,A17,Posting!$F:$F)</f>
        <v>3500000</v>
      </c>
      <c r="L17" s="1022">
        <f t="shared" ca="1" si="4"/>
        <v>3779244.6980000008</v>
      </c>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1029" customFormat="1" ht="35.25" customHeight="1" x14ac:dyDescent="0.3">
      <c r="A18" s="695"/>
      <c r="B18" s="696"/>
      <c r="C18" s="1120"/>
      <c r="D18" s="696"/>
      <c r="E18" s="696"/>
      <c r="F18" s="205"/>
      <c r="G18" s="205"/>
      <c r="H18" s="205"/>
      <c r="I18" s="696"/>
      <c r="J18" s="696"/>
      <c r="K18" s="696"/>
      <c r="L18" s="1125">
        <f ca="1">SUM(L2:L17)</f>
        <v>20147118.6350815</v>
      </c>
      <c r="M18" s="1045"/>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row>
    <row r="19" spans="1:200" s="1029" customFormat="1" x14ac:dyDescent="0.3">
      <c r="A19" s="4"/>
      <c r="B19" s="1033"/>
      <c r="C19" s="1033"/>
      <c r="D19" s="1033"/>
      <c r="E19" s="1033"/>
      <c r="F19" s="1033"/>
      <c r="G19" s="1033"/>
      <c r="H19" s="1033"/>
      <c r="I19" s="1033"/>
      <c r="J19" s="1033"/>
      <c r="K19" s="1033"/>
      <c r="L19" s="1033"/>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sheetData>
  <pageMargins left="0.7" right="0.7" top="0.75" bottom="0.75" header="0.3" footer="0.3"/>
  <pageSetup paperSize="9" orientation="landscape" horizontalDpi="4294967295" verticalDpi="4294967295" r:id="rId1"/>
  <ignoredErrors>
    <ignoredError sqref="I2:I3"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45"/>
  <sheetViews>
    <sheetView zoomScale="120" zoomScaleNormal="120" workbookViewId="0">
      <pane ySplit="1" topLeftCell="A3678" activePane="bottomLeft" state="frozen"/>
      <selection activeCell="D26" sqref="D26"/>
      <selection pane="bottomLeft" activeCell="H3690" sqref="H3690"/>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10860</v>
      </c>
    </row>
    <row r="2" spans="1:9" x14ac:dyDescent="0.25">
      <c r="A2" s="17">
        <v>42332</v>
      </c>
      <c r="B2" s="21" t="s">
        <v>40</v>
      </c>
      <c r="C2" s="13" t="s">
        <v>180</v>
      </c>
      <c r="D2" s="765">
        <v>3572</v>
      </c>
      <c r="E2" s="18">
        <v>19280</v>
      </c>
      <c r="F2" s="19"/>
      <c r="G2" s="20">
        <f t="shared" ref="G2:G21"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42388</v>
      </c>
      <c r="B17" s="21"/>
      <c r="C17" s="13"/>
      <c r="D17" s="765">
        <v>685</v>
      </c>
      <c r="E17" s="24">
        <v>17519</v>
      </c>
      <c r="F17" s="19"/>
      <c r="G17" s="20">
        <f t="shared" si="0"/>
        <v>17519</v>
      </c>
      <c r="H17" s="13" t="s">
        <v>186</v>
      </c>
    </row>
    <row r="18" spans="1:8" x14ac:dyDescent="0.25">
      <c r="A18" s="17">
        <v>42393</v>
      </c>
      <c r="B18" s="21" t="s">
        <v>11</v>
      </c>
      <c r="C18" s="13" t="s">
        <v>164</v>
      </c>
      <c r="D18" s="766">
        <v>265</v>
      </c>
      <c r="E18" s="25">
        <v>9000</v>
      </c>
      <c r="F18" s="19"/>
      <c r="G18" s="20">
        <f t="shared" si="0"/>
        <v>9000</v>
      </c>
      <c r="H18" s="13"/>
    </row>
    <row r="19" spans="1:8" x14ac:dyDescent="0.25">
      <c r="A19" s="17">
        <v>42394</v>
      </c>
      <c r="B19" s="21" t="s">
        <v>40</v>
      </c>
      <c r="C19" s="13" t="s">
        <v>161</v>
      </c>
      <c r="D19" s="766"/>
      <c r="E19" s="26">
        <v>214133</v>
      </c>
      <c r="F19" s="19"/>
      <c r="G19" s="20">
        <f t="shared" si="0"/>
        <v>214133</v>
      </c>
      <c r="H19" s="13"/>
    </row>
    <row r="20" spans="1:8" x14ac:dyDescent="0.25">
      <c r="A20" s="17">
        <v>42394</v>
      </c>
      <c r="B20" s="21" t="s">
        <v>130</v>
      </c>
      <c r="C20" s="13" t="s">
        <v>161</v>
      </c>
      <c r="D20" s="766">
        <v>535</v>
      </c>
      <c r="E20" s="22">
        <v>194720</v>
      </c>
      <c r="F20" s="19"/>
      <c r="G20" s="20">
        <f t="shared" si="0"/>
        <v>194720</v>
      </c>
      <c r="H20" s="13"/>
    </row>
    <row r="21" spans="1:8" x14ac:dyDescent="0.25">
      <c r="A21" s="17">
        <v>42394</v>
      </c>
      <c r="B21" s="21" t="s">
        <v>129</v>
      </c>
      <c r="C21" s="13" t="s">
        <v>161</v>
      </c>
      <c r="D21" s="766">
        <v>631</v>
      </c>
      <c r="E21" s="22">
        <v>65996</v>
      </c>
      <c r="F21" s="19"/>
      <c r="G21" s="20">
        <f t="shared" si="0"/>
        <v>65996</v>
      </c>
      <c r="H21" s="13"/>
    </row>
    <row r="22" spans="1:8" x14ac:dyDescent="0.25">
      <c r="A22" s="17">
        <v>42394</v>
      </c>
      <c r="B22" s="21" t="s">
        <v>14</v>
      </c>
      <c r="C22" s="13" t="s">
        <v>164</v>
      </c>
      <c r="D22" s="766"/>
      <c r="E22" s="22">
        <v>30677</v>
      </c>
      <c r="F22" s="19"/>
      <c r="G22" s="20">
        <f t="shared" ref="G22:G28" si="1">E22-F22</f>
        <v>30677</v>
      </c>
      <c r="H22" s="13"/>
    </row>
    <row r="23" spans="1:8" x14ac:dyDescent="0.25">
      <c r="A23" s="17">
        <v>42394</v>
      </c>
      <c r="B23" s="21" t="s">
        <v>40</v>
      </c>
      <c r="C23" s="13" t="s">
        <v>164</v>
      </c>
      <c r="D23" s="766"/>
      <c r="E23" s="22">
        <v>49576</v>
      </c>
      <c r="F23" s="19"/>
      <c r="G23" s="20">
        <f t="shared" si="1"/>
        <v>49576</v>
      </c>
      <c r="H23" s="13"/>
    </row>
    <row r="24" spans="1:8" x14ac:dyDescent="0.25">
      <c r="A24" s="17">
        <v>42394</v>
      </c>
      <c r="B24" s="21" t="s">
        <v>160</v>
      </c>
      <c r="C24" s="13" t="s">
        <v>164</v>
      </c>
      <c r="D24" s="766"/>
      <c r="E24" s="22">
        <v>7375</v>
      </c>
      <c r="F24" s="19"/>
      <c r="G24" s="20">
        <f t="shared" si="1"/>
        <v>7375</v>
      </c>
      <c r="H24" s="13"/>
    </row>
    <row r="25" spans="1:8" x14ac:dyDescent="0.25">
      <c r="A25" s="17">
        <v>42394</v>
      </c>
      <c r="B25" s="21" t="s">
        <v>38</v>
      </c>
      <c r="C25" s="13" t="s">
        <v>164</v>
      </c>
      <c r="D25" s="766"/>
      <c r="E25" s="22">
        <v>17754</v>
      </c>
      <c r="F25" s="19"/>
      <c r="G25" s="20">
        <f t="shared" si="1"/>
        <v>17754</v>
      </c>
      <c r="H25" s="13"/>
    </row>
    <row r="26" spans="1:8" x14ac:dyDescent="0.25">
      <c r="A26" s="17">
        <v>42394</v>
      </c>
      <c r="B26" s="21" t="s">
        <v>36</v>
      </c>
      <c r="C26" s="13" t="s">
        <v>164</v>
      </c>
      <c r="D26" s="766"/>
      <c r="E26" s="22">
        <v>1921</v>
      </c>
      <c r="F26" s="19"/>
      <c r="G26" s="20">
        <f t="shared" si="1"/>
        <v>1921</v>
      </c>
      <c r="H26" s="13"/>
    </row>
    <row r="27" spans="1:8" x14ac:dyDescent="0.25">
      <c r="A27" s="17">
        <v>42394</v>
      </c>
      <c r="B27" s="21" t="s">
        <v>40</v>
      </c>
      <c r="C27" s="13" t="s">
        <v>166</v>
      </c>
      <c r="D27" s="766"/>
      <c r="E27" s="22">
        <v>235632</v>
      </c>
      <c r="F27" s="19"/>
      <c r="G27" s="20">
        <f t="shared" si="1"/>
        <v>235632</v>
      </c>
      <c r="H27" s="13"/>
    </row>
    <row r="28" spans="1:8" x14ac:dyDescent="0.25">
      <c r="A28" s="17">
        <v>42394</v>
      </c>
      <c r="B28" s="21" t="s">
        <v>129</v>
      </c>
      <c r="C28" s="13" t="s">
        <v>166</v>
      </c>
      <c r="D28" s="766"/>
      <c r="E28" s="22">
        <v>1900</v>
      </c>
      <c r="F28" s="19"/>
      <c r="G28" s="20">
        <f t="shared" si="1"/>
        <v>1900</v>
      </c>
      <c r="H28" s="13"/>
    </row>
    <row r="29" spans="1:8" x14ac:dyDescent="0.25">
      <c r="A29" s="17">
        <v>42394</v>
      </c>
      <c r="B29" s="21" t="s">
        <v>38</v>
      </c>
      <c r="C29" s="13" t="s">
        <v>169</v>
      </c>
      <c r="D29" s="766"/>
      <c r="E29" s="22">
        <v>14010</v>
      </c>
      <c r="F29" s="19"/>
      <c r="G29" s="20">
        <f t="shared" ref="G29:G40" si="2">E29-F29</f>
        <v>14010</v>
      </c>
      <c r="H29" s="13"/>
    </row>
    <row r="30" spans="1:8" x14ac:dyDescent="0.25">
      <c r="A30" s="17">
        <v>42394</v>
      </c>
      <c r="B30" s="21" t="s">
        <v>129</v>
      </c>
      <c r="C30" s="13" t="s">
        <v>169</v>
      </c>
      <c r="D30" s="766"/>
      <c r="E30" s="22">
        <v>10045</v>
      </c>
      <c r="F30" s="19"/>
      <c r="G30" s="20">
        <f t="shared" si="2"/>
        <v>10045</v>
      </c>
      <c r="H30" s="13"/>
    </row>
    <row r="31" spans="1:8" x14ac:dyDescent="0.25">
      <c r="A31" s="17">
        <v>42394</v>
      </c>
      <c r="B31" s="21" t="s">
        <v>39</v>
      </c>
      <c r="C31" s="13" t="s">
        <v>169</v>
      </c>
      <c r="D31" s="766"/>
      <c r="E31" s="22">
        <v>65000</v>
      </c>
      <c r="F31" s="19"/>
      <c r="G31" s="20">
        <f t="shared" si="2"/>
        <v>65000</v>
      </c>
      <c r="H31" s="13"/>
    </row>
    <row r="32" spans="1:8" x14ac:dyDescent="0.25">
      <c r="A32" s="17">
        <v>42394</v>
      </c>
      <c r="B32" s="21" t="s">
        <v>40</v>
      </c>
      <c r="C32" s="13" t="s">
        <v>180</v>
      </c>
      <c r="D32" s="765"/>
      <c r="E32" s="18"/>
      <c r="F32" s="28">
        <v>1500</v>
      </c>
      <c r="G32" s="20">
        <f t="shared" si="2"/>
        <v>-1500</v>
      </c>
      <c r="H32" s="13"/>
    </row>
    <row r="33" spans="1:8" x14ac:dyDescent="0.25">
      <c r="A33" s="17">
        <v>42394</v>
      </c>
      <c r="B33" s="21" t="s">
        <v>40</v>
      </c>
      <c r="C33" s="13" t="s">
        <v>164</v>
      </c>
      <c r="D33" s="766">
        <v>271</v>
      </c>
      <c r="E33" s="25">
        <v>3302</v>
      </c>
      <c r="F33" s="19"/>
      <c r="G33" s="20">
        <f t="shared" si="2"/>
        <v>3302</v>
      </c>
      <c r="H33" s="13"/>
    </row>
    <row r="34" spans="1:8" x14ac:dyDescent="0.25">
      <c r="A34" s="17">
        <v>42396</v>
      </c>
      <c r="B34" s="21" t="s">
        <v>11</v>
      </c>
      <c r="C34" s="13" t="s">
        <v>164</v>
      </c>
      <c r="D34" s="766">
        <v>319</v>
      </c>
      <c r="E34" s="25">
        <v>1980</v>
      </c>
      <c r="F34" s="19"/>
      <c r="G34" s="20">
        <f t="shared" si="2"/>
        <v>1980</v>
      </c>
      <c r="H34" s="13"/>
    </row>
    <row r="35" spans="1:8" x14ac:dyDescent="0.25">
      <c r="A35" s="17">
        <v>42398</v>
      </c>
      <c r="B35" s="21" t="s">
        <v>40</v>
      </c>
      <c r="C35" s="13" t="s">
        <v>166</v>
      </c>
      <c r="D35" s="765">
        <v>6642</v>
      </c>
      <c r="E35" s="25">
        <v>39200</v>
      </c>
      <c r="F35" s="19"/>
      <c r="G35" s="20">
        <f t="shared" si="2"/>
        <v>39200</v>
      </c>
      <c r="H35" s="13"/>
    </row>
    <row r="36" spans="1:8" x14ac:dyDescent="0.25">
      <c r="A36" s="17">
        <v>42399</v>
      </c>
      <c r="B36" s="21" t="s">
        <v>40</v>
      </c>
      <c r="C36" s="13" t="s">
        <v>166</v>
      </c>
      <c r="D36" s="765">
        <v>6643</v>
      </c>
      <c r="E36" s="25">
        <v>39200</v>
      </c>
      <c r="F36" s="19"/>
      <c r="G36" s="20">
        <f t="shared" si="2"/>
        <v>39200</v>
      </c>
      <c r="H36" s="13"/>
    </row>
    <row r="37" spans="1:8" x14ac:dyDescent="0.25">
      <c r="A37" s="17">
        <v>42403</v>
      </c>
      <c r="B37" s="23" t="s">
        <v>129</v>
      </c>
      <c r="C37" s="13" t="s">
        <v>169</v>
      </c>
      <c r="D37" s="767">
        <v>177</v>
      </c>
      <c r="E37" s="22">
        <v>42350</v>
      </c>
      <c r="F37" s="19"/>
      <c r="G37" s="14">
        <f t="shared" si="2"/>
        <v>42350</v>
      </c>
      <c r="H37" s="13" t="s">
        <v>181</v>
      </c>
    </row>
    <row r="38" spans="1:8" x14ac:dyDescent="0.25">
      <c r="A38" s="17">
        <v>42404</v>
      </c>
      <c r="B38" s="21" t="s">
        <v>40</v>
      </c>
      <c r="C38" s="13" t="s">
        <v>180</v>
      </c>
      <c r="D38" s="766"/>
      <c r="E38" s="22"/>
      <c r="F38" s="27">
        <v>1000047</v>
      </c>
      <c r="G38" s="20">
        <f t="shared" si="2"/>
        <v>-1000047</v>
      </c>
      <c r="H38" s="13"/>
    </row>
    <row r="39" spans="1:8" x14ac:dyDescent="0.25">
      <c r="A39" s="17">
        <v>42404</v>
      </c>
      <c r="B39" s="21" t="s">
        <v>40</v>
      </c>
      <c r="C39" s="13" t="s">
        <v>166</v>
      </c>
      <c r="D39" s="766"/>
      <c r="E39" s="22"/>
      <c r="F39" s="27">
        <v>300000</v>
      </c>
      <c r="G39" s="20">
        <f t="shared" si="2"/>
        <v>-300000</v>
      </c>
      <c r="H39" s="13"/>
    </row>
    <row r="40" spans="1:8" x14ac:dyDescent="0.25">
      <c r="A40" s="17">
        <v>42406</v>
      </c>
      <c r="B40" s="23" t="s">
        <v>129</v>
      </c>
      <c r="C40" s="13" t="s">
        <v>169</v>
      </c>
      <c r="D40" s="767">
        <v>184</v>
      </c>
      <c r="E40" s="22">
        <v>18371</v>
      </c>
      <c r="F40" s="19"/>
      <c r="G40" s="14">
        <f t="shared" si="2"/>
        <v>18371</v>
      </c>
      <c r="H40" s="13"/>
    </row>
    <row r="41" spans="1:8" x14ac:dyDescent="0.25">
      <c r="A41" s="17">
        <v>42415</v>
      </c>
      <c r="B41" s="23" t="s">
        <v>40</v>
      </c>
      <c r="C41" s="13" t="s">
        <v>169</v>
      </c>
      <c r="D41" s="767"/>
      <c r="E41" s="22">
        <v>7547</v>
      </c>
      <c r="F41" s="19"/>
      <c r="G41" s="14">
        <f t="shared" ref="G41:G50" si="3">E41-F41</f>
        <v>7547</v>
      </c>
      <c r="H41" s="13"/>
    </row>
    <row r="42" spans="1:8" x14ac:dyDescent="0.25">
      <c r="A42" s="17">
        <v>42418</v>
      </c>
      <c r="B42" s="21" t="s">
        <v>40</v>
      </c>
      <c r="C42" s="13" t="s">
        <v>166</v>
      </c>
      <c r="D42" s="766">
        <v>6733</v>
      </c>
      <c r="E42" s="22">
        <v>39200</v>
      </c>
      <c r="F42" s="19"/>
      <c r="G42" s="14">
        <f t="shared" si="3"/>
        <v>39200</v>
      </c>
      <c r="H42" s="13"/>
    </row>
    <row r="43" spans="1:8" x14ac:dyDescent="0.25">
      <c r="A43" s="17">
        <v>42422</v>
      </c>
      <c r="B43" s="21" t="s">
        <v>40</v>
      </c>
      <c r="C43" s="13" t="s">
        <v>161</v>
      </c>
      <c r="D43" s="766">
        <v>821</v>
      </c>
      <c r="E43" s="22">
        <v>34229</v>
      </c>
      <c r="F43" s="19"/>
      <c r="G43" s="14">
        <f t="shared" si="3"/>
        <v>34229</v>
      </c>
      <c r="H43" s="13"/>
    </row>
    <row r="44" spans="1:8" x14ac:dyDescent="0.25">
      <c r="A44" s="17">
        <v>42423</v>
      </c>
      <c r="B44" s="21" t="s">
        <v>39</v>
      </c>
      <c r="C44" s="13" t="s">
        <v>169</v>
      </c>
      <c r="D44" s="766"/>
      <c r="E44" s="22"/>
      <c r="F44" s="19">
        <v>65000</v>
      </c>
      <c r="G44" s="14">
        <f t="shared" si="3"/>
        <v>-65000</v>
      </c>
      <c r="H44" s="13"/>
    </row>
    <row r="45" spans="1:8" x14ac:dyDescent="0.25">
      <c r="A45" s="16">
        <v>42424</v>
      </c>
      <c r="B45" s="21" t="s">
        <v>40</v>
      </c>
      <c r="C45" s="13" t="s">
        <v>164</v>
      </c>
      <c r="D45" s="766"/>
      <c r="E45" s="22"/>
      <c r="F45" s="19">
        <v>52000</v>
      </c>
      <c r="G45" s="14">
        <f t="shared" si="3"/>
        <v>-52000</v>
      </c>
      <c r="H45" s="13"/>
    </row>
    <row r="46" spans="1:8" x14ac:dyDescent="0.25">
      <c r="A46" s="16">
        <v>42424</v>
      </c>
      <c r="B46" s="21" t="s">
        <v>38</v>
      </c>
      <c r="C46" s="13" t="s">
        <v>164</v>
      </c>
      <c r="D46" s="766"/>
      <c r="E46" s="22"/>
      <c r="F46" s="19">
        <v>17500</v>
      </c>
      <c r="G46" s="14">
        <f t="shared" si="3"/>
        <v>-17500</v>
      </c>
      <c r="H46" s="13"/>
    </row>
    <row r="47" spans="1:8" x14ac:dyDescent="0.25">
      <c r="A47" s="16">
        <v>42424</v>
      </c>
      <c r="B47" s="21" t="s">
        <v>160</v>
      </c>
      <c r="C47" s="13" t="s">
        <v>164</v>
      </c>
      <c r="D47" s="766"/>
      <c r="E47" s="22"/>
      <c r="F47" s="19">
        <v>7000</v>
      </c>
      <c r="G47" s="14">
        <f t="shared" si="3"/>
        <v>-7000</v>
      </c>
      <c r="H47" s="13"/>
    </row>
    <row r="48" spans="1:8" x14ac:dyDescent="0.25">
      <c r="A48" s="16">
        <v>42424</v>
      </c>
      <c r="B48" s="21" t="s">
        <v>11</v>
      </c>
      <c r="C48" s="13" t="s">
        <v>164</v>
      </c>
      <c r="D48" s="766"/>
      <c r="E48" s="22"/>
      <c r="F48" s="19">
        <v>22029</v>
      </c>
      <c r="G48" s="14">
        <f t="shared" si="3"/>
        <v>-22029</v>
      </c>
      <c r="H48" s="2" t="s">
        <v>347</v>
      </c>
    </row>
    <row r="49" spans="1:8" x14ac:dyDescent="0.25">
      <c r="A49" s="16">
        <v>42424</v>
      </c>
      <c r="B49" s="21" t="s">
        <v>36</v>
      </c>
      <c r="C49" s="13" t="s">
        <v>164</v>
      </c>
      <c r="D49" s="766"/>
      <c r="E49" s="22"/>
      <c r="F49" s="19">
        <v>1471</v>
      </c>
      <c r="G49" s="14">
        <f t="shared" si="3"/>
        <v>-1471</v>
      </c>
      <c r="H49" s="13"/>
    </row>
    <row r="50" spans="1:8" x14ac:dyDescent="0.25">
      <c r="A50" s="17">
        <v>42426</v>
      </c>
      <c r="B50" s="21" t="s">
        <v>40</v>
      </c>
      <c r="C50" s="13" t="s">
        <v>166</v>
      </c>
      <c r="D50" s="766"/>
      <c r="E50" s="22"/>
      <c r="F50" s="19">
        <v>200000</v>
      </c>
      <c r="G50" s="14">
        <f t="shared" si="3"/>
        <v>-200000</v>
      </c>
      <c r="H50" s="13"/>
    </row>
    <row r="51" spans="1:8" x14ac:dyDescent="0.25">
      <c r="A51" s="17">
        <v>42426</v>
      </c>
      <c r="B51" s="21" t="s">
        <v>40</v>
      </c>
      <c r="C51" s="13" t="s">
        <v>161</v>
      </c>
      <c r="D51" s="766"/>
      <c r="E51" s="22"/>
      <c r="F51" s="19">
        <v>230000</v>
      </c>
      <c r="G51" s="14">
        <f t="shared" ref="G51:G53" si="4">E51-F51</f>
        <v>-230000</v>
      </c>
      <c r="H51" s="13"/>
    </row>
    <row r="52" spans="1:8" x14ac:dyDescent="0.25">
      <c r="A52" s="17">
        <v>42426</v>
      </c>
      <c r="B52" s="21" t="s">
        <v>130</v>
      </c>
      <c r="C52" s="13" t="s">
        <v>161</v>
      </c>
      <c r="D52" s="766"/>
      <c r="E52" s="22"/>
      <c r="F52" s="19">
        <v>210000</v>
      </c>
      <c r="G52" s="14">
        <f t="shared" si="4"/>
        <v>-210000</v>
      </c>
      <c r="H52" s="1200" t="s">
        <v>519</v>
      </c>
    </row>
    <row r="53" spans="1:8" x14ac:dyDescent="0.25">
      <c r="A53" s="17">
        <v>42426</v>
      </c>
      <c r="B53" s="21" t="s">
        <v>129</v>
      </c>
      <c r="C53" s="13" t="s">
        <v>161</v>
      </c>
      <c r="D53" s="766"/>
      <c r="E53" s="22"/>
      <c r="F53" s="19">
        <v>60000</v>
      </c>
      <c r="G53" s="14">
        <f t="shared" si="4"/>
        <v>-60000</v>
      </c>
      <c r="H53" s="1200"/>
    </row>
    <row r="54" spans="1:8" x14ac:dyDescent="0.25">
      <c r="A54" s="17">
        <v>42429</v>
      </c>
      <c r="B54" s="21" t="s">
        <v>130</v>
      </c>
      <c r="C54" s="13" t="s">
        <v>169</v>
      </c>
      <c r="D54" s="766">
        <v>191</v>
      </c>
      <c r="E54" s="22">
        <v>15860</v>
      </c>
      <c r="F54" s="19"/>
      <c r="G54" s="14">
        <f t="shared" ref="G54:G55" si="5">E54-F54</f>
        <v>15860</v>
      </c>
      <c r="H54" s="2" t="s">
        <v>448</v>
      </c>
    </row>
    <row r="55" spans="1:8" x14ac:dyDescent="0.25">
      <c r="A55" s="17">
        <v>42429</v>
      </c>
      <c r="B55" s="21" t="s">
        <v>40</v>
      </c>
      <c r="C55" s="13" t="s">
        <v>166</v>
      </c>
      <c r="D55" s="766">
        <v>6802</v>
      </c>
      <c r="E55" s="22">
        <v>39200</v>
      </c>
      <c r="F55" s="19"/>
      <c r="G55" s="14">
        <f t="shared" si="5"/>
        <v>39200</v>
      </c>
      <c r="H55" s="13"/>
    </row>
    <row r="56" spans="1:8" x14ac:dyDescent="0.25">
      <c r="A56" s="17">
        <v>42431</v>
      </c>
      <c r="B56" s="21" t="s">
        <v>130</v>
      </c>
      <c r="C56" s="13" t="s">
        <v>161</v>
      </c>
      <c r="D56" s="766">
        <v>867</v>
      </c>
      <c r="E56" s="22">
        <v>6827</v>
      </c>
      <c r="F56" s="19"/>
      <c r="G56" s="14">
        <f t="shared" ref="G56:G94" si="6">E56-F56</f>
        <v>6827</v>
      </c>
      <c r="H56" s="13"/>
    </row>
    <row r="57" spans="1:8" x14ac:dyDescent="0.25">
      <c r="A57" s="17">
        <v>42445</v>
      </c>
      <c r="B57" s="21" t="s">
        <v>40</v>
      </c>
      <c r="C57" s="13" t="s">
        <v>180</v>
      </c>
      <c r="D57" s="766">
        <v>13063</v>
      </c>
      <c r="E57" s="22">
        <v>276000</v>
      </c>
      <c r="F57" s="19"/>
      <c r="G57" s="14">
        <f t="shared" si="6"/>
        <v>276000</v>
      </c>
      <c r="H57" s="13"/>
    </row>
    <row r="58" spans="1:8" x14ac:dyDescent="0.25">
      <c r="A58" s="17">
        <v>42445</v>
      </c>
      <c r="B58" s="2" t="s">
        <v>82</v>
      </c>
      <c r="C58" s="13" t="s">
        <v>180</v>
      </c>
      <c r="D58" s="766">
        <v>34392</v>
      </c>
      <c r="E58" s="22">
        <v>184000</v>
      </c>
      <c r="F58" s="19"/>
      <c r="G58" s="14">
        <f t="shared" si="6"/>
        <v>184000</v>
      </c>
      <c r="H58" s="13"/>
    </row>
    <row r="59" spans="1:8" x14ac:dyDescent="0.25">
      <c r="A59" s="17">
        <v>42445</v>
      </c>
      <c r="B59" s="2" t="s">
        <v>82</v>
      </c>
      <c r="C59" s="13" t="s">
        <v>180</v>
      </c>
      <c r="D59" s="766">
        <v>34432</v>
      </c>
      <c r="E59" s="22">
        <v>9364</v>
      </c>
      <c r="F59" s="19"/>
      <c r="G59" s="14">
        <f t="shared" si="6"/>
        <v>9364</v>
      </c>
      <c r="H59" s="13"/>
    </row>
    <row r="60" spans="1:8" x14ac:dyDescent="0.25">
      <c r="A60" s="17">
        <v>42445</v>
      </c>
      <c r="B60" s="2" t="s">
        <v>82</v>
      </c>
      <c r="C60" s="13" t="s">
        <v>180</v>
      </c>
      <c r="D60" s="766">
        <v>34375</v>
      </c>
      <c r="E60" s="22">
        <v>61640</v>
      </c>
      <c r="F60" s="19"/>
      <c r="G60" s="14">
        <f t="shared" si="6"/>
        <v>61640</v>
      </c>
      <c r="H60" s="13"/>
    </row>
    <row r="61" spans="1:8" x14ac:dyDescent="0.25">
      <c r="A61" s="17">
        <v>42445</v>
      </c>
      <c r="B61" s="21" t="s">
        <v>40</v>
      </c>
      <c r="C61" s="13" t="s">
        <v>180</v>
      </c>
      <c r="D61" s="766">
        <v>4371</v>
      </c>
      <c r="E61" s="22">
        <v>56100</v>
      </c>
      <c r="F61" s="19"/>
      <c r="G61" s="14">
        <f t="shared" si="6"/>
        <v>56100</v>
      </c>
      <c r="H61" s="13"/>
    </row>
    <row r="62" spans="1:8" x14ac:dyDescent="0.25">
      <c r="A62" s="17">
        <v>42445</v>
      </c>
      <c r="B62" s="21" t="s">
        <v>40</v>
      </c>
      <c r="C62" s="13" t="s">
        <v>180</v>
      </c>
      <c r="D62" s="766">
        <v>12928</v>
      </c>
      <c r="E62" s="22">
        <v>381610</v>
      </c>
      <c r="F62" s="19"/>
      <c r="G62" s="14">
        <f t="shared" si="6"/>
        <v>381610</v>
      </c>
      <c r="H62" s="13"/>
    </row>
    <row r="63" spans="1:8" x14ac:dyDescent="0.25">
      <c r="A63" s="17">
        <v>42448</v>
      </c>
      <c r="B63" s="21" t="s">
        <v>40</v>
      </c>
      <c r="C63" s="13" t="s">
        <v>169</v>
      </c>
      <c r="D63" s="766">
        <v>219</v>
      </c>
      <c r="E63" s="22">
        <v>15578</v>
      </c>
      <c r="F63" s="19"/>
      <c r="G63" s="14">
        <f t="shared" si="6"/>
        <v>15578</v>
      </c>
      <c r="H63" s="13" t="s">
        <v>493</v>
      </c>
    </row>
    <row r="64" spans="1:8" x14ac:dyDescent="0.25">
      <c r="A64" s="17">
        <v>42424</v>
      </c>
      <c r="B64" s="21" t="s">
        <v>130</v>
      </c>
      <c r="C64" s="13" t="s">
        <v>164</v>
      </c>
      <c r="D64" s="766">
        <v>8502</v>
      </c>
      <c r="E64" s="22">
        <v>22381</v>
      </c>
      <c r="F64" s="19"/>
      <c r="G64" s="14">
        <f t="shared" si="6"/>
        <v>22381</v>
      </c>
      <c r="H64" s="1153" t="s">
        <v>518</v>
      </c>
    </row>
    <row r="65" spans="1:8" x14ac:dyDescent="0.25">
      <c r="A65" s="17">
        <v>42430</v>
      </c>
      <c r="B65" s="21" t="s">
        <v>40</v>
      </c>
      <c r="C65" s="13" t="s">
        <v>164</v>
      </c>
      <c r="D65" s="766">
        <v>8707</v>
      </c>
      <c r="E65" s="22">
        <v>9826</v>
      </c>
      <c r="F65" s="19"/>
      <c r="G65" s="14">
        <f t="shared" si="6"/>
        <v>9826</v>
      </c>
      <c r="H65" s="1204"/>
    </row>
    <row r="66" spans="1:8" x14ac:dyDescent="0.25">
      <c r="A66" s="17">
        <v>42432</v>
      </c>
      <c r="B66" s="21" t="s">
        <v>130</v>
      </c>
      <c r="C66" s="13" t="s">
        <v>164</v>
      </c>
      <c r="D66" s="766">
        <v>8822</v>
      </c>
      <c r="E66" s="22">
        <v>10294</v>
      </c>
      <c r="F66" s="19"/>
      <c r="G66" s="14">
        <f t="shared" si="6"/>
        <v>10294</v>
      </c>
      <c r="H66" s="1204"/>
    </row>
    <row r="67" spans="1:8" x14ac:dyDescent="0.25">
      <c r="A67" s="17">
        <v>42437</v>
      </c>
      <c r="B67" s="21" t="s">
        <v>130</v>
      </c>
      <c r="C67" s="13" t="s">
        <v>164</v>
      </c>
      <c r="D67" s="766">
        <v>8939</v>
      </c>
      <c r="E67" s="22">
        <v>1219</v>
      </c>
      <c r="F67" s="19"/>
      <c r="G67" s="14">
        <f t="shared" si="6"/>
        <v>1219</v>
      </c>
      <c r="H67" s="13"/>
    </row>
    <row r="68" spans="1:8" x14ac:dyDescent="0.25">
      <c r="A68" s="17">
        <v>42441</v>
      </c>
      <c r="B68" s="21" t="s">
        <v>130</v>
      </c>
      <c r="C68" s="13" t="s">
        <v>161</v>
      </c>
      <c r="D68" s="766">
        <v>894</v>
      </c>
      <c r="E68" s="22">
        <v>3515</v>
      </c>
      <c r="F68" s="29"/>
      <c r="G68" s="14">
        <f t="shared" si="6"/>
        <v>3515</v>
      </c>
      <c r="H68" s="13"/>
    </row>
    <row r="69" spans="1:8" x14ac:dyDescent="0.25">
      <c r="A69" s="17">
        <v>42444</v>
      </c>
      <c r="B69" s="21" t="s">
        <v>40</v>
      </c>
      <c r="C69" s="13" t="s">
        <v>161</v>
      </c>
      <c r="D69" s="766">
        <v>905</v>
      </c>
      <c r="E69" s="22">
        <v>137391</v>
      </c>
      <c r="F69" s="29"/>
      <c r="G69" s="14">
        <f t="shared" si="6"/>
        <v>137391</v>
      </c>
      <c r="H69" s="13"/>
    </row>
    <row r="70" spans="1:8" x14ac:dyDescent="0.25">
      <c r="A70" s="17">
        <v>42472</v>
      </c>
      <c r="B70" s="21" t="s">
        <v>130</v>
      </c>
      <c r="C70" s="13" t="s">
        <v>164</v>
      </c>
      <c r="D70" s="766">
        <v>9772</v>
      </c>
      <c r="E70" s="22">
        <v>252</v>
      </c>
      <c r="F70" s="19"/>
      <c r="G70" s="14">
        <f t="shared" si="6"/>
        <v>252</v>
      </c>
      <c r="H70" s="13"/>
    </row>
    <row r="71" spans="1:8" x14ac:dyDescent="0.25">
      <c r="A71" s="17">
        <v>42467</v>
      </c>
      <c r="B71" s="21" t="s">
        <v>40</v>
      </c>
      <c r="C71" s="13" t="s">
        <v>169</v>
      </c>
      <c r="D71" s="766">
        <v>229</v>
      </c>
      <c r="E71" s="22">
        <v>3975</v>
      </c>
      <c r="F71" s="19"/>
      <c r="G71" s="14">
        <f t="shared" si="6"/>
        <v>3975</v>
      </c>
      <c r="H71" s="13"/>
    </row>
    <row r="72" spans="1:8" x14ac:dyDescent="0.25">
      <c r="A72" s="17">
        <v>42430</v>
      </c>
      <c r="B72" s="21" t="s">
        <v>130</v>
      </c>
      <c r="C72" s="13" t="s">
        <v>164</v>
      </c>
      <c r="D72" s="766">
        <v>8745</v>
      </c>
      <c r="E72" s="22"/>
      <c r="F72" s="19">
        <v>689</v>
      </c>
      <c r="G72" s="14">
        <f t="shared" si="6"/>
        <v>-689</v>
      </c>
      <c r="H72" s="13" t="s">
        <v>598</v>
      </c>
    </row>
    <row r="73" spans="1:8" x14ac:dyDescent="0.25">
      <c r="A73" s="17">
        <v>42436</v>
      </c>
      <c r="B73" s="21" t="s">
        <v>130</v>
      </c>
      <c r="C73" s="13" t="s">
        <v>164</v>
      </c>
      <c r="D73" s="766">
        <v>8916</v>
      </c>
      <c r="E73" s="22">
        <v>707</v>
      </c>
      <c r="F73" s="19"/>
      <c r="G73" s="14">
        <f t="shared" si="6"/>
        <v>707</v>
      </c>
      <c r="H73" s="13"/>
    </row>
    <row r="74" spans="1:8" x14ac:dyDescent="0.25">
      <c r="A74" s="17">
        <v>42445</v>
      </c>
      <c r="B74" s="21" t="s">
        <v>40</v>
      </c>
      <c r="C74" s="13" t="s">
        <v>164</v>
      </c>
      <c r="D74" s="766">
        <v>9132</v>
      </c>
      <c r="E74" s="22">
        <v>1591</v>
      </c>
      <c r="F74" s="19"/>
      <c r="G74" s="14">
        <f t="shared" si="6"/>
        <v>1591</v>
      </c>
      <c r="H74" s="13"/>
    </row>
    <row r="75" spans="1:8" x14ac:dyDescent="0.25">
      <c r="A75" s="17">
        <v>42445</v>
      </c>
      <c r="B75" s="21" t="s">
        <v>40</v>
      </c>
      <c r="C75" s="13" t="s">
        <v>164</v>
      </c>
      <c r="D75" s="766">
        <v>9274</v>
      </c>
      <c r="E75" s="22">
        <v>983</v>
      </c>
      <c r="F75" s="19"/>
      <c r="G75" s="14">
        <f t="shared" si="6"/>
        <v>983</v>
      </c>
      <c r="H75" s="13"/>
    </row>
    <row r="76" spans="1:8" x14ac:dyDescent="0.25">
      <c r="A76" s="17">
        <v>42451</v>
      </c>
      <c r="B76" s="21" t="s">
        <v>40</v>
      </c>
      <c r="C76" s="13" t="s">
        <v>164</v>
      </c>
      <c r="D76" s="766">
        <v>9190</v>
      </c>
      <c r="E76" s="22">
        <v>5719</v>
      </c>
      <c r="F76" s="19"/>
      <c r="G76" s="14">
        <f t="shared" si="6"/>
        <v>5719</v>
      </c>
      <c r="H76" s="13"/>
    </row>
    <row r="77" spans="1:8" x14ac:dyDescent="0.25">
      <c r="A77" s="17">
        <v>42455</v>
      </c>
      <c r="B77" s="21" t="s">
        <v>40</v>
      </c>
      <c r="C77" s="13" t="s">
        <v>164</v>
      </c>
      <c r="D77" s="766">
        <v>9379</v>
      </c>
      <c r="E77" s="22">
        <v>775</v>
      </c>
      <c r="F77" s="19"/>
      <c r="G77" s="14">
        <f t="shared" si="6"/>
        <v>775</v>
      </c>
      <c r="H77" s="13"/>
    </row>
    <row r="78" spans="1:8" x14ac:dyDescent="0.25">
      <c r="A78" s="17">
        <v>42450</v>
      </c>
      <c r="B78" s="21" t="s">
        <v>130</v>
      </c>
      <c r="C78" s="13" t="s">
        <v>161</v>
      </c>
      <c r="D78" s="766">
        <v>929</v>
      </c>
      <c r="E78" s="22">
        <v>56430</v>
      </c>
      <c r="F78" s="19"/>
      <c r="G78" s="14">
        <f t="shared" si="6"/>
        <v>56430</v>
      </c>
      <c r="H78" s="13"/>
    </row>
    <row r="79" spans="1:8" x14ac:dyDescent="0.25">
      <c r="A79" s="17">
        <v>42455</v>
      </c>
      <c r="B79" s="21" t="s">
        <v>40</v>
      </c>
      <c r="C79" s="13" t="s">
        <v>161</v>
      </c>
      <c r="D79" s="766">
        <v>932</v>
      </c>
      <c r="E79" s="22">
        <v>8359</v>
      </c>
      <c r="F79" s="19"/>
      <c r="G79" s="14">
        <f t="shared" si="6"/>
        <v>8359</v>
      </c>
      <c r="H79" s="13"/>
    </row>
    <row r="80" spans="1:8" x14ac:dyDescent="0.25">
      <c r="A80" s="17">
        <v>42455</v>
      </c>
      <c r="B80" s="21" t="s">
        <v>40</v>
      </c>
      <c r="C80" s="13" t="s">
        <v>161</v>
      </c>
      <c r="D80" s="766">
        <v>962</v>
      </c>
      <c r="E80" s="22">
        <v>3135</v>
      </c>
      <c r="F80" s="19"/>
      <c r="G80" s="14">
        <f t="shared" si="6"/>
        <v>3135</v>
      </c>
      <c r="H80" s="13"/>
    </row>
    <row r="81" spans="1:8" x14ac:dyDescent="0.25">
      <c r="A81" s="17">
        <v>42448</v>
      </c>
      <c r="B81" s="21" t="s">
        <v>40</v>
      </c>
      <c r="C81" s="13" t="s">
        <v>166</v>
      </c>
      <c r="D81" s="766">
        <v>6911</v>
      </c>
      <c r="E81" s="22">
        <v>39200</v>
      </c>
      <c r="F81" s="19"/>
      <c r="G81" s="14">
        <f t="shared" si="6"/>
        <v>39200</v>
      </c>
      <c r="H81" s="13"/>
    </row>
    <row r="82" spans="1:8" x14ac:dyDescent="0.25">
      <c r="A82" s="17">
        <v>42443</v>
      </c>
      <c r="B82" s="21" t="s">
        <v>40</v>
      </c>
      <c r="C82" s="13" t="s">
        <v>166</v>
      </c>
      <c r="D82" s="766">
        <v>6880</v>
      </c>
      <c r="E82" s="22">
        <v>39200</v>
      </c>
      <c r="F82" s="19"/>
      <c r="G82" s="14">
        <f t="shared" si="6"/>
        <v>39200</v>
      </c>
      <c r="H82" s="13"/>
    </row>
    <row r="83" spans="1:8" x14ac:dyDescent="0.25">
      <c r="A83" s="17">
        <v>42462</v>
      </c>
      <c r="B83" s="21" t="s">
        <v>129</v>
      </c>
      <c r="C83" s="13" t="s">
        <v>166</v>
      </c>
      <c r="D83" s="766">
        <v>7001</v>
      </c>
      <c r="E83" s="22">
        <v>18300</v>
      </c>
      <c r="F83" s="19"/>
      <c r="G83" s="14">
        <f t="shared" si="6"/>
        <v>18300</v>
      </c>
      <c r="H83" s="13"/>
    </row>
    <row r="84" spans="1:8" x14ac:dyDescent="0.25">
      <c r="A84" s="17">
        <v>42468</v>
      </c>
      <c r="B84" s="21" t="s">
        <v>154</v>
      </c>
      <c r="C84" s="13" t="s">
        <v>166</v>
      </c>
      <c r="D84" s="766">
        <v>7022</v>
      </c>
      <c r="E84" s="22">
        <v>42800</v>
      </c>
      <c r="F84" s="19"/>
      <c r="G84" s="14">
        <f t="shared" si="6"/>
        <v>42800</v>
      </c>
      <c r="H84" s="13"/>
    </row>
    <row r="85" spans="1:8" x14ac:dyDescent="0.25">
      <c r="A85" s="17">
        <v>42472</v>
      </c>
      <c r="B85" s="21" t="s">
        <v>40</v>
      </c>
      <c r="C85" s="13" t="s">
        <v>166</v>
      </c>
      <c r="D85" s="766">
        <v>7047</v>
      </c>
      <c r="E85" s="22">
        <v>16000</v>
      </c>
      <c r="F85" s="19"/>
      <c r="G85" s="14">
        <f t="shared" si="6"/>
        <v>16000</v>
      </c>
      <c r="H85" s="13"/>
    </row>
    <row r="86" spans="1:8" x14ac:dyDescent="0.25">
      <c r="A86" s="17">
        <v>42457</v>
      </c>
      <c r="B86" s="21" t="s">
        <v>40</v>
      </c>
      <c r="C86" s="13" t="s">
        <v>166</v>
      </c>
      <c r="D86" s="766">
        <v>11563</v>
      </c>
      <c r="E86" s="22">
        <v>1710</v>
      </c>
      <c r="F86" s="19"/>
      <c r="G86" s="14">
        <f t="shared" si="6"/>
        <v>1710</v>
      </c>
      <c r="H86" s="13"/>
    </row>
    <row r="87" spans="1:8" x14ac:dyDescent="0.25">
      <c r="A87" s="17">
        <v>42444</v>
      </c>
      <c r="B87" s="21" t="s">
        <v>40</v>
      </c>
      <c r="C87" s="13" t="s">
        <v>166</v>
      </c>
      <c r="D87" s="766">
        <v>11500</v>
      </c>
      <c r="E87" s="22">
        <v>1200</v>
      </c>
      <c r="F87" s="19"/>
      <c r="G87" s="14">
        <f t="shared" si="6"/>
        <v>1200</v>
      </c>
      <c r="H87" s="13"/>
    </row>
    <row r="88" spans="1:8" x14ac:dyDescent="0.25">
      <c r="A88" s="17">
        <v>42478</v>
      </c>
      <c r="B88" s="21" t="s">
        <v>130</v>
      </c>
      <c r="C88" s="13" t="s">
        <v>169</v>
      </c>
      <c r="D88" s="766">
        <v>242</v>
      </c>
      <c r="E88" s="22">
        <v>7200</v>
      </c>
      <c r="F88" s="19"/>
      <c r="G88" s="14">
        <f t="shared" si="6"/>
        <v>7200</v>
      </c>
      <c r="H88" s="13"/>
    </row>
    <row r="89" spans="1:8" x14ac:dyDescent="0.25">
      <c r="A89" s="17">
        <v>42450</v>
      </c>
      <c r="B89" s="21" t="s">
        <v>40</v>
      </c>
      <c r="C89" s="13" t="s">
        <v>164</v>
      </c>
      <c r="D89" s="766">
        <v>9254</v>
      </c>
      <c r="E89" s="22">
        <v>12164</v>
      </c>
      <c r="F89" s="19"/>
      <c r="G89" s="14">
        <f t="shared" si="6"/>
        <v>12164</v>
      </c>
      <c r="H89" s="13"/>
    </row>
    <row r="90" spans="1:8" x14ac:dyDescent="0.25">
      <c r="A90" s="17">
        <v>42478</v>
      </c>
      <c r="B90" s="21" t="s">
        <v>40</v>
      </c>
      <c r="C90" s="13" t="s">
        <v>164</v>
      </c>
      <c r="D90" s="766">
        <v>9644</v>
      </c>
      <c r="E90" s="22">
        <v>13906</v>
      </c>
      <c r="F90" s="19"/>
      <c r="G90" s="14">
        <f t="shared" si="6"/>
        <v>13906</v>
      </c>
      <c r="H90" s="13"/>
    </row>
    <row r="91" spans="1:8" x14ac:dyDescent="0.25">
      <c r="A91" s="17">
        <v>42469</v>
      </c>
      <c r="B91" s="21" t="s">
        <v>40</v>
      </c>
      <c r="C91" s="13" t="s">
        <v>161</v>
      </c>
      <c r="D91" s="766">
        <v>990</v>
      </c>
      <c r="E91" s="22">
        <v>9594</v>
      </c>
      <c r="F91" s="19"/>
      <c r="G91" s="14">
        <f t="shared" si="6"/>
        <v>9594</v>
      </c>
      <c r="H91" s="13"/>
    </row>
    <row r="92" spans="1:8" x14ac:dyDescent="0.25">
      <c r="A92" s="17">
        <v>42486</v>
      </c>
      <c r="B92" s="21" t="s">
        <v>154</v>
      </c>
      <c r="C92" s="13" t="s">
        <v>169</v>
      </c>
      <c r="D92" s="766">
        <v>246</v>
      </c>
      <c r="E92" s="22">
        <v>12500</v>
      </c>
      <c r="F92" s="19"/>
      <c r="G92" s="14">
        <f t="shared" si="6"/>
        <v>12500</v>
      </c>
      <c r="H92" s="13"/>
    </row>
    <row r="93" spans="1:8" x14ac:dyDescent="0.25">
      <c r="A93" s="17">
        <v>42473</v>
      </c>
      <c r="B93" s="21" t="s">
        <v>40</v>
      </c>
      <c r="C93" s="13" t="s">
        <v>161</v>
      </c>
      <c r="D93" s="766">
        <v>1004</v>
      </c>
      <c r="E93" s="22">
        <v>9543</v>
      </c>
      <c r="F93" s="19"/>
      <c r="G93" s="14">
        <f t="shared" si="6"/>
        <v>9543</v>
      </c>
      <c r="H93" s="13"/>
    </row>
    <row r="94" spans="1:8" x14ac:dyDescent="0.25">
      <c r="A94" s="17">
        <v>42478</v>
      </c>
      <c r="B94" s="21" t="s">
        <v>130</v>
      </c>
      <c r="C94" s="13" t="s">
        <v>161</v>
      </c>
      <c r="D94" s="766">
        <v>1018</v>
      </c>
      <c r="E94" s="22">
        <v>5928</v>
      </c>
      <c r="F94" s="19"/>
      <c r="G94" s="14">
        <f t="shared" si="6"/>
        <v>5928</v>
      </c>
      <c r="H94" s="13"/>
    </row>
    <row r="95" spans="1:8" x14ac:dyDescent="0.25">
      <c r="A95" s="17">
        <v>42481</v>
      </c>
      <c r="B95" s="21" t="s">
        <v>129</v>
      </c>
      <c r="C95" s="13" t="s">
        <v>169</v>
      </c>
      <c r="D95" s="766"/>
      <c r="E95" s="22"/>
      <c r="F95" s="19">
        <v>72650</v>
      </c>
      <c r="G95" s="14">
        <f t="shared" ref="G95:G101" si="7">E95-F95</f>
        <v>-72650</v>
      </c>
      <c r="H95" s="13"/>
    </row>
    <row r="96" spans="1:8" x14ac:dyDescent="0.25">
      <c r="A96" s="17">
        <v>42481</v>
      </c>
      <c r="B96" s="21" t="s">
        <v>38</v>
      </c>
      <c r="C96" s="13" t="s">
        <v>169</v>
      </c>
      <c r="D96" s="766"/>
      <c r="E96" s="22"/>
      <c r="F96" s="19">
        <v>16709</v>
      </c>
      <c r="G96" s="14">
        <f t="shared" si="7"/>
        <v>-16709</v>
      </c>
      <c r="H96" s="13"/>
    </row>
    <row r="97" spans="1:8" x14ac:dyDescent="0.25">
      <c r="A97" s="17">
        <v>42481</v>
      </c>
      <c r="B97" s="21" t="s">
        <v>40</v>
      </c>
      <c r="C97" s="13" t="s">
        <v>169</v>
      </c>
      <c r="D97" s="766"/>
      <c r="E97" s="22"/>
      <c r="F97" s="19">
        <v>10641</v>
      </c>
      <c r="G97" s="14">
        <f t="shared" si="7"/>
        <v>-10641</v>
      </c>
      <c r="H97" s="13"/>
    </row>
    <row r="98" spans="1:8" x14ac:dyDescent="0.25">
      <c r="A98" s="17">
        <v>42495</v>
      </c>
      <c r="B98" s="21" t="s">
        <v>14</v>
      </c>
      <c r="C98" s="13" t="s">
        <v>164</v>
      </c>
      <c r="D98" s="766"/>
      <c r="E98" s="22"/>
      <c r="F98" s="19">
        <v>30677</v>
      </c>
      <c r="G98" s="14">
        <f t="shared" si="7"/>
        <v>-30677</v>
      </c>
      <c r="H98" s="13"/>
    </row>
    <row r="99" spans="1:8" x14ac:dyDescent="0.25">
      <c r="A99" s="17">
        <v>42495</v>
      </c>
      <c r="B99" s="21" t="s">
        <v>130</v>
      </c>
      <c r="C99" s="13" t="s">
        <v>164</v>
      </c>
      <c r="D99" s="766"/>
      <c r="E99" s="22"/>
      <c r="F99" s="19">
        <v>30000</v>
      </c>
      <c r="G99" s="14">
        <f t="shared" si="7"/>
        <v>-30000</v>
      </c>
      <c r="H99" s="13"/>
    </row>
    <row r="100" spans="1:8" x14ac:dyDescent="0.25">
      <c r="A100" s="17">
        <v>42495</v>
      </c>
      <c r="B100" s="21" t="s">
        <v>40</v>
      </c>
      <c r="C100" s="13" t="s">
        <v>164</v>
      </c>
      <c r="D100" s="766"/>
      <c r="E100" s="22"/>
      <c r="F100" s="19">
        <v>39323</v>
      </c>
      <c r="G100" s="14">
        <f t="shared" si="7"/>
        <v>-39323</v>
      </c>
      <c r="H100" s="13"/>
    </row>
    <row r="101" spans="1:8" x14ac:dyDescent="0.25">
      <c r="A101" s="17">
        <v>42494</v>
      </c>
      <c r="B101" s="21" t="s">
        <v>154</v>
      </c>
      <c r="C101" s="13" t="s">
        <v>166</v>
      </c>
      <c r="D101" s="766">
        <v>44729</v>
      </c>
      <c r="E101" s="22">
        <v>2200</v>
      </c>
      <c r="F101" s="19"/>
      <c r="G101" s="14">
        <f t="shared" si="7"/>
        <v>2200</v>
      </c>
      <c r="H101" s="13"/>
    </row>
    <row r="102" spans="1:8" x14ac:dyDescent="0.25">
      <c r="A102" s="17">
        <v>42487</v>
      </c>
      <c r="B102" s="21" t="s">
        <v>40</v>
      </c>
      <c r="C102" s="13" t="s">
        <v>161</v>
      </c>
      <c r="D102" s="766">
        <v>1049</v>
      </c>
      <c r="E102" s="22">
        <v>17671</v>
      </c>
      <c r="F102" s="19"/>
      <c r="G102" s="14">
        <f t="shared" ref="G102:G133" si="8">E102-F102</f>
        <v>17671</v>
      </c>
      <c r="H102" s="13"/>
    </row>
    <row r="103" spans="1:8" x14ac:dyDescent="0.25">
      <c r="A103" s="17">
        <v>42483</v>
      </c>
      <c r="B103" s="21" t="s">
        <v>130</v>
      </c>
      <c r="C103" s="13" t="s">
        <v>161</v>
      </c>
      <c r="D103" s="766">
        <v>1033</v>
      </c>
      <c r="E103" s="22">
        <v>17512</v>
      </c>
      <c r="F103" s="19"/>
      <c r="G103" s="14">
        <f t="shared" si="8"/>
        <v>17512</v>
      </c>
      <c r="H103" s="13"/>
    </row>
    <row r="104" spans="1:8" x14ac:dyDescent="0.25">
      <c r="A104" s="17">
        <v>42483</v>
      </c>
      <c r="B104" s="21" t="s">
        <v>40</v>
      </c>
      <c r="C104" s="13" t="s">
        <v>166</v>
      </c>
      <c r="D104" s="766">
        <v>7110</v>
      </c>
      <c r="E104" s="22">
        <v>75800</v>
      </c>
      <c r="F104" s="19"/>
      <c r="G104" s="14">
        <f t="shared" si="8"/>
        <v>75800</v>
      </c>
      <c r="H104" s="13"/>
    </row>
    <row r="105" spans="1:8" x14ac:dyDescent="0.25">
      <c r="A105" s="17">
        <v>42483</v>
      </c>
      <c r="B105" s="21" t="s">
        <v>154</v>
      </c>
      <c r="C105" s="13" t="s">
        <v>166</v>
      </c>
      <c r="D105" s="766">
        <v>7116</v>
      </c>
      <c r="E105" s="22">
        <v>56300</v>
      </c>
      <c r="F105" s="19"/>
      <c r="G105" s="14">
        <f t="shared" si="8"/>
        <v>56300</v>
      </c>
      <c r="H105" s="13"/>
    </row>
    <row r="106" spans="1:8" x14ac:dyDescent="0.25">
      <c r="A106" s="17">
        <v>42489</v>
      </c>
      <c r="B106" s="21" t="s">
        <v>36</v>
      </c>
      <c r="C106" s="13" t="s">
        <v>166</v>
      </c>
      <c r="D106" s="766">
        <v>7156</v>
      </c>
      <c r="E106" s="22">
        <v>9360</v>
      </c>
      <c r="F106" s="19"/>
      <c r="G106" s="14">
        <f t="shared" si="8"/>
        <v>9360</v>
      </c>
      <c r="H106" s="13"/>
    </row>
    <row r="107" spans="1:8" x14ac:dyDescent="0.25">
      <c r="A107" s="17">
        <v>42490</v>
      </c>
      <c r="B107" s="21" t="s">
        <v>154</v>
      </c>
      <c r="C107" s="13" t="s">
        <v>166</v>
      </c>
      <c r="D107" s="766">
        <v>7166</v>
      </c>
      <c r="E107" s="22">
        <v>42000</v>
      </c>
      <c r="F107" s="19"/>
      <c r="G107" s="14">
        <f t="shared" si="8"/>
        <v>42000</v>
      </c>
      <c r="H107" s="54"/>
    </row>
    <row r="108" spans="1:8" x14ac:dyDescent="0.25">
      <c r="A108" s="17">
        <v>42502</v>
      </c>
      <c r="B108" s="21" t="s">
        <v>673</v>
      </c>
      <c r="C108" s="13" t="s">
        <v>180</v>
      </c>
      <c r="D108" s="766">
        <v>13346</v>
      </c>
      <c r="E108" s="22">
        <v>35250</v>
      </c>
      <c r="F108" s="19"/>
      <c r="G108" s="14">
        <f t="shared" si="8"/>
        <v>35250</v>
      </c>
      <c r="H108" s="11" t="s">
        <v>1211</v>
      </c>
    </row>
    <row r="109" spans="1:8" x14ac:dyDescent="0.25">
      <c r="A109" s="17">
        <v>42502</v>
      </c>
      <c r="B109" s="21" t="s">
        <v>673</v>
      </c>
      <c r="C109" s="13" t="s">
        <v>180</v>
      </c>
      <c r="D109" s="766">
        <v>13311</v>
      </c>
      <c r="E109" s="22">
        <v>169650</v>
      </c>
      <c r="F109" s="19"/>
      <c r="G109" s="14">
        <f t="shared" si="8"/>
        <v>169650</v>
      </c>
      <c r="H109" s="11"/>
    </row>
    <row r="110" spans="1:8" x14ac:dyDescent="0.25">
      <c r="A110" s="17">
        <v>42502</v>
      </c>
      <c r="B110" s="10" t="s">
        <v>1087</v>
      </c>
      <c r="C110" s="13" t="s">
        <v>180</v>
      </c>
      <c r="D110" s="766">
        <v>13406</v>
      </c>
      <c r="E110" s="22">
        <v>49500</v>
      </c>
      <c r="F110" s="19"/>
      <c r="G110" s="14">
        <f t="shared" si="8"/>
        <v>49500</v>
      </c>
      <c r="H110" s="11"/>
    </row>
    <row r="111" spans="1:8" ht="16.5" thickBot="1" x14ac:dyDescent="0.3">
      <c r="A111" s="17">
        <v>42502</v>
      </c>
      <c r="B111" s="21" t="s">
        <v>465</v>
      </c>
      <c r="C111" s="13" t="s">
        <v>180</v>
      </c>
      <c r="D111" s="766" t="s">
        <v>887</v>
      </c>
      <c r="E111" s="22">
        <v>1183000</v>
      </c>
      <c r="F111" s="19"/>
      <c r="G111" s="14">
        <f t="shared" si="8"/>
        <v>1183000</v>
      </c>
      <c r="H111" s="53"/>
    </row>
    <row r="112" spans="1:8" x14ac:dyDescent="0.25">
      <c r="A112" s="17">
        <v>42502</v>
      </c>
      <c r="B112" s="21" t="s">
        <v>465</v>
      </c>
      <c r="C112" s="13" t="s">
        <v>180</v>
      </c>
      <c r="D112" s="766" t="s">
        <v>888</v>
      </c>
      <c r="E112" s="22">
        <v>1342080</v>
      </c>
      <c r="F112" s="19"/>
      <c r="G112" s="14">
        <f t="shared" si="8"/>
        <v>1342080</v>
      </c>
      <c r="H112" s="55"/>
    </row>
    <row r="113" spans="1:8" x14ac:dyDescent="0.25">
      <c r="A113" s="17">
        <v>42502</v>
      </c>
      <c r="B113" s="21" t="s">
        <v>40</v>
      </c>
      <c r="C113" s="13" t="s">
        <v>180</v>
      </c>
      <c r="D113" s="766" t="s">
        <v>889</v>
      </c>
      <c r="E113" s="22">
        <v>217691</v>
      </c>
      <c r="F113" s="19"/>
      <c r="G113" s="14">
        <f t="shared" si="8"/>
        <v>217691</v>
      </c>
      <c r="H113" s="13"/>
    </row>
    <row r="114" spans="1:8" x14ac:dyDescent="0.25">
      <c r="A114" s="17">
        <v>42502</v>
      </c>
      <c r="B114" s="21" t="s">
        <v>40</v>
      </c>
      <c r="C114" s="13" t="s">
        <v>180</v>
      </c>
      <c r="D114" s="766">
        <v>13133</v>
      </c>
      <c r="E114" s="22">
        <v>769500</v>
      </c>
      <c r="F114" s="19"/>
      <c r="G114" s="14">
        <f t="shared" si="8"/>
        <v>769500</v>
      </c>
      <c r="H114" s="13"/>
    </row>
    <row r="115" spans="1:8" x14ac:dyDescent="0.25">
      <c r="A115" s="17">
        <v>42506</v>
      </c>
      <c r="B115" s="21" t="s">
        <v>40</v>
      </c>
      <c r="C115" s="13" t="s">
        <v>180</v>
      </c>
      <c r="D115" s="766"/>
      <c r="E115" s="22"/>
      <c r="F115" s="12">
        <v>285529</v>
      </c>
      <c r="G115" s="14">
        <f t="shared" si="8"/>
        <v>-285529</v>
      </c>
      <c r="H115" s="13"/>
    </row>
    <row r="116" spans="1:8" x14ac:dyDescent="0.25">
      <c r="A116" s="17">
        <v>42506</v>
      </c>
      <c r="B116" s="21" t="s">
        <v>673</v>
      </c>
      <c r="C116" s="13" t="s">
        <v>180</v>
      </c>
      <c r="D116" s="766"/>
      <c r="E116" s="22"/>
      <c r="F116" s="50">
        <v>359790</v>
      </c>
      <c r="G116" s="14">
        <f t="shared" si="8"/>
        <v>-359790</v>
      </c>
      <c r="H116" s="13"/>
    </row>
    <row r="117" spans="1:8" x14ac:dyDescent="0.25">
      <c r="A117" s="17">
        <v>42506</v>
      </c>
      <c r="B117" s="21" t="s">
        <v>129</v>
      </c>
      <c r="C117" s="13" t="s">
        <v>180</v>
      </c>
      <c r="D117" s="766"/>
      <c r="E117" s="22"/>
      <c r="F117" s="50">
        <v>31500</v>
      </c>
      <c r="G117" s="14">
        <f t="shared" si="8"/>
        <v>-31500</v>
      </c>
      <c r="H117" s="13"/>
    </row>
    <row r="118" spans="1:8" x14ac:dyDescent="0.25">
      <c r="A118" s="17">
        <v>42506</v>
      </c>
      <c r="B118" s="10" t="s">
        <v>1087</v>
      </c>
      <c r="C118" s="13" t="s">
        <v>180</v>
      </c>
      <c r="D118" s="766"/>
      <c r="E118" s="22"/>
      <c r="F118" s="50">
        <v>27990</v>
      </c>
      <c r="G118" s="14">
        <f t="shared" si="8"/>
        <v>-27990</v>
      </c>
      <c r="H118" s="13"/>
    </row>
    <row r="119" spans="1:8" x14ac:dyDescent="0.25">
      <c r="A119" s="17">
        <v>42506</v>
      </c>
      <c r="B119" s="21" t="s">
        <v>130</v>
      </c>
      <c r="C119" s="13" t="s">
        <v>180</v>
      </c>
      <c r="D119" s="766"/>
      <c r="E119" s="22"/>
      <c r="F119" s="50">
        <v>260500</v>
      </c>
      <c r="G119" s="14">
        <f t="shared" si="8"/>
        <v>-260500</v>
      </c>
      <c r="H119" s="13" t="s">
        <v>893</v>
      </c>
    </row>
    <row r="120" spans="1:8" x14ac:dyDescent="0.25">
      <c r="A120" s="17">
        <v>42506</v>
      </c>
      <c r="B120" s="21" t="s">
        <v>769</v>
      </c>
      <c r="C120" s="13" t="s">
        <v>180</v>
      </c>
      <c r="D120" s="766"/>
      <c r="E120" s="22"/>
      <c r="F120" s="50">
        <v>79460</v>
      </c>
      <c r="G120" s="14">
        <f t="shared" si="8"/>
        <v>-79460</v>
      </c>
      <c r="H120" s="13" t="s">
        <v>893</v>
      </c>
    </row>
    <row r="121" spans="1:8" x14ac:dyDescent="0.25">
      <c r="A121" s="17">
        <v>42492</v>
      </c>
      <c r="B121" s="21" t="s">
        <v>465</v>
      </c>
      <c r="C121" s="13" t="s">
        <v>161</v>
      </c>
      <c r="D121" s="766">
        <v>1062</v>
      </c>
      <c r="E121" s="22">
        <v>215595</v>
      </c>
      <c r="F121" s="19"/>
      <c r="G121" s="14">
        <f t="shared" si="8"/>
        <v>215595</v>
      </c>
      <c r="H121" s="13" t="s">
        <v>893</v>
      </c>
    </row>
    <row r="122" spans="1:8" x14ac:dyDescent="0.25">
      <c r="A122" s="17">
        <v>42504</v>
      </c>
      <c r="B122" s="21" t="s">
        <v>40</v>
      </c>
      <c r="C122" s="13" t="s">
        <v>161</v>
      </c>
      <c r="D122" s="766">
        <v>1113</v>
      </c>
      <c r="E122" s="22">
        <v>150603</v>
      </c>
      <c r="F122" s="19"/>
      <c r="G122" s="14">
        <f t="shared" si="8"/>
        <v>150603</v>
      </c>
      <c r="H122" s="13"/>
    </row>
    <row r="123" spans="1:8" x14ac:dyDescent="0.25">
      <c r="A123" s="17">
        <v>42500</v>
      </c>
      <c r="B123" s="21" t="s">
        <v>154</v>
      </c>
      <c r="C123" s="13" t="s">
        <v>166</v>
      </c>
      <c r="D123" s="766">
        <v>7233</v>
      </c>
      <c r="E123" s="22">
        <v>28800</v>
      </c>
      <c r="F123" s="19"/>
      <c r="G123" s="14">
        <f t="shared" si="8"/>
        <v>28800</v>
      </c>
      <c r="H123" s="13"/>
    </row>
    <row r="124" spans="1:8" x14ac:dyDescent="0.25">
      <c r="A124" s="17">
        <v>42492</v>
      </c>
      <c r="B124" s="21" t="s">
        <v>129</v>
      </c>
      <c r="C124" s="13" t="s">
        <v>166</v>
      </c>
      <c r="D124" s="766">
        <v>7178</v>
      </c>
      <c r="E124" s="22">
        <v>20850</v>
      </c>
      <c r="F124" s="19"/>
      <c r="G124" s="14">
        <f t="shared" si="8"/>
        <v>20850</v>
      </c>
      <c r="H124" s="13"/>
    </row>
    <row r="125" spans="1:8" x14ac:dyDescent="0.25">
      <c r="A125" s="17">
        <v>42503</v>
      </c>
      <c r="B125" s="21" t="s">
        <v>154</v>
      </c>
      <c r="C125" s="13" t="s">
        <v>166</v>
      </c>
      <c r="D125" s="766">
        <v>7258</v>
      </c>
      <c r="E125" s="22">
        <v>32800</v>
      </c>
      <c r="F125" s="19"/>
      <c r="G125" s="14">
        <f t="shared" si="8"/>
        <v>32800</v>
      </c>
      <c r="H125" s="13"/>
    </row>
    <row r="126" spans="1:8" x14ac:dyDescent="0.25">
      <c r="A126" s="17">
        <v>42503</v>
      </c>
      <c r="B126" s="21" t="s">
        <v>154</v>
      </c>
      <c r="C126" s="13" t="s">
        <v>166</v>
      </c>
      <c r="D126" s="766">
        <v>11729</v>
      </c>
      <c r="E126" s="22">
        <v>2200</v>
      </c>
      <c r="F126" s="19"/>
      <c r="G126" s="14">
        <f t="shared" si="8"/>
        <v>2200</v>
      </c>
      <c r="H126" s="13"/>
    </row>
    <row r="127" spans="1:8" x14ac:dyDescent="0.25">
      <c r="A127" s="17">
        <v>42474</v>
      </c>
      <c r="B127" s="21" t="s">
        <v>40</v>
      </c>
      <c r="C127" s="13" t="s">
        <v>164</v>
      </c>
      <c r="D127" s="766">
        <v>9830</v>
      </c>
      <c r="E127" s="22">
        <v>456</v>
      </c>
      <c r="F127" s="19"/>
      <c r="G127" s="14">
        <f t="shared" si="8"/>
        <v>456</v>
      </c>
      <c r="H127" s="13"/>
    </row>
    <row r="128" spans="1:8" x14ac:dyDescent="0.25">
      <c r="A128" s="17">
        <v>42476</v>
      </c>
      <c r="B128" s="21" t="s">
        <v>40</v>
      </c>
      <c r="C128" s="13" t="s">
        <v>164</v>
      </c>
      <c r="D128" s="766">
        <v>10514</v>
      </c>
      <c r="E128" s="22">
        <v>18825</v>
      </c>
      <c r="F128" s="19"/>
      <c r="G128" s="14">
        <f t="shared" si="8"/>
        <v>18825</v>
      </c>
      <c r="H128" s="13"/>
    </row>
    <row r="129" spans="1:8" x14ac:dyDescent="0.25">
      <c r="A129" s="17">
        <v>42499</v>
      </c>
      <c r="B129" s="21" t="s">
        <v>40</v>
      </c>
      <c r="C129" s="13" t="s">
        <v>164</v>
      </c>
      <c r="D129" s="766">
        <v>10376</v>
      </c>
      <c r="E129" s="22">
        <v>6578</v>
      </c>
      <c r="F129" s="19"/>
      <c r="G129" s="14">
        <f t="shared" si="8"/>
        <v>6578</v>
      </c>
      <c r="H129" s="13"/>
    </row>
    <row r="130" spans="1:8" x14ac:dyDescent="0.25">
      <c r="A130" s="17">
        <v>42520</v>
      </c>
      <c r="B130" s="21" t="s">
        <v>36</v>
      </c>
      <c r="C130" s="13" t="s">
        <v>166</v>
      </c>
      <c r="D130" s="766"/>
      <c r="E130" s="22"/>
      <c r="F130" s="19">
        <v>9360</v>
      </c>
      <c r="G130" s="14">
        <f t="shared" si="8"/>
        <v>-9360</v>
      </c>
      <c r="H130" s="13"/>
    </row>
    <row r="131" spans="1:8" x14ac:dyDescent="0.25">
      <c r="A131" s="17">
        <v>42520</v>
      </c>
      <c r="B131" s="21" t="s">
        <v>129</v>
      </c>
      <c r="C131" s="13" t="s">
        <v>166</v>
      </c>
      <c r="D131" s="766"/>
      <c r="E131" s="22"/>
      <c r="F131" s="19">
        <v>41050</v>
      </c>
      <c r="G131" s="14">
        <f t="shared" si="8"/>
        <v>-41050</v>
      </c>
      <c r="H131" s="13"/>
    </row>
    <row r="132" spans="1:8" x14ac:dyDescent="0.25">
      <c r="A132" s="17">
        <v>42520</v>
      </c>
      <c r="B132" s="21" t="s">
        <v>1206</v>
      </c>
      <c r="C132" s="13" t="s">
        <v>166</v>
      </c>
      <c r="D132" s="766"/>
      <c r="E132" s="22"/>
      <c r="F132" s="19">
        <v>149590</v>
      </c>
      <c r="G132" s="14">
        <f t="shared" si="8"/>
        <v>-149590</v>
      </c>
      <c r="H132" s="13"/>
    </row>
    <row r="133" spans="1:8" x14ac:dyDescent="0.25">
      <c r="A133" s="17">
        <v>42515</v>
      </c>
      <c r="B133" s="21" t="s">
        <v>40</v>
      </c>
      <c r="C133" s="13" t="s">
        <v>166</v>
      </c>
      <c r="D133" s="766">
        <v>7322</v>
      </c>
      <c r="E133" s="22">
        <v>33900</v>
      </c>
      <c r="F133" s="19"/>
      <c r="G133" s="14">
        <f t="shared" si="8"/>
        <v>33900</v>
      </c>
      <c r="H133" s="13"/>
    </row>
    <row r="134" spans="1:8" x14ac:dyDescent="0.25">
      <c r="A134" s="17">
        <v>42521</v>
      </c>
      <c r="B134" s="21" t="s">
        <v>40</v>
      </c>
      <c r="C134" s="13" t="s">
        <v>169</v>
      </c>
      <c r="D134" s="766">
        <v>285</v>
      </c>
      <c r="E134" s="22">
        <v>12848</v>
      </c>
      <c r="F134" s="19"/>
      <c r="G134" s="14">
        <f t="shared" ref="G134:G179" si="9">E134-F134</f>
        <v>12848</v>
      </c>
      <c r="H134" s="13"/>
    </row>
    <row r="135" spans="1:8" x14ac:dyDescent="0.25">
      <c r="A135" s="17">
        <v>42530</v>
      </c>
      <c r="B135" s="21" t="s">
        <v>40</v>
      </c>
      <c r="C135" s="13" t="s">
        <v>166</v>
      </c>
      <c r="D135" s="766" t="s">
        <v>954</v>
      </c>
      <c r="E135" s="22"/>
      <c r="F135" s="19">
        <v>45600</v>
      </c>
      <c r="G135" s="14">
        <f t="shared" si="9"/>
        <v>-45600</v>
      </c>
      <c r="H135" s="35"/>
    </row>
    <row r="136" spans="1:8" x14ac:dyDescent="0.25">
      <c r="A136" s="17">
        <v>42530</v>
      </c>
      <c r="B136" s="21" t="s">
        <v>1206</v>
      </c>
      <c r="C136" s="13" t="s">
        <v>166</v>
      </c>
      <c r="D136" s="766" t="s">
        <v>954</v>
      </c>
      <c r="E136" s="22"/>
      <c r="F136" s="19">
        <v>24400</v>
      </c>
      <c r="G136" s="14">
        <f t="shared" si="9"/>
        <v>-24400</v>
      </c>
      <c r="H136" s="7" t="s">
        <v>955</v>
      </c>
    </row>
    <row r="137" spans="1:8" x14ac:dyDescent="0.25">
      <c r="A137" s="17">
        <v>42530</v>
      </c>
      <c r="B137" s="21" t="s">
        <v>1206</v>
      </c>
      <c r="C137" s="13" t="s">
        <v>166</v>
      </c>
      <c r="D137" s="766" t="s">
        <v>954</v>
      </c>
      <c r="E137" s="22"/>
      <c r="F137" s="19">
        <v>30000</v>
      </c>
      <c r="G137" s="14">
        <f t="shared" si="9"/>
        <v>-30000</v>
      </c>
    </row>
    <row r="138" spans="1:8" x14ac:dyDescent="0.25">
      <c r="A138" s="17">
        <v>42513</v>
      </c>
      <c r="B138" s="21" t="s">
        <v>769</v>
      </c>
      <c r="C138" s="13" t="s">
        <v>166</v>
      </c>
      <c r="D138" s="766">
        <v>7302</v>
      </c>
      <c r="E138" s="22">
        <v>34550</v>
      </c>
      <c r="F138" s="19"/>
      <c r="G138" s="14">
        <f t="shared" si="9"/>
        <v>34550</v>
      </c>
    </row>
    <row r="139" spans="1:8" x14ac:dyDescent="0.25">
      <c r="A139" s="17">
        <v>42513</v>
      </c>
      <c r="B139" s="21" t="s">
        <v>154</v>
      </c>
      <c r="C139" s="13" t="s">
        <v>166</v>
      </c>
      <c r="D139" s="766">
        <v>7306</v>
      </c>
      <c r="E139" s="22">
        <v>32800</v>
      </c>
      <c r="F139" s="19"/>
      <c r="G139" s="14">
        <f t="shared" si="9"/>
        <v>32800</v>
      </c>
    </row>
    <row r="140" spans="1:8" x14ac:dyDescent="0.25">
      <c r="A140" s="17">
        <v>42521</v>
      </c>
      <c r="B140" s="21" t="s">
        <v>769</v>
      </c>
      <c r="C140" s="13" t="s">
        <v>166</v>
      </c>
      <c r="D140" s="766">
        <v>7360</v>
      </c>
      <c r="E140" s="22">
        <v>22650</v>
      </c>
      <c r="F140" s="19"/>
      <c r="G140" s="14">
        <f t="shared" si="9"/>
        <v>22650</v>
      </c>
    </row>
    <row r="141" spans="1:8" x14ac:dyDescent="0.25">
      <c r="A141" s="17">
        <v>42520</v>
      </c>
      <c r="B141" s="21" t="s">
        <v>40</v>
      </c>
      <c r="C141" s="13" t="s">
        <v>166</v>
      </c>
      <c r="D141" s="766">
        <v>11882</v>
      </c>
      <c r="E141" s="22">
        <v>3300</v>
      </c>
      <c r="F141" s="19"/>
      <c r="G141" s="14">
        <f t="shared" si="9"/>
        <v>3300</v>
      </c>
    </row>
    <row r="142" spans="1:8" x14ac:dyDescent="0.25">
      <c r="A142" s="17">
        <v>42514</v>
      </c>
      <c r="B142" s="21" t="s">
        <v>40</v>
      </c>
      <c r="C142" s="13" t="s">
        <v>161</v>
      </c>
      <c r="D142" s="766">
        <v>1143</v>
      </c>
      <c r="E142" s="22">
        <v>32204</v>
      </c>
      <c r="F142" s="19"/>
      <c r="G142" s="14">
        <f t="shared" si="9"/>
        <v>32204</v>
      </c>
    </row>
    <row r="143" spans="1:8" x14ac:dyDescent="0.25">
      <c r="A143" s="17">
        <v>42527</v>
      </c>
      <c r="B143" s="21" t="s">
        <v>769</v>
      </c>
      <c r="C143" s="13" t="s">
        <v>166</v>
      </c>
      <c r="D143" s="766">
        <v>7393</v>
      </c>
      <c r="E143" s="22">
        <v>7100</v>
      </c>
      <c r="F143" s="19"/>
      <c r="G143" s="14">
        <f t="shared" si="9"/>
        <v>7100</v>
      </c>
    </row>
    <row r="144" spans="1:8" x14ac:dyDescent="0.25">
      <c r="A144" s="17">
        <v>42527</v>
      </c>
      <c r="B144" s="21" t="s">
        <v>769</v>
      </c>
      <c r="C144" s="13" t="s">
        <v>166</v>
      </c>
      <c r="D144" s="766">
        <v>11923</v>
      </c>
      <c r="E144" s="22">
        <v>3300</v>
      </c>
      <c r="F144" s="19"/>
      <c r="G144" s="14">
        <f t="shared" si="9"/>
        <v>3300</v>
      </c>
    </row>
    <row r="145" spans="1:7" x14ac:dyDescent="0.25">
      <c r="A145" s="17">
        <v>42529</v>
      </c>
      <c r="B145" s="21" t="s">
        <v>769</v>
      </c>
      <c r="C145" s="13" t="s">
        <v>166</v>
      </c>
      <c r="D145" s="766">
        <v>11932</v>
      </c>
      <c r="E145" s="22">
        <v>9000</v>
      </c>
      <c r="F145" s="19"/>
      <c r="G145" s="14">
        <f t="shared" si="9"/>
        <v>9000</v>
      </c>
    </row>
    <row r="146" spans="1:7" x14ac:dyDescent="0.25">
      <c r="A146" s="17">
        <v>42532</v>
      </c>
      <c r="B146" s="10" t="s">
        <v>40</v>
      </c>
      <c r="C146" s="11" t="s">
        <v>166</v>
      </c>
      <c r="D146" s="768">
        <v>11949</v>
      </c>
      <c r="E146" s="8">
        <v>18000</v>
      </c>
      <c r="G146" s="6">
        <f t="shared" si="9"/>
        <v>18000</v>
      </c>
    </row>
    <row r="147" spans="1:7" x14ac:dyDescent="0.25">
      <c r="A147" s="17">
        <v>42537</v>
      </c>
      <c r="B147" s="10" t="s">
        <v>40</v>
      </c>
      <c r="C147" s="11" t="s">
        <v>166</v>
      </c>
      <c r="D147" s="768">
        <v>7479</v>
      </c>
      <c r="E147" s="8">
        <v>21800</v>
      </c>
      <c r="G147" s="6">
        <f t="shared" si="9"/>
        <v>21800</v>
      </c>
    </row>
    <row r="148" spans="1:7" x14ac:dyDescent="0.25">
      <c r="A148" s="17">
        <v>42548</v>
      </c>
      <c r="B148" s="10" t="s">
        <v>40</v>
      </c>
      <c r="C148" s="11" t="s">
        <v>166</v>
      </c>
      <c r="D148" s="768">
        <v>7558</v>
      </c>
      <c r="E148" s="8">
        <v>16800</v>
      </c>
      <c r="G148" s="6">
        <f t="shared" si="9"/>
        <v>16800</v>
      </c>
    </row>
    <row r="149" spans="1:7" x14ac:dyDescent="0.25">
      <c r="A149" s="17">
        <v>42551</v>
      </c>
      <c r="B149" s="21" t="s">
        <v>130</v>
      </c>
      <c r="C149" s="11" t="s">
        <v>169</v>
      </c>
      <c r="F149" s="9">
        <v>23060</v>
      </c>
      <c r="G149" s="6">
        <f t="shared" si="9"/>
        <v>-23060</v>
      </c>
    </row>
    <row r="150" spans="1:7" x14ac:dyDescent="0.25">
      <c r="A150" s="17">
        <v>42551</v>
      </c>
      <c r="B150" s="10" t="s">
        <v>40</v>
      </c>
      <c r="C150" s="11" t="s">
        <v>169</v>
      </c>
      <c r="F150" s="9">
        <v>26940</v>
      </c>
      <c r="G150" s="6">
        <f t="shared" si="9"/>
        <v>-26940</v>
      </c>
    </row>
    <row r="151" spans="1:7" x14ac:dyDescent="0.25">
      <c r="A151" s="17">
        <v>42550</v>
      </c>
      <c r="B151" s="10" t="s">
        <v>963</v>
      </c>
      <c r="C151" s="11" t="s">
        <v>166</v>
      </c>
      <c r="D151" s="768">
        <v>7565</v>
      </c>
      <c r="E151" s="8">
        <v>60850</v>
      </c>
      <c r="G151" s="6">
        <f t="shared" si="9"/>
        <v>60850</v>
      </c>
    </row>
    <row r="152" spans="1:7" x14ac:dyDescent="0.25">
      <c r="A152" s="17">
        <v>42541</v>
      </c>
      <c r="B152" s="10" t="s">
        <v>40</v>
      </c>
      <c r="C152" s="11" t="s">
        <v>161</v>
      </c>
      <c r="D152" s="768">
        <v>1211</v>
      </c>
      <c r="E152" s="8">
        <v>40717</v>
      </c>
      <c r="G152" s="6">
        <f t="shared" si="9"/>
        <v>40717</v>
      </c>
    </row>
    <row r="153" spans="1:7" x14ac:dyDescent="0.25">
      <c r="A153" s="17">
        <v>42553</v>
      </c>
      <c r="B153" s="10" t="s">
        <v>1087</v>
      </c>
      <c r="C153" s="11" t="s">
        <v>161</v>
      </c>
      <c r="D153" s="768">
        <v>6</v>
      </c>
      <c r="E153" s="8">
        <v>11240</v>
      </c>
      <c r="G153" s="6">
        <f t="shared" si="9"/>
        <v>11240</v>
      </c>
    </row>
    <row r="154" spans="1:7" x14ac:dyDescent="0.25">
      <c r="A154" s="17">
        <v>42564</v>
      </c>
      <c r="B154" s="10" t="s">
        <v>40</v>
      </c>
      <c r="C154" s="11" t="s">
        <v>166</v>
      </c>
      <c r="D154" s="768">
        <v>7586</v>
      </c>
      <c r="E154" s="8">
        <v>13550</v>
      </c>
      <c r="G154" s="6">
        <f t="shared" si="9"/>
        <v>13550</v>
      </c>
    </row>
    <row r="155" spans="1:7" x14ac:dyDescent="0.25">
      <c r="A155" s="17">
        <v>42569</v>
      </c>
      <c r="B155" s="10" t="s">
        <v>40</v>
      </c>
      <c r="C155" s="11" t="s">
        <v>161</v>
      </c>
      <c r="D155" s="768">
        <v>23</v>
      </c>
      <c r="E155" s="8">
        <v>124609</v>
      </c>
      <c r="G155" s="6">
        <f t="shared" si="9"/>
        <v>124609</v>
      </c>
    </row>
    <row r="156" spans="1:7" x14ac:dyDescent="0.25">
      <c r="A156" s="17">
        <v>42519</v>
      </c>
      <c r="B156" s="21" t="s">
        <v>465</v>
      </c>
      <c r="C156" s="11" t="s">
        <v>180</v>
      </c>
      <c r="D156" s="768">
        <v>7182</v>
      </c>
      <c r="E156" s="8">
        <v>375580</v>
      </c>
      <c r="G156" s="6">
        <f t="shared" si="9"/>
        <v>375580</v>
      </c>
    </row>
    <row r="157" spans="1:7" x14ac:dyDescent="0.25">
      <c r="A157" s="17">
        <v>42527</v>
      </c>
      <c r="B157" s="21" t="s">
        <v>465</v>
      </c>
      <c r="C157" s="11" t="s">
        <v>180</v>
      </c>
      <c r="D157" s="768">
        <v>7197</v>
      </c>
      <c r="E157" s="8">
        <v>10236</v>
      </c>
      <c r="G157" s="6">
        <f t="shared" si="9"/>
        <v>10236</v>
      </c>
    </row>
    <row r="158" spans="1:7" x14ac:dyDescent="0.25">
      <c r="A158" s="17">
        <v>42502</v>
      </c>
      <c r="B158" s="10" t="s">
        <v>673</v>
      </c>
      <c r="C158" s="11" t="s">
        <v>180</v>
      </c>
      <c r="D158" s="768">
        <v>7150</v>
      </c>
      <c r="E158" s="8">
        <v>15000</v>
      </c>
      <c r="G158" s="6">
        <f t="shared" si="9"/>
        <v>15000</v>
      </c>
    </row>
    <row r="159" spans="1:7" x14ac:dyDescent="0.25">
      <c r="A159" s="17">
        <v>42502</v>
      </c>
      <c r="B159" s="10" t="s">
        <v>673</v>
      </c>
      <c r="C159" s="11" t="s">
        <v>180</v>
      </c>
      <c r="D159" s="768">
        <v>7148</v>
      </c>
      <c r="E159" s="8">
        <v>344790</v>
      </c>
      <c r="G159" s="6">
        <f t="shared" si="9"/>
        <v>344790</v>
      </c>
    </row>
    <row r="160" spans="1:7" x14ac:dyDescent="0.25">
      <c r="A160" s="17">
        <v>42502</v>
      </c>
      <c r="B160" s="10" t="s">
        <v>129</v>
      </c>
      <c r="C160" s="11" t="s">
        <v>180</v>
      </c>
      <c r="D160" s="768">
        <v>7146</v>
      </c>
      <c r="E160" s="8">
        <v>31500</v>
      </c>
      <c r="G160" s="6">
        <f t="shared" si="9"/>
        <v>31500</v>
      </c>
    </row>
    <row r="161" spans="1:8" x14ac:dyDescent="0.25">
      <c r="A161" s="17">
        <v>42502</v>
      </c>
      <c r="B161" s="10" t="s">
        <v>1087</v>
      </c>
      <c r="C161" s="11" t="s">
        <v>180</v>
      </c>
      <c r="D161" s="768">
        <v>7145</v>
      </c>
      <c r="E161" s="8">
        <v>27990</v>
      </c>
      <c r="G161" s="6">
        <f t="shared" si="9"/>
        <v>27990</v>
      </c>
    </row>
    <row r="162" spans="1:8" x14ac:dyDescent="0.25">
      <c r="A162" s="17">
        <v>42502</v>
      </c>
      <c r="B162" s="10" t="s">
        <v>40</v>
      </c>
      <c r="C162" s="11" t="s">
        <v>180</v>
      </c>
      <c r="D162" s="768">
        <v>7144</v>
      </c>
      <c r="E162" s="8">
        <v>56100</v>
      </c>
      <c r="G162" s="6">
        <f t="shared" si="9"/>
        <v>56100</v>
      </c>
    </row>
    <row r="163" spans="1:8" x14ac:dyDescent="0.25">
      <c r="A163" s="17">
        <v>42502</v>
      </c>
      <c r="B163" s="10" t="s">
        <v>40</v>
      </c>
      <c r="C163" s="11" t="s">
        <v>180</v>
      </c>
      <c r="D163" s="768">
        <v>7143</v>
      </c>
      <c r="E163" s="8">
        <v>23018</v>
      </c>
      <c r="G163" s="6">
        <f t="shared" si="9"/>
        <v>23018</v>
      </c>
    </row>
    <row r="164" spans="1:8" x14ac:dyDescent="0.25">
      <c r="A164" s="17">
        <v>42502</v>
      </c>
      <c r="B164" s="10" t="s">
        <v>40</v>
      </c>
      <c r="C164" s="11" t="s">
        <v>180</v>
      </c>
      <c r="D164" s="768">
        <v>7142</v>
      </c>
      <c r="E164" s="8">
        <v>120000</v>
      </c>
      <c r="G164" s="6">
        <f t="shared" si="9"/>
        <v>120000</v>
      </c>
    </row>
    <row r="165" spans="1:8" ht="15.75" customHeight="1" x14ac:dyDescent="0.25">
      <c r="A165" s="17">
        <v>42502</v>
      </c>
      <c r="B165" s="10" t="s">
        <v>40</v>
      </c>
      <c r="C165" s="11" t="s">
        <v>180</v>
      </c>
      <c r="D165" s="768">
        <v>7141</v>
      </c>
      <c r="E165" s="8">
        <v>80475</v>
      </c>
      <c r="G165" s="6">
        <f t="shared" si="9"/>
        <v>80475</v>
      </c>
    </row>
    <row r="166" spans="1:8" ht="15.75" customHeight="1" x14ac:dyDescent="0.25">
      <c r="A166" s="17">
        <v>42502</v>
      </c>
      <c r="B166" s="10" t="s">
        <v>769</v>
      </c>
      <c r="C166" s="11" t="s">
        <v>180</v>
      </c>
      <c r="D166" s="768">
        <v>7140</v>
      </c>
      <c r="E166" s="8">
        <v>79460</v>
      </c>
      <c r="G166" s="6">
        <f t="shared" si="9"/>
        <v>79460</v>
      </c>
    </row>
    <row r="167" spans="1:8" ht="15.75" customHeight="1" x14ac:dyDescent="0.25">
      <c r="A167" s="17">
        <v>42502</v>
      </c>
      <c r="B167" s="21" t="s">
        <v>130</v>
      </c>
      <c r="C167" s="11" t="s">
        <v>180</v>
      </c>
      <c r="D167" s="768">
        <v>7139</v>
      </c>
      <c r="E167" s="8">
        <v>260500</v>
      </c>
      <c r="G167" s="6">
        <f t="shared" si="9"/>
        <v>260500</v>
      </c>
    </row>
    <row r="168" spans="1:8" ht="15.75" customHeight="1" x14ac:dyDescent="0.25">
      <c r="A168" s="17">
        <v>42502</v>
      </c>
      <c r="B168" s="10" t="s">
        <v>40</v>
      </c>
      <c r="C168" s="11" t="s">
        <v>180</v>
      </c>
      <c r="D168" s="768">
        <v>7137</v>
      </c>
      <c r="E168" s="8">
        <v>5936</v>
      </c>
      <c r="G168" s="6">
        <f t="shared" si="9"/>
        <v>5936</v>
      </c>
    </row>
    <row r="169" spans="1:8" ht="16.5" thickBot="1" x14ac:dyDescent="0.3">
      <c r="A169" s="17">
        <v>42592</v>
      </c>
      <c r="B169" s="21" t="s">
        <v>465</v>
      </c>
      <c r="C169" s="11" t="s">
        <v>180</v>
      </c>
      <c r="F169" s="9">
        <v>2200000</v>
      </c>
      <c r="G169" s="6">
        <f t="shared" si="9"/>
        <v>-2200000</v>
      </c>
      <c r="H169" s="7" t="s">
        <v>1214</v>
      </c>
    </row>
    <row r="170" spans="1:8" ht="16.5" thickBot="1" x14ac:dyDescent="0.3">
      <c r="A170" s="17">
        <v>42594</v>
      </c>
      <c r="B170" s="21" t="s">
        <v>465</v>
      </c>
      <c r="C170" s="11" t="s">
        <v>180</v>
      </c>
      <c r="F170" s="9">
        <v>500000</v>
      </c>
      <c r="G170" s="6">
        <f t="shared" si="9"/>
        <v>-500000</v>
      </c>
      <c r="H170" s="87" t="s">
        <v>1212</v>
      </c>
    </row>
    <row r="171" spans="1:8" ht="16.5" thickBot="1" x14ac:dyDescent="0.3">
      <c r="A171" s="17">
        <v>42594</v>
      </c>
      <c r="B171" s="10" t="s">
        <v>40</v>
      </c>
      <c r="C171" s="11" t="s">
        <v>180</v>
      </c>
      <c r="F171" s="9">
        <v>1022522</v>
      </c>
      <c r="G171" s="6">
        <f t="shared" si="9"/>
        <v>-1022522</v>
      </c>
      <c r="H171" s="87" t="s">
        <v>1213</v>
      </c>
    </row>
    <row r="172" spans="1:8" ht="16.5" customHeight="1" x14ac:dyDescent="0.25">
      <c r="A172" s="17">
        <v>42594</v>
      </c>
      <c r="B172" s="10" t="s">
        <v>673</v>
      </c>
      <c r="C172" s="11" t="s">
        <v>169</v>
      </c>
      <c r="D172" s="768">
        <v>48</v>
      </c>
      <c r="E172" s="8">
        <v>65244</v>
      </c>
      <c r="G172" s="6">
        <f t="shared" si="9"/>
        <v>65244</v>
      </c>
    </row>
    <row r="173" spans="1:8" x14ac:dyDescent="0.25">
      <c r="A173" s="17">
        <v>42595</v>
      </c>
      <c r="B173" s="10" t="s">
        <v>1203</v>
      </c>
      <c r="C173" s="11" t="s">
        <v>166</v>
      </c>
      <c r="D173" s="768">
        <v>7698</v>
      </c>
      <c r="E173" s="8">
        <v>39400</v>
      </c>
      <c r="G173" s="6">
        <f t="shared" si="9"/>
        <v>39400</v>
      </c>
    </row>
    <row r="174" spans="1:8" ht="23.25" x14ac:dyDescent="0.25">
      <c r="A174" s="17">
        <v>42595</v>
      </c>
      <c r="B174" s="10" t="s">
        <v>130</v>
      </c>
      <c r="C174" s="11" t="s">
        <v>161</v>
      </c>
      <c r="F174" s="9">
        <v>96534</v>
      </c>
      <c r="G174" s="6">
        <f t="shared" si="9"/>
        <v>-96534</v>
      </c>
      <c r="H174" s="84" t="s">
        <v>1205</v>
      </c>
    </row>
    <row r="175" spans="1:8" ht="23.25" x14ac:dyDescent="0.25">
      <c r="A175" s="17">
        <v>42595</v>
      </c>
      <c r="B175" s="51" t="s">
        <v>129</v>
      </c>
      <c r="C175" s="11" t="s">
        <v>161</v>
      </c>
      <c r="F175" s="9">
        <v>5996</v>
      </c>
      <c r="G175" s="6">
        <f t="shared" si="9"/>
        <v>-5996</v>
      </c>
      <c r="H175" s="85"/>
    </row>
    <row r="176" spans="1:8" ht="23.25" x14ac:dyDescent="0.25">
      <c r="A176" s="17">
        <v>42595</v>
      </c>
      <c r="B176" s="21" t="s">
        <v>465</v>
      </c>
      <c r="C176" s="11" t="s">
        <v>161</v>
      </c>
      <c r="F176" s="9">
        <f>97470+157187</f>
        <v>254657</v>
      </c>
      <c r="G176" s="6">
        <f t="shared" si="9"/>
        <v>-254657</v>
      </c>
      <c r="H176" s="85"/>
    </row>
    <row r="177" spans="1:8" ht="23.25" x14ac:dyDescent="0.25">
      <c r="A177" s="17">
        <v>42595</v>
      </c>
      <c r="B177" s="10" t="s">
        <v>40</v>
      </c>
      <c r="C177" s="11" t="s">
        <v>161</v>
      </c>
      <c r="F177" s="9">
        <f>200000-157187</f>
        <v>42813</v>
      </c>
      <c r="G177" s="6">
        <f t="shared" si="9"/>
        <v>-42813</v>
      </c>
      <c r="H177" s="86"/>
    </row>
    <row r="178" spans="1:8" x14ac:dyDescent="0.25">
      <c r="A178" s="17">
        <v>42551</v>
      </c>
      <c r="B178" s="10" t="s">
        <v>769</v>
      </c>
      <c r="C178" s="11" t="s">
        <v>166</v>
      </c>
      <c r="E178" s="8">
        <v>5040</v>
      </c>
      <c r="G178" s="6">
        <f t="shared" si="9"/>
        <v>5040</v>
      </c>
    </row>
    <row r="179" spans="1:8" x14ac:dyDescent="0.25">
      <c r="A179" s="17">
        <v>42553</v>
      </c>
      <c r="B179" s="10" t="s">
        <v>395</v>
      </c>
      <c r="C179" s="11" t="s">
        <v>164</v>
      </c>
      <c r="E179" s="8">
        <v>50141</v>
      </c>
      <c r="G179" s="6">
        <f t="shared" si="9"/>
        <v>50141</v>
      </c>
    </row>
    <row r="180" spans="1:8" x14ac:dyDescent="0.25">
      <c r="A180" s="17">
        <v>42562</v>
      </c>
      <c r="B180" s="10" t="s">
        <v>395</v>
      </c>
      <c r="C180" s="11" t="s">
        <v>164</v>
      </c>
      <c r="E180" s="8">
        <v>1000</v>
      </c>
      <c r="G180" s="6">
        <f t="shared" ref="G180:G312" si="10">E180-F180</f>
        <v>1000</v>
      </c>
    </row>
    <row r="181" spans="1:8" x14ac:dyDescent="0.25">
      <c r="A181" s="17">
        <v>42566</v>
      </c>
      <c r="B181" s="10" t="s">
        <v>769</v>
      </c>
      <c r="C181" s="11" t="s">
        <v>164</v>
      </c>
      <c r="E181" s="8">
        <v>2373</v>
      </c>
      <c r="G181" s="6">
        <f t="shared" si="10"/>
        <v>2373</v>
      </c>
    </row>
    <row r="182" spans="1:8" x14ac:dyDescent="0.25">
      <c r="A182" s="17">
        <v>42567</v>
      </c>
      <c r="B182" s="10" t="s">
        <v>769</v>
      </c>
      <c r="C182" s="11" t="s">
        <v>164</v>
      </c>
      <c r="E182" s="8">
        <v>2705</v>
      </c>
      <c r="G182" s="6">
        <f t="shared" si="10"/>
        <v>2705</v>
      </c>
    </row>
    <row r="183" spans="1:8" x14ac:dyDescent="0.25">
      <c r="A183" s="17">
        <v>42584</v>
      </c>
      <c r="B183" s="10" t="s">
        <v>769</v>
      </c>
      <c r="C183" s="11" t="s">
        <v>164</v>
      </c>
      <c r="E183" s="8">
        <v>1482</v>
      </c>
      <c r="G183" s="6">
        <f t="shared" si="10"/>
        <v>1482</v>
      </c>
    </row>
    <row r="184" spans="1:8" x14ac:dyDescent="0.25">
      <c r="A184" s="17">
        <v>42584</v>
      </c>
      <c r="B184" s="10" t="s">
        <v>769</v>
      </c>
      <c r="C184" s="11" t="s">
        <v>164</v>
      </c>
      <c r="E184" s="8">
        <v>8205</v>
      </c>
      <c r="G184" s="6">
        <f t="shared" si="10"/>
        <v>8205</v>
      </c>
    </row>
    <row r="185" spans="1:8" x14ac:dyDescent="0.25">
      <c r="A185" s="17">
        <v>42601</v>
      </c>
      <c r="B185" s="10" t="s">
        <v>1203</v>
      </c>
      <c r="C185" s="11" t="s">
        <v>166</v>
      </c>
      <c r="D185" s="768">
        <v>7767</v>
      </c>
      <c r="E185" s="8">
        <v>19950</v>
      </c>
      <c r="G185" s="6">
        <f t="shared" si="10"/>
        <v>19950</v>
      </c>
    </row>
    <row r="186" spans="1:8" x14ac:dyDescent="0.25">
      <c r="A186" s="17">
        <v>42590</v>
      </c>
      <c r="B186" s="10" t="s">
        <v>769</v>
      </c>
      <c r="C186" s="11" t="s">
        <v>164</v>
      </c>
      <c r="D186" s="768">
        <v>1617</v>
      </c>
      <c r="E186" s="8">
        <v>2460</v>
      </c>
      <c r="G186" s="6">
        <f t="shared" si="10"/>
        <v>2460</v>
      </c>
    </row>
    <row r="187" spans="1:8" x14ac:dyDescent="0.25">
      <c r="A187" s="17">
        <v>42597</v>
      </c>
      <c r="B187" s="10" t="s">
        <v>40</v>
      </c>
      <c r="C187" s="11" t="s">
        <v>164</v>
      </c>
      <c r="D187" s="768">
        <v>1617</v>
      </c>
      <c r="E187" s="8">
        <v>6636</v>
      </c>
      <c r="G187" s="6">
        <f t="shared" si="10"/>
        <v>6636</v>
      </c>
    </row>
    <row r="188" spans="1:8" ht="16.5" thickBot="1" x14ac:dyDescent="0.3">
      <c r="A188" s="17">
        <v>42594</v>
      </c>
      <c r="B188" s="10" t="s">
        <v>40</v>
      </c>
      <c r="C188" s="11" t="s">
        <v>161</v>
      </c>
      <c r="D188" s="768">
        <v>105</v>
      </c>
      <c r="E188" s="8">
        <v>54246</v>
      </c>
      <c r="G188" s="6">
        <f t="shared" si="10"/>
        <v>54246</v>
      </c>
    </row>
    <row r="189" spans="1:8" x14ac:dyDescent="0.25">
      <c r="A189" s="17">
        <v>42584</v>
      </c>
      <c r="B189" s="10" t="s">
        <v>40</v>
      </c>
      <c r="C189" s="11" t="s">
        <v>161</v>
      </c>
      <c r="D189" s="768">
        <v>79</v>
      </c>
      <c r="E189" s="8">
        <v>2607</v>
      </c>
      <c r="G189" s="6">
        <f t="shared" si="10"/>
        <v>2607</v>
      </c>
      <c r="H189" s="81"/>
    </row>
    <row r="190" spans="1:8" x14ac:dyDescent="0.25">
      <c r="A190" s="17">
        <v>42601</v>
      </c>
      <c r="B190" s="10" t="s">
        <v>44</v>
      </c>
      <c r="C190" s="11" t="s">
        <v>169</v>
      </c>
      <c r="D190" s="768">
        <v>55</v>
      </c>
      <c r="E190" s="8">
        <v>3600</v>
      </c>
      <c r="G190" s="6">
        <f t="shared" si="10"/>
        <v>3600</v>
      </c>
      <c r="H190" s="82"/>
    </row>
    <row r="191" spans="1:8" x14ac:dyDescent="0.25">
      <c r="A191" s="17">
        <v>42584</v>
      </c>
      <c r="B191" s="10" t="s">
        <v>465</v>
      </c>
      <c r="C191" s="11" t="s">
        <v>169</v>
      </c>
      <c r="D191" s="768">
        <v>53</v>
      </c>
      <c r="E191" s="8">
        <v>3800</v>
      </c>
      <c r="G191" s="6">
        <f t="shared" si="10"/>
        <v>3800</v>
      </c>
      <c r="H191" s="82" t="s">
        <v>1210</v>
      </c>
    </row>
    <row r="192" spans="1:8" x14ac:dyDescent="0.25">
      <c r="A192" s="17">
        <v>42584</v>
      </c>
      <c r="B192" s="10" t="s">
        <v>44</v>
      </c>
      <c r="C192" s="11" t="s">
        <v>169</v>
      </c>
      <c r="D192" s="768">
        <v>2</v>
      </c>
      <c r="E192" s="8">
        <v>6400</v>
      </c>
      <c r="G192" s="6">
        <f t="shared" si="10"/>
        <v>6400</v>
      </c>
      <c r="H192" s="82"/>
    </row>
    <row r="193" spans="1:8" ht="16.5" thickBot="1" x14ac:dyDescent="0.3">
      <c r="A193" s="17">
        <v>42584</v>
      </c>
      <c r="B193" s="10" t="s">
        <v>40</v>
      </c>
      <c r="C193" s="11" t="s">
        <v>169</v>
      </c>
      <c r="D193" s="768">
        <v>285</v>
      </c>
      <c r="E193" s="8">
        <v>44844</v>
      </c>
      <c r="G193" s="6">
        <f t="shared" si="10"/>
        <v>44844</v>
      </c>
      <c r="H193" s="83"/>
    </row>
    <row r="194" spans="1:8" x14ac:dyDescent="0.25">
      <c r="A194" s="17">
        <v>42584</v>
      </c>
      <c r="B194" s="10" t="s">
        <v>465</v>
      </c>
      <c r="C194" s="11" t="s">
        <v>169</v>
      </c>
      <c r="D194" s="768">
        <v>196</v>
      </c>
      <c r="E194" s="8">
        <v>11097</v>
      </c>
      <c r="G194" s="6">
        <f t="shared" si="10"/>
        <v>11097</v>
      </c>
      <c r="H194" s="81"/>
    </row>
    <row r="195" spans="1:8" x14ac:dyDescent="0.25">
      <c r="A195" s="17">
        <v>42584</v>
      </c>
      <c r="B195" s="10" t="s">
        <v>40</v>
      </c>
      <c r="C195" s="11" t="s">
        <v>169</v>
      </c>
      <c r="E195" s="8">
        <v>14402</v>
      </c>
      <c r="G195" s="6">
        <f t="shared" si="10"/>
        <v>14402</v>
      </c>
      <c r="H195" s="82"/>
    </row>
    <row r="196" spans="1:8" x14ac:dyDescent="0.25">
      <c r="A196" s="17">
        <v>42584</v>
      </c>
      <c r="B196" s="10" t="s">
        <v>40</v>
      </c>
      <c r="C196" s="11" t="s">
        <v>169</v>
      </c>
      <c r="E196" s="8">
        <v>2194</v>
      </c>
      <c r="G196" s="6">
        <f t="shared" si="10"/>
        <v>2194</v>
      </c>
      <c r="H196" s="82"/>
    </row>
    <row r="197" spans="1:8" x14ac:dyDescent="0.25">
      <c r="A197" s="17">
        <v>42606</v>
      </c>
      <c r="B197" s="10" t="s">
        <v>465</v>
      </c>
      <c r="C197" s="11" t="s">
        <v>169</v>
      </c>
      <c r="D197" s="768">
        <v>61</v>
      </c>
      <c r="E197" s="8">
        <v>8060</v>
      </c>
      <c r="F197" s="9">
        <v>4962</v>
      </c>
      <c r="G197" s="6">
        <f t="shared" si="10"/>
        <v>3098</v>
      </c>
      <c r="H197" s="82" t="s">
        <v>1210</v>
      </c>
    </row>
    <row r="198" spans="1:8" x14ac:dyDescent="0.25">
      <c r="A198" s="17">
        <v>42606</v>
      </c>
      <c r="B198" s="10" t="s">
        <v>44</v>
      </c>
      <c r="C198" s="11" t="s">
        <v>169</v>
      </c>
      <c r="F198" s="9">
        <v>10000</v>
      </c>
      <c r="G198" s="6">
        <f t="shared" si="10"/>
        <v>-10000</v>
      </c>
      <c r="H198" s="82"/>
    </row>
    <row r="199" spans="1:8" x14ac:dyDescent="0.25">
      <c r="A199" s="17">
        <v>42606</v>
      </c>
      <c r="B199" s="10" t="s">
        <v>40</v>
      </c>
      <c r="C199" s="11" t="s">
        <v>169</v>
      </c>
      <c r="F199" s="9">
        <v>50000</v>
      </c>
      <c r="G199" s="6">
        <f t="shared" si="10"/>
        <v>-50000</v>
      </c>
      <c r="H199" s="82"/>
    </row>
    <row r="200" spans="1:8" ht="16.5" thickBot="1" x14ac:dyDescent="0.3">
      <c r="A200" s="17">
        <v>42606</v>
      </c>
      <c r="B200" s="21" t="s">
        <v>154</v>
      </c>
      <c r="C200" s="11" t="s">
        <v>169</v>
      </c>
      <c r="F200" s="9">
        <v>12500</v>
      </c>
      <c r="G200" s="6">
        <f t="shared" si="10"/>
        <v>-12500</v>
      </c>
      <c r="H200" s="83"/>
    </row>
    <row r="201" spans="1:8" x14ac:dyDescent="0.25">
      <c r="A201" s="17">
        <v>42606</v>
      </c>
      <c r="B201" s="10" t="s">
        <v>465</v>
      </c>
      <c r="C201" s="11" t="s">
        <v>169</v>
      </c>
      <c r="F201" s="9">
        <v>12500</v>
      </c>
      <c r="G201" s="6">
        <f t="shared" si="10"/>
        <v>-12500</v>
      </c>
    </row>
    <row r="202" spans="1:8" x14ac:dyDescent="0.25">
      <c r="A202" s="17">
        <v>42606</v>
      </c>
      <c r="B202" s="10" t="s">
        <v>673</v>
      </c>
      <c r="C202" s="11" t="s">
        <v>169</v>
      </c>
      <c r="F202" s="9">
        <v>15000</v>
      </c>
      <c r="G202" s="6">
        <f t="shared" si="10"/>
        <v>-15000</v>
      </c>
    </row>
    <row r="203" spans="1:8" x14ac:dyDescent="0.25">
      <c r="A203" s="17">
        <v>42606</v>
      </c>
      <c r="B203" s="10" t="s">
        <v>38</v>
      </c>
      <c r="C203" s="11" t="s">
        <v>164</v>
      </c>
      <c r="F203" s="9">
        <v>254</v>
      </c>
      <c r="G203" s="6">
        <f t="shared" si="10"/>
        <v>-254</v>
      </c>
    </row>
    <row r="204" spans="1:8" x14ac:dyDescent="0.25">
      <c r="A204" s="17">
        <v>42606</v>
      </c>
      <c r="B204" s="10" t="s">
        <v>160</v>
      </c>
      <c r="C204" s="11" t="s">
        <v>164</v>
      </c>
      <c r="F204" s="9">
        <v>375</v>
      </c>
      <c r="G204" s="6">
        <f t="shared" si="10"/>
        <v>-375</v>
      </c>
    </row>
    <row r="205" spans="1:8" x14ac:dyDescent="0.25">
      <c r="A205" s="17">
        <v>42606</v>
      </c>
      <c r="B205" s="10" t="s">
        <v>36</v>
      </c>
      <c r="C205" s="11" t="s">
        <v>164</v>
      </c>
      <c r="F205" s="9">
        <v>450</v>
      </c>
      <c r="G205" s="6">
        <f t="shared" si="10"/>
        <v>-450</v>
      </c>
    </row>
    <row r="206" spans="1:8" x14ac:dyDescent="0.25">
      <c r="A206" s="17">
        <v>42606</v>
      </c>
      <c r="B206" s="10" t="s">
        <v>130</v>
      </c>
      <c r="C206" s="11" t="s">
        <v>164</v>
      </c>
      <c r="F206" s="9">
        <v>4164</v>
      </c>
      <c r="G206" s="6">
        <f t="shared" si="10"/>
        <v>-4164</v>
      </c>
    </row>
    <row r="207" spans="1:8" x14ac:dyDescent="0.25">
      <c r="A207" s="17">
        <v>42606</v>
      </c>
      <c r="B207" s="10" t="s">
        <v>395</v>
      </c>
      <c r="C207" s="11" t="s">
        <v>164</v>
      </c>
      <c r="F207" s="9">
        <v>51141</v>
      </c>
      <c r="G207" s="6">
        <f t="shared" si="10"/>
        <v>-51141</v>
      </c>
    </row>
    <row r="208" spans="1:8" x14ac:dyDescent="0.25">
      <c r="A208" s="17">
        <v>42606</v>
      </c>
      <c r="B208" s="10" t="s">
        <v>769</v>
      </c>
      <c r="C208" s="11" t="s">
        <v>164</v>
      </c>
      <c r="F208" s="9">
        <v>14765</v>
      </c>
      <c r="G208" s="6">
        <f t="shared" si="10"/>
        <v>-14765</v>
      </c>
    </row>
    <row r="209" spans="1:8" x14ac:dyDescent="0.25">
      <c r="A209" s="17">
        <v>42606</v>
      </c>
      <c r="B209" s="10" t="s">
        <v>40</v>
      </c>
      <c r="C209" s="11" t="s">
        <v>164</v>
      </c>
      <c r="F209" s="9">
        <v>28851</v>
      </c>
      <c r="G209" s="6">
        <f t="shared" si="10"/>
        <v>-28851</v>
      </c>
    </row>
    <row r="210" spans="1:8" x14ac:dyDescent="0.25">
      <c r="A210" s="17">
        <v>42599</v>
      </c>
      <c r="B210" s="10" t="s">
        <v>40</v>
      </c>
      <c r="C210" s="11" t="s">
        <v>161</v>
      </c>
      <c r="D210" s="768">
        <v>118</v>
      </c>
      <c r="E210" s="8">
        <v>25517</v>
      </c>
      <c r="G210" s="6">
        <f t="shared" si="10"/>
        <v>25517</v>
      </c>
      <c r="H210" s="79" t="s">
        <v>1396</v>
      </c>
    </row>
    <row r="211" spans="1:8" x14ac:dyDescent="0.25">
      <c r="A211" s="17">
        <v>42598</v>
      </c>
      <c r="B211" s="10" t="s">
        <v>40</v>
      </c>
      <c r="C211" s="11" t="s">
        <v>169</v>
      </c>
      <c r="D211" s="768">
        <v>51</v>
      </c>
      <c r="E211" s="8">
        <v>4802</v>
      </c>
      <c r="G211" s="6">
        <f t="shared" si="10"/>
        <v>4802</v>
      </c>
      <c r="H211" s="80"/>
    </row>
    <row r="212" spans="1:8" x14ac:dyDescent="0.25">
      <c r="A212" s="17">
        <v>42571</v>
      </c>
      <c r="B212" s="10" t="s">
        <v>769</v>
      </c>
      <c r="C212" s="11" t="s">
        <v>166</v>
      </c>
      <c r="D212" s="768">
        <v>12114</v>
      </c>
      <c r="E212" s="8">
        <v>1368</v>
      </c>
      <c r="G212" s="6">
        <f t="shared" si="10"/>
        <v>1368</v>
      </c>
      <c r="H212" s="78"/>
    </row>
    <row r="213" spans="1:8" x14ac:dyDescent="0.25">
      <c r="A213" s="17">
        <v>42613</v>
      </c>
      <c r="B213" s="10" t="s">
        <v>40</v>
      </c>
      <c r="C213" s="11" t="s">
        <v>161</v>
      </c>
      <c r="F213" s="9">
        <v>200000</v>
      </c>
      <c r="G213" s="6">
        <f t="shared" si="10"/>
        <v>-200000</v>
      </c>
      <c r="H213" s="79" t="s">
        <v>1395</v>
      </c>
    </row>
    <row r="214" spans="1:8" x14ac:dyDescent="0.25">
      <c r="A214" s="17">
        <v>42608</v>
      </c>
      <c r="B214" s="10" t="s">
        <v>465</v>
      </c>
      <c r="C214" s="11" t="s">
        <v>161</v>
      </c>
      <c r="D214" s="768">
        <v>160</v>
      </c>
      <c r="E214" s="8">
        <v>8359</v>
      </c>
      <c r="G214" s="6">
        <f t="shared" si="10"/>
        <v>8359</v>
      </c>
      <c r="H214" s="80"/>
    </row>
    <row r="215" spans="1:8" x14ac:dyDescent="0.25">
      <c r="A215" s="17">
        <v>42618</v>
      </c>
      <c r="B215" s="10" t="s">
        <v>40</v>
      </c>
      <c r="C215" s="11" t="s">
        <v>166</v>
      </c>
      <c r="D215" s="768">
        <v>13379</v>
      </c>
      <c r="E215" s="8">
        <v>10384</v>
      </c>
      <c r="G215" s="6">
        <f t="shared" si="10"/>
        <v>10384</v>
      </c>
    </row>
    <row r="216" spans="1:8" x14ac:dyDescent="0.25">
      <c r="A216" s="17">
        <v>42636</v>
      </c>
      <c r="B216" s="10" t="s">
        <v>1206</v>
      </c>
      <c r="C216" s="11" t="s">
        <v>166</v>
      </c>
      <c r="F216" s="9">
        <v>59350</v>
      </c>
      <c r="G216" s="6">
        <f t="shared" si="10"/>
        <v>-59350</v>
      </c>
    </row>
    <row r="217" spans="1:8" x14ac:dyDescent="0.25">
      <c r="A217" s="17">
        <v>42636</v>
      </c>
      <c r="B217" s="10" t="s">
        <v>963</v>
      </c>
      <c r="C217" s="11" t="s">
        <v>166</v>
      </c>
      <c r="F217" s="9">
        <v>60850</v>
      </c>
      <c r="G217" s="6">
        <f t="shared" si="10"/>
        <v>-60850</v>
      </c>
    </row>
    <row r="218" spans="1:8" x14ac:dyDescent="0.25">
      <c r="A218" s="17">
        <v>42636</v>
      </c>
      <c r="B218" s="21" t="s">
        <v>154</v>
      </c>
      <c r="C218" s="11" t="s">
        <v>166</v>
      </c>
      <c r="F218" s="9">
        <v>55310</v>
      </c>
      <c r="G218" s="6">
        <f t="shared" si="10"/>
        <v>-55310</v>
      </c>
    </row>
    <row r="219" spans="1:8" x14ac:dyDescent="0.25">
      <c r="A219" s="17">
        <v>42636</v>
      </c>
      <c r="B219" s="10" t="s">
        <v>769</v>
      </c>
      <c r="C219" s="11" t="s">
        <v>166</v>
      </c>
      <c r="F219" s="9">
        <v>24490</v>
      </c>
      <c r="G219" s="6">
        <f t="shared" si="10"/>
        <v>-24490</v>
      </c>
    </row>
    <row r="220" spans="1:8" x14ac:dyDescent="0.25">
      <c r="A220" s="17">
        <v>42615</v>
      </c>
      <c r="B220" s="10" t="s">
        <v>40</v>
      </c>
      <c r="C220" s="11" t="s">
        <v>161</v>
      </c>
      <c r="D220" s="768">
        <v>184</v>
      </c>
      <c r="E220" s="8">
        <v>61636</v>
      </c>
      <c r="G220" s="6">
        <f t="shared" si="10"/>
        <v>61636</v>
      </c>
    </row>
    <row r="221" spans="1:8" x14ac:dyDescent="0.25">
      <c r="A221" s="17">
        <v>42607</v>
      </c>
      <c r="B221" s="10" t="s">
        <v>40</v>
      </c>
      <c r="C221" s="11" t="s">
        <v>164</v>
      </c>
      <c r="D221" s="768">
        <v>1617</v>
      </c>
      <c r="E221" s="8">
        <v>40803</v>
      </c>
      <c r="G221" s="6">
        <f t="shared" si="10"/>
        <v>40803</v>
      </c>
    </row>
    <row r="222" spans="1:8" x14ac:dyDescent="0.25">
      <c r="A222" s="17">
        <v>42618</v>
      </c>
      <c r="B222" s="10" t="s">
        <v>40</v>
      </c>
      <c r="C222" s="11" t="s">
        <v>164</v>
      </c>
      <c r="D222" s="768">
        <v>1617</v>
      </c>
      <c r="E222" s="8">
        <v>1750</v>
      </c>
      <c r="G222" s="6">
        <f t="shared" si="10"/>
        <v>1750</v>
      </c>
    </row>
    <row r="223" spans="1:8" x14ac:dyDescent="0.25">
      <c r="A223" s="17">
        <v>42619</v>
      </c>
      <c r="B223" s="10" t="s">
        <v>769</v>
      </c>
      <c r="C223" s="11" t="s">
        <v>164</v>
      </c>
      <c r="D223" s="768">
        <v>1617</v>
      </c>
      <c r="E223" s="8">
        <v>1800</v>
      </c>
      <c r="G223" s="6">
        <f t="shared" si="10"/>
        <v>1800</v>
      </c>
    </row>
    <row r="224" spans="1:8" x14ac:dyDescent="0.25">
      <c r="A224" s="17">
        <v>42621</v>
      </c>
      <c r="B224" s="10" t="s">
        <v>40</v>
      </c>
      <c r="C224" s="11" t="s">
        <v>164</v>
      </c>
      <c r="D224" s="768">
        <v>1014</v>
      </c>
      <c r="E224" s="8">
        <v>3693</v>
      </c>
      <c r="G224" s="6">
        <f t="shared" si="10"/>
        <v>3693</v>
      </c>
    </row>
    <row r="225" spans="1:8" x14ac:dyDescent="0.25">
      <c r="A225" s="17">
        <v>42629</v>
      </c>
      <c r="B225" s="10" t="s">
        <v>1397</v>
      </c>
      <c r="C225" s="11" t="s">
        <v>164</v>
      </c>
      <c r="D225" s="768">
        <v>1053</v>
      </c>
      <c r="E225" s="8">
        <v>110050</v>
      </c>
      <c r="G225" s="6">
        <f t="shared" si="10"/>
        <v>110050</v>
      </c>
    </row>
    <row r="226" spans="1:8" x14ac:dyDescent="0.25">
      <c r="A226" s="17">
        <v>42622</v>
      </c>
      <c r="B226" s="10" t="s">
        <v>1397</v>
      </c>
      <c r="C226" s="11" t="s">
        <v>164</v>
      </c>
      <c r="D226" s="768">
        <v>1022</v>
      </c>
      <c r="E226" s="8">
        <v>26461</v>
      </c>
      <c r="G226" s="6">
        <f t="shared" si="10"/>
        <v>26461</v>
      </c>
    </row>
    <row r="227" spans="1:8" x14ac:dyDescent="0.25">
      <c r="A227" s="17">
        <v>42629</v>
      </c>
      <c r="B227" s="10" t="s">
        <v>1397</v>
      </c>
      <c r="C227" s="11" t="s">
        <v>164</v>
      </c>
      <c r="D227" s="768">
        <v>1054</v>
      </c>
      <c r="E227" s="8">
        <v>1154</v>
      </c>
      <c r="G227" s="6">
        <f t="shared" si="10"/>
        <v>1154</v>
      </c>
    </row>
    <row r="228" spans="1:8" x14ac:dyDescent="0.25">
      <c r="A228" s="17">
        <v>42629</v>
      </c>
      <c r="B228" s="10" t="s">
        <v>1397</v>
      </c>
      <c r="C228" s="11" t="s">
        <v>164</v>
      </c>
      <c r="D228" s="768">
        <v>1056</v>
      </c>
      <c r="E228" s="8">
        <v>4224</v>
      </c>
      <c r="G228" s="6">
        <f t="shared" si="10"/>
        <v>4224</v>
      </c>
    </row>
    <row r="229" spans="1:8" x14ac:dyDescent="0.25">
      <c r="A229" s="17">
        <v>42629</v>
      </c>
      <c r="B229" s="10" t="s">
        <v>1397</v>
      </c>
      <c r="C229" s="11" t="s">
        <v>164</v>
      </c>
      <c r="D229" s="768">
        <v>1050</v>
      </c>
      <c r="E229" s="8">
        <v>264</v>
      </c>
      <c r="G229" s="6">
        <f t="shared" si="10"/>
        <v>264</v>
      </c>
    </row>
    <row r="230" spans="1:8" x14ac:dyDescent="0.25">
      <c r="A230" s="17">
        <v>42630</v>
      </c>
      <c r="B230" s="10" t="s">
        <v>1397</v>
      </c>
      <c r="C230" s="11" t="s">
        <v>164</v>
      </c>
      <c r="D230" s="768">
        <v>1060</v>
      </c>
      <c r="E230" s="8">
        <v>5023</v>
      </c>
      <c r="G230" s="6">
        <f t="shared" si="10"/>
        <v>5023</v>
      </c>
    </row>
    <row r="231" spans="1:8" x14ac:dyDescent="0.25">
      <c r="A231" s="17">
        <v>42633</v>
      </c>
      <c r="B231" s="10" t="s">
        <v>40</v>
      </c>
      <c r="C231" s="11" t="s">
        <v>164</v>
      </c>
      <c r="D231" s="768">
        <v>1096</v>
      </c>
      <c r="E231" s="8">
        <v>254</v>
      </c>
      <c r="G231" s="6">
        <f t="shared" si="10"/>
        <v>254</v>
      </c>
    </row>
    <row r="232" spans="1:8" x14ac:dyDescent="0.25">
      <c r="A232" s="17">
        <v>42634</v>
      </c>
      <c r="B232" s="10" t="s">
        <v>40</v>
      </c>
      <c r="C232" s="11" t="s">
        <v>164</v>
      </c>
      <c r="D232" s="768">
        <v>1107</v>
      </c>
      <c r="E232" s="8">
        <v>2824</v>
      </c>
      <c r="G232" s="6">
        <f t="shared" si="10"/>
        <v>2824</v>
      </c>
    </row>
    <row r="233" spans="1:8" x14ac:dyDescent="0.25">
      <c r="A233" s="17">
        <v>42633</v>
      </c>
      <c r="B233" s="10" t="s">
        <v>40</v>
      </c>
      <c r="C233" s="11" t="s">
        <v>164</v>
      </c>
      <c r="D233" s="768">
        <v>1094</v>
      </c>
      <c r="E233" s="8">
        <v>2086</v>
      </c>
      <c r="G233" s="6">
        <f t="shared" si="10"/>
        <v>2086</v>
      </c>
    </row>
    <row r="234" spans="1:8" x14ac:dyDescent="0.25">
      <c r="A234" s="17">
        <v>42635</v>
      </c>
      <c r="B234" s="10" t="s">
        <v>1397</v>
      </c>
      <c r="C234" s="11" t="s">
        <v>164</v>
      </c>
      <c r="D234" s="768">
        <v>1140</v>
      </c>
      <c r="E234" s="8">
        <v>1109</v>
      </c>
      <c r="G234" s="6">
        <f t="shared" si="10"/>
        <v>1109</v>
      </c>
    </row>
    <row r="235" spans="1:8" x14ac:dyDescent="0.25">
      <c r="A235" s="17">
        <v>42636</v>
      </c>
      <c r="B235" s="10" t="s">
        <v>40</v>
      </c>
      <c r="C235" s="11" t="s">
        <v>164</v>
      </c>
      <c r="D235" s="768">
        <v>1146</v>
      </c>
      <c r="E235" s="8">
        <v>2807</v>
      </c>
      <c r="G235" s="6">
        <f t="shared" si="10"/>
        <v>2807</v>
      </c>
    </row>
    <row r="236" spans="1:8" x14ac:dyDescent="0.25">
      <c r="A236" s="17">
        <v>42636</v>
      </c>
      <c r="B236" s="10" t="s">
        <v>1397</v>
      </c>
      <c r="C236" s="11" t="s">
        <v>164</v>
      </c>
      <c r="D236" s="768">
        <v>1171</v>
      </c>
      <c r="E236" s="8">
        <v>220252</v>
      </c>
      <c r="G236" s="6">
        <f t="shared" si="10"/>
        <v>220252</v>
      </c>
    </row>
    <row r="237" spans="1:8" x14ac:dyDescent="0.25">
      <c r="A237" s="17">
        <v>42639</v>
      </c>
      <c r="B237" s="10" t="s">
        <v>1397</v>
      </c>
      <c r="C237" s="11" t="s">
        <v>164</v>
      </c>
      <c r="D237" s="768">
        <v>1188</v>
      </c>
      <c r="E237" s="8">
        <v>98222</v>
      </c>
      <c r="G237" s="6">
        <f t="shared" si="10"/>
        <v>98222</v>
      </c>
    </row>
    <row r="238" spans="1:8" x14ac:dyDescent="0.25">
      <c r="A238" s="17">
        <v>42639</v>
      </c>
      <c r="B238" s="10" t="s">
        <v>1399</v>
      </c>
      <c r="C238" s="11" t="s">
        <v>166</v>
      </c>
      <c r="D238" s="768">
        <v>7999</v>
      </c>
      <c r="E238" s="8">
        <v>10350</v>
      </c>
      <c r="G238" s="6">
        <f t="shared" si="10"/>
        <v>10350</v>
      </c>
      <c r="H238" s="31" t="s">
        <v>1406</v>
      </c>
    </row>
    <row r="239" spans="1:8" x14ac:dyDescent="0.25">
      <c r="A239" s="17">
        <v>42643</v>
      </c>
      <c r="B239" s="10" t="s">
        <v>40</v>
      </c>
      <c r="C239" s="11" t="s">
        <v>166</v>
      </c>
      <c r="D239" s="768">
        <v>8027</v>
      </c>
      <c r="E239" s="8">
        <v>7150</v>
      </c>
      <c r="G239" s="6">
        <f t="shared" si="10"/>
        <v>7150</v>
      </c>
    </row>
    <row r="240" spans="1:8" x14ac:dyDescent="0.25">
      <c r="A240" s="17">
        <v>42640</v>
      </c>
      <c r="B240" s="10" t="s">
        <v>769</v>
      </c>
      <c r="C240" s="11" t="s">
        <v>169</v>
      </c>
      <c r="D240" s="769" t="s">
        <v>1398</v>
      </c>
      <c r="E240" s="8">
        <v>8652</v>
      </c>
      <c r="G240" s="6">
        <f t="shared" si="10"/>
        <v>8652</v>
      </c>
    </row>
    <row r="241" spans="1:8" x14ac:dyDescent="0.25">
      <c r="A241" s="17">
        <v>42640</v>
      </c>
      <c r="B241" s="10" t="s">
        <v>40</v>
      </c>
      <c r="C241" s="11" t="s">
        <v>161</v>
      </c>
      <c r="D241" s="768">
        <v>248</v>
      </c>
      <c r="E241" s="8">
        <v>46313</v>
      </c>
      <c r="G241" s="6">
        <f t="shared" si="10"/>
        <v>46313</v>
      </c>
    </row>
    <row r="242" spans="1:8" x14ac:dyDescent="0.25">
      <c r="A242" s="17">
        <v>42650</v>
      </c>
      <c r="B242" s="10" t="s">
        <v>1397</v>
      </c>
      <c r="C242" s="11" t="s">
        <v>164</v>
      </c>
      <c r="F242" s="9">
        <v>200000</v>
      </c>
      <c r="G242" s="6">
        <f t="shared" si="10"/>
        <v>-200000</v>
      </c>
    </row>
    <row r="243" spans="1:8" x14ac:dyDescent="0.25">
      <c r="A243" s="17">
        <v>42643</v>
      </c>
      <c r="B243" s="10" t="s">
        <v>1397</v>
      </c>
      <c r="C243" s="11" t="s">
        <v>164</v>
      </c>
      <c r="D243" s="768">
        <v>1617</v>
      </c>
      <c r="E243" s="8">
        <v>37347</v>
      </c>
      <c r="G243" s="6">
        <f t="shared" si="10"/>
        <v>37347</v>
      </c>
      <c r="H243" s="79"/>
    </row>
    <row r="244" spans="1:8" x14ac:dyDescent="0.25">
      <c r="A244" s="17">
        <v>42647</v>
      </c>
      <c r="B244" s="10" t="s">
        <v>1397</v>
      </c>
      <c r="C244" s="11" t="s">
        <v>164</v>
      </c>
      <c r="D244" s="768">
        <v>1351</v>
      </c>
      <c r="E244" s="8">
        <v>1419</v>
      </c>
      <c r="G244" s="6">
        <f t="shared" si="10"/>
        <v>1419</v>
      </c>
      <c r="H244" s="80"/>
    </row>
    <row r="245" spans="1:8" x14ac:dyDescent="0.25">
      <c r="A245" s="17">
        <v>42647</v>
      </c>
      <c r="B245" s="10" t="s">
        <v>1397</v>
      </c>
      <c r="C245" s="11" t="s">
        <v>164</v>
      </c>
      <c r="D245" s="768">
        <v>1331</v>
      </c>
      <c r="E245" s="8">
        <v>4047</v>
      </c>
      <c r="G245" s="6">
        <f t="shared" si="10"/>
        <v>4047</v>
      </c>
    </row>
    <row r="246" spans="1:8" x14ac:dyDescent="0.25">
      <c r="A246" s="17">
        <v>42650</v>
      </c>
      <c r="B246" s="10" t="s">
        <v>1399</v>
      </c>
      <c r="C246" s="11" t="s">
        <v>164</v>
      </c>
      <c r="D246" s="768">
        <v>1414</v>
      </c>
      <c r="E246" s="8">
        <v>17501</v>
      </c>
      <c r="G246" s="6">
        <f t="shared" si="10"/>
        <v>17501</v>
      </c>
    </row>
    <row r="247" spans="1:8" x14ac:dyDescent="0.25">
      <c r="A247" s="17">
        <v>42650</v>
      </c>
      <c r="B247" s="10" t="s">
        <v>1397</v>
      </c>
      <c r="C247" s="11" t="s">
        <v>164</v>
      </c>
      <c r="D247" s="768">
        <v>1367</v>
      </c>
      <c r="E247" s="8">
        <v>3313</v>
      </c>
      <c r="G247" s="6">
        <f t="shared" si="10"/>
        <v>3313</v>
      </c>
    </row>
    <row r="248" spans="1:8" x14ac:dyDescent="0.25">
      <c r="A248" s="17">
        <v>42653</v>
      </c>
      <c r="B248" s="10" t="s">
        <v>1397</v>
      </c>
      <c r="C248" s="11" t="s">
        <v>164</v>
      </c>
      <c r="D248" s="768">
        <v>1453</v>
      </c>
      <c r="E248" s="8">
        <v>2718</v>
      </c>
      <c r="G248" s="6">
        <f t="shared" si="10"/>
        <v>2718</v>
      </c>
    </row>
    <row r="249" spans="1:8" x14ac:dyDescent="0.25">
      <c r="A249" s="17">
        <v>42647</v>
      </c>
      <c r="B249" s="10" t="s">
        <v>1206</v>
      </c>
      <c r="C249" s="11" t="s">
        <v>166</v>
      </c>
      <c r="D249" s="768">
        <v>8070</v>
      </c>
      <c r="E249" s="8">
        <v>263340</v>
      </c>
      <c r="G249" s="6">
        <f t="shared" si="10"/>
        <v>263340</v>
      </c>
    </row>
    <row r="250" spans="1:8" x14ac:dyDescent="0.25">
      <c r="A250" s="17">
        <v>42648</v>
      </c>
      <c r="B250" s="10" t="s">
        <v>1397</v>
      </c>
      <c r="C250" s="11" t="s">
        <v>166</v>
      </c>
      <c r="D250" s="768">
        <v>8112</v>
      </c>
      <c r="E250" s="8">
        <v>42350</v>
      </c>
      <c r="G250" s="6">
        <f t="shared" si="10"/>
        <v>42350</v>
      </c>
    </row>
    <row r="251" spans="1:8" x14ac:dyDescent="0.25">
      <c r="A251" s="17">
        <v>42648</v>
      </c>
      <c r="B251" s="10" t="s">
        <v>1493</v>
      </c>
      <c r="C251" s="11" t="s">
        <v>166</v>
      </c>
      <c r="D251" s="768">
        <v>8089</v>
      </c>
      <c r="E251" s="8">
        <v>39150</v>
      </c>
      <c r="G251" s="6">
        <f t="shared" si="10"/>
        <v>39150</v>
      </c>
    </row>
    <row r="252" spans="1:8" x14ac:dyDescent="0.25">
      <c r="A252" s="17">
        <v>42665</v>
      </c>
      <c r="B252" s="10" t="s">
        <v>40</v>
      </c>
      <c r="C252" s="11" t="s">
        <v>166</v>
      </c>
      <c r="F252" s="9">
        <v>100000</v>
      </c>
      <c r="G252" s="6">
        <f t="shared" si="10"/>
        <v>-100000</v>
      </c>
    </row>
    <row r="253" spans="1:8" x14ac:dyDescent="0.25">
      <c r="A253" s="17">
        <v>42665</v>
      </c>
      <c r="B253" s="10" t="s">
        <v>154</v>
      </c>
      <c r="C253" s="11" t="s">
        <v>166</v>
      </c>
      <c r="F253" s="9">
        <v>75000</v>
      </c>
      <c r="G253" s="6">
        <f t="shared" si="10"/>
        <v>-75000</v>
      </c>
    </row>
    <row r="254" spans="1:8" x14ac:dyDescent="0.25">
      <c r="A254" s="17">
        <v>42665</v>
      </c>
      <c r="B254" s="10" t="s">
        <v>1203</v>
      </c>
      <c r="C254" s="11" t="s">
        <v>166</v>
      </c>
      <c r="F254" s="9">
        <v>25000</v>
      </c>
      <c r="G254" s="6">
        <f t="shared" si="10"/>
        <v>-25000</v>
      </c>
    </row>
    <row r="255" spans="1:8" x14ac:dyDescent="0.25">
      <c r="A255" s="17">
        <v>42665</v>
      </c>
      <c r="B255" s="10" t="s">
        <v>1397</v>
      </c>
      <c r="C255" s="11" t="s">
        <v>166</v>
      </c>
      <c r="F255" s="9">
        <v>25000</v>
      </c>
      <c r="G255" s="6">
        <f t="shared" si="10"/>
        <v>-25000</v>
      </c>
      <c r="H255" s="78" t="s">
        <v>1521</v>
      </c>
    </row>
    <row r="256" spans="1:8" x14ac:dyDescent="0.25">
      <c r="A256" s="17">
        <v>42649</v>
      </c>
      <c r="B256" s="10" t="s">
        <v>40</v>
      </c>
      <c r="C256" s="11" t="s">
        <v>161</v>
      </c>
      <c r="D256" s="768">
        <v>286</v>
      </c>
      <c r="E256" s="8">
        <v>3467</v>
      </c>
      <c r="G256" s="6">
        <f t="shared" si="10"/>
        <v>3467</v>
      </c>
      <c r="H256" s="80"/>
    </row>
    <row r="257" spans="1:8" x14ac:dyDescent="0.25">
      <c r="A257" s="17">
        <v>42665</v>
      </c>
      <c r="B257" s="10" t="s">
        <v>40</v>
      </c>
      <c r="C257" s="11" t="s">
        <v>161</v>
      </c>
      <c r="D257" s="768">
        <v>294</v>
      </c>
      <c r="E257" s="8">
        <v>49380</v>
      </c>
      <c r="G257" s="6">
        <f t="shared" si="10"/>
        <v>49380</v>
      </c>
    </row>
    <row r="258" spans="1:8" x14ac:dyDescent="0.25">
      <c r="A258" s="17">
        <v>42665</v>
      </c>
      <c r="B258" s="10" t="s">
        <v>465</v>
      </c>
      <c r="C258" s="11" t="s">
        <v>161</v>
      </c>
      <c r="D258" s="768">
        <v>277</v>
      </c>
      <c r="E258" s="8">
        <v>15675</v>
      </c>
      <c r="G258" s="6">
        <f t="shared" si="10"/>
        <v>15675</v>
      </c>
    </row>
    <row r="259" spans="1:8" x14ac:dyDescent="0.25">
      <c r="A259" s="17">
        <v>42665</v>
      </c>
      <c r="B259" s="10" t="s">
        <v>465</v>
      </c>
      <c r="C259" s="11" t="s">
        <v>161</v>
      </c>
      <c r="D259" s="768">
        <v>295</v>
      </c>
      <c r="E259" s="8">
        <v>15028</v>
      </c>
      <c r="G259" s="6">
        <f t="shared" si="10"/>
        <v>15028</v>
      </c>
    </row>
    <row r="260" spans="1:8" x14ac:dyDescent="0.25">
      <c r="A260" s="17">
        <v>42658</v>
      </c>
      <c r="B260" s="10" t="s">
        <v>38</v>
      </c>
      <c r="C260" s="11" t="s">
        <v>161</v>
      </c>
      <c r="D260" s="768">
        <v>308</v>
      </c>
      <c r="E260" s="8">
        <v>9551</v>
      </c>
      <c r="G260" s="6">
        <f t="shared" si="10"/>
        <v>9551</v>
      </c>
    </row>
    <row r="261" spans="1:8" x14ac:dyDescent="0.25">
      <c r="A261" s="17">
        <v>42665</v>
      </c>
      <c r="B261" s="10" t="s">
        <v>40</v>
      </c>
      <c r="C261" s="11" t="s">
        <v>166</v>
      </c>
      <c r="D261" s="768">
        <v>8106</v>
      </c>
      <c r="E261" s="8">
        <v>3950</v>
      </c>
      <c r="G261" s="6">
        <f t="shared" si="10"/>
        <v>3950</v>
      </c>
    </row>
    <row r="262" spans="1:8" x14ac:dyDescent="0.25">
      <c r="A262" s="17">
        <v>42665</v>
      </c>
      <c r="B262" s="10" t="s">
        <v>963</v>
      </c>
      <c r="C262" s="11" t="s">
        <v>166</v>
      </c>
      <c r="D262" s="768">
        <v>8081</v>
      </c>
      <c r="E262" s="8">
        <v>12750</v>
      </c>
      <c r="G262" s="6">
        <f t="shared" si="10"/>
        <v>12750</v>
      </c>
    </row>
    <row r="263" spans="1:8" x14ac:dyDescent="0.25">
      <c r="A263" s="17">
        <v>42657</v>
      </c>
      <c r="B263" s="10" t="s">
        <v>1493</v>
      </c>
      <c r="C263" s="11" t="s">
        <v>166</v>
      </c>
      <c r="D263" s="768">
        <v>8092</v>
      </c>
      <c r="E263" s="8">
        <v>42350</v>
      </c>
      <c r="G263" s="6">
        <f t="shared" si="10"/>
        <v>42350</v>
      </c>
    </row>
    <row r="264" spans="1:8" x14ac:dyDescent="0.25">
      <c r="A264" s="17">
        <v>42669</v>
      </c>
      <c r="B264" s="10" t="s">
        <v>673</v>
      </c>
      <c r="C264" s="11" t="s">
        <v>169</v>
      </c>
      <c r="F264" s="9">
        <v>50244</v>
      </c>
      <c r="G264" s="6">
        <f t="shared" si="10"/>
        <v>-50244</v>
      </c>
      <c r="H264" s="78"/>
    </row>
    <row r="265" spans="1:8" x14ac:dyDescent="0.25">
      <c r="A265" s="17">
        <v>42669</v>
      </c>
      <c r="B265" s="10" t="s">
        <v>465</v>
      </c>
      <c r="C265" s="11" t="s">
        <v>169</v>
      </c>
      <c r="F265" s="9">
        <v>5495</v>
      </c>
      <c r="G265" s="6">
        <f t="shared" si="10"/>
        <v>-5495</v>
      </c>
      <c r="H265" s="79" t="s">
        <v>1522</v>
      </c>
    </row>
    <row r="266" spans="1:8" x14ac:dyDescent="0.25">
      <c r="A266" s="17">
        <v>42669</v>
      </c>
      <c r="B266" s="10" t="s">
        <v>40</v>
      </c>
      <c r="C266" s="11" t="s">
        <v>169</v>
      </c>
      <c r="F266" s="9">
        <v>27261</v>
      </c>
      <c r="G266" s="6">
        <f t="shared" si="10"/>
        <v>-27261</v>
      </c>
      <c r="H266" s="80"/>
    </row>
    <row r="267" spans="1:8" x14ac:dyDescent="0.25">
      <c r="A267" s="17">
        <v>42662</v>
      </c>
      <c r="B267" s="10" t="s">
        <v>1397</v>
      </c>
      <c r="C267" s="11" t="s">
        <v>164</v>
      </c>
      <c r="D267" s="768">
        <v>1564</v>
      </c>
      <c r="E267" s="8">
        <v>63654</v>
      </c>
      <c r="G267" s="6">
        <f t="shared" si="10"/>
        <v>63654</v>
      </c>
    </row>
    <row r="268" spans="1:8" x14ac:dyDescent="0.25">
      <c r="A268" s="17">
        <v>42664</v>
      </c>
      <c r="B268" s="10" t="s">
        <v>1397</v>
      </c>
      <c r="C268" s="11" t="s">
        <v>164</v>
      </c>
      <c r="D268" s="768">
        <v>1625</v>
      </c>
      <c r="E268" s="8">
        <v>510973</v>
      </c>
      <c r="G268" s="6">
        <f t="shared" si="10"/>
        <v>510973</v>
      </c>
    </row>
    <row r="269" spans="1:8" x14ac:dyDescent="0.25">
      <c r="A269" s="17">
        <v>42667</v>
      </c>
      <c r="B269" s="10" t="s">
        <v>1397</v>
      </c>
      <c r="C269" s="11" t="s">
        <v>164</v>
      </c>
      <c r="D269" s="768">
        <v>1658</v>
      </c>
      <c r="E269" s="8">
        <v>1250</v>
      </c>
      <c r="G269" s="6">
        <f t="shared" si="10"/>
        <v>1250</v>
      </c>
    </row>
    <row r="270" spans="1:8" x14ac:dyDescent="0.25">
      <c r="A270" s="17">
        <v>42667</v>
      </c>
      <c r="B270" s="10" t="s">
        <v>1397</v>
      </c>
      <c r="C270" s="11" t="s">
        <v>164</v>
      </c>
      <c r="D270" s="768">
        <v>1638</v>
      </c>
      <c r="E270" s="8">
        <v>12414</v>
      </c>
      <c r="G270" s="6">
        <f t="shared" si="10"/>
        <v>12414</v>
      </c>
    </row>
    <row r="271" spans="1:8" x14ac:dyDescent="0.25">
      <c r="A271" s="17">
        <v>42664</v>
      </c>
      <c r="B271" s="10" t="s">
        <v>1397</v>
      </c>
      <c r="C271" s="11" t="s">
        <v>164</v>
      </c>
      <c r="D271" s="768">
        <v>1601</v>
      </c>
      <c r="E271" s="8">
        <v>22919</v>
      </c>
      <c r="G271" s="6">
        <f t="shared" si="10"/>
        <v>22919</v>
      </c>
    </row>
    <row r="272" spans="1:8" x14ac:dyDescent="0.25">
      <c r="A272" s="17">
        <v>42662</v>
      </c>
      <c r="B272" s="10" t="s">
        <v>1397</v>
      </c>
      <c r="C272" s="11" t="s">
        <v>166</v>
      </c>
      <c r="D272" s="768">
        <v>8122</v>
      </c>
      <c r="E272" s="8">
        <v>39150</v>
      </c>
      <c r="G272" s="6">
        <f t="shared" si="10"/>
        <v>39150</v>
      </c>
    </row>
    <row r="273" spans="1:8" x14ac:dyDescent="0.25">
      <c r="A273" s="17">
        <v>42662</v>
      </c>
      <c r="B273" s="10" t="s">
        <v>1493</v>
      </c>
      <c r="C273" s="11" t="s">
        <v>166</v>
      </c>
      <c r="D273" s="768">
        <v>8126</v>
      </c>
      <c r="E273" s="8">
        <v>14750</v>
      </c>
      <c r="G273" s="6">
        <f t="shared" si="10"/>
        <v>14750</v>
      </c>
    </row>
    <row r="274" spans="1:8" x14ac:dyDescent="0.25">
      <c r="A274" s="17">
        <v>42663</v>
      </c>
      <c r="B274" s="10" t="s">
        <v>1397</v>
      </c>
      <c r="C274" s="11" t="s">
        <v>166</v>
      </c>
      <c r="D274" s="768">
        <v>8139</v>
      </c>
      <c r="E274" s="8">
        <v>16700</v>
      </c>
      <c r="G274" s="6">
        <f t="shared" si="10"/>
        <v>16700</v>
      </c>
    </row>
    <row r="275" spans="1:8" x14ac:dyDescent="0.25">
      <c r="A275" s="17">
        <v>42665</v>
      </c>
      <c r="B275" s="10" t="s">
        <v>1215</v>
      </c>
      <c r="C275" s="11" t="s">
        <v>166</v>
      </c>
      <c r="D275" s="768">
        <v>8160</v>
      </c>
      <c r="E275" s="8">
        <v>165296</v>
      </c>
      <c r="G275" s="6">
        <f t="shared" si="10"/>
        <v>165296</v>
      </c>
    </row>
    <row r="276" spans="1:8" x14ac:dyDescent="0.25">
      <c r="A276" s="17">
        <v>42676</v>
      </c>
      <c r="B276" s="10" t="s">
        <v>40</v>
      </c>
      <c r="C276" s="11" t="s">
        <v>180</v>
      </c>
      <c r="F276" s="9">
        <v>146519</v>
      </c>
      <c r="G276" s="6">
        <f t="shared" si="10"/>
        <v>-146519</v>
      </c>
      <c r="H276" s="78"/>
    </row>
    <row r="277" spans="1:8" x14ac:dyDescent="0.25">
      <c r="A277" s="17">
        <v>42676</v>
      </c>
      <c r="B277" s="10" t="s">
        <v>1087</v>
      </c>
      <c r="C277" s="11" t="s">
        <v>180</v>
      </c>
      <c r="F277" s="9">
        <v>49500</v>
      </c>
      <c r="G277" s="6">
        <f t="shared" si="10"/>
        <v>-49500</v>
      </c>
      <c r="H277" s="79"/>
    </row>
    <row r="278" spans="1:8" x14ac:dyDescent="0.25">
      <c r="A278" s="17">
        <v>42676</v>
      </c>
      <c r="B278" s="10" t="s">
        <v>82</v>
      </c>
      <c r="C278" s="11" t="s">
        <v>180</v>
      </c>
      <c r="F278" s="9">
        <v>255004</v>
      </c>
      <c r="G278" s="6">
        <f t="shared" si="10"/>
        <v>-255004</v>
      </c>
      <c r="H278" s="79"/>
    </row>
    <row r="279" spans="1:8" x14ac:dyDescent="0.25">
      <c r="A279" s="17">
        <v>42676</v>
      </c>
      <c r="B279" s="10" t="s">
        <v>465</v>
      </c>
      <c r="C279" s="11" t="s">
        <v>180</v>
      </c>
      <c r="F279" s="9">
        <v>210896</v>
      </c>
      <c r="G279" s="6">
        <f t="shared" si="10"/>
        <v>-210896</v>
      </c>
      <c r="H279" s="79" t="s">
        <v>1539</v>
      </c>
    </row>
    <row r="280" spans="1:8" x14ac:dyDescent="0.25">
      <c r="A280" s="17">
        <v>42676</v>
      </c>
      <c r="B280" s="10" t="s">
        <v>129</v>
      </c>
      <c r="C280" s="11" t="s">
        <v>180</v>
      </c>
      <c r="F280" s="9">
        <v>65760</v>
      </c>
      <c r="G280" s="6">
        <f t="shared" si="10"/>
        <v>-65760</v>
      </c>
      <c r="H280" s="79"/>
    </row>
    <row r="281" spans="1:8" x14ac:dyDescent="0.25">
      <c r="A281" s="17">
        <v>42676</v>
      </c>
      <c r="B281" s="10" t="s">
        <v>673</v>
      </c>
      <c r="C281" s="11" t="s">
        <v>180</v>
      </c>
      <c r="F281" s="9">
        <v>204900</v>
      </c>
      <c r="G281" s="6">
        <f t="shared" si="10"/>
        <v>-204900</v>
      </c>
      <c r="H281" s="79" t="s">
        <v>1935</v>
      </c>
    </row>
    <row r="282" spans="1:8" x14ac:dyDescent="0.25">
      <c r="A282" s="17">
        <v>42676</v>
      </c>
      <c r="B282" s="10" t="s">
        <v>38</v>
      </c>
      <c r="C282" s="11" t="s">
        <v>180</v>
      </c>
      <c r="F282" s="9">
        <v>37412</v>
      </c>
      <c r="G282" s="6">
        <f t="shared" si="10"/>
        <v>-37412</v>
      </c>
      <c r="H282" s="80"/>
    </row>
    <row r="283" spans="1:8" x14ac:dyDescent="0.25">
      <c r="A283" s="17">
        <v>42665</v>
      </c>
      <c r="B283" s="10" t="s">
        <v>1399</v>
      </c>
      <c r="C283" s="11" t="s">
        <v>164</v>
      </c>
      <c r="E283" s="8">
        <v>255</v>
      </c>
      <c r="G283" s="6">
        <f t="shared" si="10"/>
        <v>255</v>
      </c>
    </row>
    <row r="284" spans="1:8" x14ac:dyDescent="0.25">
      <c r="A284" s="17">
        <v>42665</v>
      </c>
      <c r="B284" s="10" t="s">
        <v>1399</v>
      </c>
      <c r="C284" s="11" t="s">
        <v>164</v>
      </c>
      <c r="E284" s="8">
        <v>6362</v>
      </c>
      <c r="G284" s="6">
        <f t="shared" si="10"/>
        <v>6362</v>
      </c>
    </row>
    <row r="285" spans="1:8" x14ac:dyDescent="0.25">
      <c r="A285" s="17">
        <v>42669</v>
      </c>
      <c r="B285" s="10" t="s">
        <v>1399</v>
      </c>
      <c r="C285" s="11" t="s">
        <v>169</v>
      </c>
      <c r="E285" s="8">
        <v>5000</v>
      </c>
      <c r="G285" s="6">
        <f t="shared" si="10"/>
        <v>5000</v>
      </c>
    </row>
    <row r="286" spans="1:8" x14ac:dyDescent="0.25">
      <c r="A286" s="17">
        <v>42672</v>
      </c>
      <c r="B286" s="10" t="s">
        <v>1397</v>
      </c>
      <c r="C286" s="11" t="s">
        <v>164</v>
      </c>
      <c r="E286" s="8">
        <v>21498</v>
      </c>
      <c r="G286" s="6">
        <f t="shared" si="10"/>
        <v>21498</v>
      </c>
    </row>
    <row r="287" spans="1:8" x14ac:dyDescent="0.25">
      <c r="A287" s="17">
        <v>42670</v>
      </c>
      <c r="B287" s="10" t="s">
        <v>1397</v>
      </c>
      <c r="C287" s="11" t="s">
        <v>164</v>
      </c>
      <c r="E287" s="8">
        <v>3425</v>
      </c>
      <c r="G287" s="6">
        <f t="shared" si="10"/>
        <v>3425</v>
      </c>
    </row>
    <row r="288" spans="1:8" x14ac:dyDescent="0.25">
      <c r="A288" s="17">
        <v>42671</v>
      </c>
      <c r="B288" s="10" t="s">
        <v>1397</v>
      </c>
      <c r="C288" s="11" t="s">
        <v>164</v>
      </c>
      <c r="E288" s="8">
        <v>2772</v>
      </c>
      <c r="G288" s="6">
        <f t="shared" si="10"/>
        <v>2772</v>
      </c>
    </row>
    <row r="289" spans="1:8" x14ac:dyDescent="0.25">
      <c r="A289" s="17">
        <v>42677</v>
      </c>
      <c r="B289" s="10" t="s">
        <v>1397</v>
      </c>
      <c r="C289" s="11" t="s">
        <v>164</v>
      </c>
      <c r="F289" s="9">
        <v>300000</v>
      </c>
      <c r="G289" s="6">
        <f t="shared" si="10"/>
        <v>-300000</v>
      </c>
      <c r="H289" s="31" t="s">
        <v>1661</v>
      </c>
    </row>
    <row r="290" spans="1:8" x14ac:dyDescent="0.25">
      <c r="A290" s="17">
        <v>42685</v>
      </c>
      <c r="B290" s="10" t="s">
        <v>40</v>
      </c>
      <c r="C290" s="11" t="s">
        <v>169</v>
      </c>
      <c r="D290" s="768">
        <v>143</v>
      </c>
      <c r="E290" s="8">
        <v>4139</v>
      </c>
      <c r="G290" s="6">
        <f t="shared" si="10"/>
        <v>4139</v>
      </c>
    </row>
    <row r="291" spans="1:8" x14ac:dyDescent="0.25">
      <c r="A291" s="17">
        <v>42688</v>
      </c>
      <c r="B291" s="10" t="s">
        <v>1493</v>
      </c>
      <c r="C291" s="11" t="s">
        <v>169</v>
      </c>
      <c r="D291" s="768">
        <v>146</v>
      </c>
      <c r="E291" s="8">
        <v>13000</v>
      </c>
      <c r="G291" s="6">
        <f t="shared" si="10"/>
        <v>13000</v>
      </c>
    </row>
    <row r="292" spans="1:8" x14ac:dyDescent="0.25">
      <c r="A292" s="17">
        <v>42671</v>
      </c>
      <c r="B292" s="10" t="s">
        <v>1397</v>
      </c>
      <c r="C292" s="11" t="s">
        <v>161</v>
      </c>
      <c r="D292" s="768">
        <v>341</v>
      </c>
      <c r="E292" s="8">
        <v>127293</v>
      </c>
      <c r="G292" s="6">
        <f t="shared" si="10"/>
        <v>127293</v>
      </c>
    </row>
    <row r="293" spans="1:8" x14ac:dyDescent="0.25">
      <c r="A293" s="17">
        <v>42671</v>
      </c>
      <c r="B293" s="10" t="s">
        <v>40</v>
      </c>
      <c r="C293" s="11" t="s">
        <v>164</v>
      </c>
      <c r="D293" s="768">
        <v>1617</v>
      </c>
      <c r="E293" s="8">
        <v>2066</v>
      </c>
      <c r="G293" s="6">
        <f t="shared" si="10"/>
        <v>2066</v>
      </c>
    </row>
    <row r="294" spans="1:8" x14ac:dyDescent="0.25">
      <c r="A294" s="17">
        <v>42671</v>
      </c>
      <c r="B294" s="10" t="s">
        <v>1397</v>
      </c>
      <c r="C294" s="11" t="s">
        <v>164</v>
      </c>
      <c r="D294" s="768">
        <v>1617</v>
      </c>
      <c r="E294" s="8">
        <v>2673</v>
      </c>
      <c r="G294" s="6">
        <f t="shared" si="10"/>
        <v>2673</v>
      </c>
    </row>
    <row r="295" spans="1:8" x14ac:dyDescent="0.25">
      <c r="A295" s="17">
        <v>42678</v>
      </c>
      <c r="B295" s="10" t="s">
        <v>40</v>
      </c>
      <c r="C295" s="11" t="s">
        <v>161</v>
      </c>
      <c r="D295" s="768">
        <v>371</v>
      </c>
      <c r="E295" s="8">
        <v>27403</v>
      </c>
      <c r="G295" s="6">
        <f t="shared" si="10"/>
        <v>27403</v>
      </c>
    </row>
    <row r="296" spans="1:8" x14ac:dyDescent="0.25">
      <c r="A296" s="17">
        <v>42683</v>
      </c>
      <c r="B296" s="10" t="s">
        <v>1397</v>
      </c>
      <c r="C296" s="11" t="s">
        <v>161</v>
      </c>
      <c r="D296" s="768">
        <v>385</v>
      </c>
      <c r="E296" s="8">
        <v>2912</v>
      </c>
      <c r="G296" s="6">
        <f t="shared" si="10"/>
        <v>2912</v>
      </c>
    </row>
    <row r="297" spans="1:8" x14ac:dyDescent="0.25">
      <c r="A297" s="17">
        <v>42684</v>
      </c>
      <c r="B297" s="10" t="s">
        <v>963</v>
      </c>
      <c r="C297" s="11" t="s">
        <v>161</v>
      </c>
      <c r="D297" s="768">
        <v>393</v>
      </c>
      <c r="E297" s="8">
        <v>36992</v>
      </c>
      <c r="G297" s="6">
        <f t="shared" si="10"/>
        <v>36992</v>
      </c>
    </row>
    <row r="298" spans="1:8" x14ac:dyDescent="0.25">
      <c r="A298" s="17">
        <v>42690</v>
      </c>
      <c r="B298" s="10" t="s">
        <v>1397</v>
      </c>
      <c r="C298" s="11" t="s">
        <v>164</v>
      </c>
      <c r="E298" s="8">
        <v>188041</v>
      </c>
      <c r="G298" s="6">
        <f>E298-F298</f>
        <v>188041</v>
      </c>
    </row>
    <row r="299" spans="1:8" x14ac:dyDescent="0.25">
      <c r="A299" s="17">
        <v>42678</v>
      </c>
      <c r="B299" s="10" t="s">
        <v>1493</v>
      </c>
      <c r="C299" s="11" t="s">
        <v>166</v>
      </c>
      <c r="D299" s="768">
        <v>8227</v>
      </c>
      <c r="E299" s="8">
        <v>37550</v>
      </c>
      <c r="F299" s="9">
        <v>70</v>
      </c>
      <c r="G299" s="6">
        <f t="shared" si="10"/>
        <v>37480</v>
      </c>
    </row>
    <row r="300" spans="1:8" x14ac:dyDescent="0.25">
      <c r="A300" s="17">
        <v>42679</v>
      </c>
      <c r="B300" s="10" t="s">
        <v>963</v>
      </c>
      <c r="C300" s="11" t="s">
        <v>166</v>
      </c>
      <c r="D300" s="768">
        <v>8232</v>
      </c>
      <c r="E300" s="8">
        <v>18750</v>
      </c>
      <c r="G300" s="6">
        <f t="shared" si="10"/>
        <v>18750</v>
      </c>
    </row>
    <row r="301" spans="1:8" x14ac:dyDescent="0.25">
      <c r="A301" s="17">
        <v>42691</v>
      </c>
      <c r="B301" s="10" t="s">
        <v>1397</v>
      </c>
      <c r="C301" s="11" t="s">
        <v>166</v>
      </c>
      <c r="D301" s="768">
        <v>8294</v>
      </c>
      <c r="E301" s="8">
        <v>29550</v>
      </c>
      <c r="G301" s="6">
        <f t="shared" si="10"/>
        <v>29550</v>
      </c>
    </row>
    <row r="302" spans="1:8" x14ac:dyDescent="0.25">
      <c r="A302" s="17">
        <v>42691</v>
      </c>
      <c r="B302" s="10" t="s">
        <v>1399</v>
      </c>
      <c r="C302" s="11" t="s">
        <v>166</v>
      </c>
      <c r="D302" s="768">
        <v>8295</v>
      </c>
      <c r="E302" s="8">
        <v>10150</v>
      </c>
      <c r="G302" s="6">
        <f t="shared" si="10"/>
        <v>10150</v>
      </c>
    </row>
    <row r="303" spans="1:8" x14ac:dyDescent="0.25">
      <c r="A303" s="17">
        <v>42697</v>
      </c>
      <c r="B303" s="10" t="s">
        <v>1493</v>
      </c>
      <c r="C303" s="11" t="s">
        <v>166</v>
      </c>
      <c r="D303" s="768">
        <v>8337</v>
      </c>
      <c r="E303" s="8">
        <v>16650</v>
      </c>
      <c r="G303" s="6">
        <f t="shared" si="10"/>
        <v>16650</v>
      </c>
    </row>
    <row r="304" spans="1:8" x14ac:dyDescent="0.25">
      <c r="A304" s="17">
        <v>42697</v>
      </c>
      <c r="B304" s="10" t="s">
        <v>40</v>
      </c>
      <c r="C304" s="11" t="s">
        <v>166</v>
      </c>
      <c r="D304" s="768">
        <v>8333</v>
      </c>
      <c r="E304" s="8">
        <v>3950</v>
      </c>
      <c r="G304" s="6">
        <f t="shared" si="10"/>
        <v>3950</v>
      </c>
    </row>
    <row r="305" spans="1:8" x14ac:dyDescent="0.25">
      <c r="A305" s="17">
        <v>42697</v>
      </c>
      <c r="B305" s="10" t="s">
        <v>1399</v>
      </c>
      <c r="C305" s="11" t="s">
        <v>166</v>
      </c>
      <c r="D305" s="768">
        <v>8343</v>
      </c>
      <c r="E305" s="8">
        <v>3950</v>
      </c>
      <c r="G305" s="6">
        <f t="shared" si="10"/>
        <v>3950</v>
      </c>
    </row>
    <row r="306" spans="1:8" x14ac:dyDescent="0.25">
      <c r="A306" s="17">
        <v>42697</v>
      </c>
      <c r="B306" s="10" t="s">
        <v>1400</v>
      </c>
      <c r="C306" s="11" t="s">
        <v>1815</v>
      </c>
      <c r="D306" s="768">
        <v>282</v>
      </c>
      <c r="E306" s="8">
        <v>625598</v>
      </c>
      <c r="G306" s="6">
        <f t="shared" si="10"/>
        <v>625598</v>
      </c>
    </row>
    <row r="307" spans="1:8" x14ac:dyDescent="0.25">
      <c r="A307" s="17">
        <v>42697</v>
      </c>
      <c r="B307" s="10" t="s">
        <v>1397</v>
      </c>
      <c r="C307" s="11" t="s">
        <v>166</v>
      </c>
      <c r="D307" s="768">
        <v>8349</v>
      </c>
      <c r="E307" s="8">
        <v>13550</v>
      </c>
      <c r="G307" s="6">
        <f t="shared" si="10"/>
        <v>13550</v>
      </c>
    </row>
    <row r="308" spans="1:8" x14ac:dyDescent="0.25">
      <c r="A308" s="17">
        <v>42703</v>
      </c>
      <c r="B308" s="10" t="s">
        <v>154</v>
      </c>
      <c r="C308" s="11" t="s">
        <v>166</v>
      </c>
      <c r="F308" s="9">
        <v>109590</v>
      </c>
      <c r="G308" s="6">
        <f t="shared" si="10"/>
        <v>-109590</v>
      </c>
    </row>
    <row r="309" spans="1:8" x14ac:dyDescent="0.25">
      <c r="A309" s="17">
        <v>42703</v>
      </c>
      <c r="B309" s="10" t="s">
        <v>1203</v>
      </c>
      <c r="C309" s="11" t="s">
        <v>166</v>
      </c>
      <c r="F309" s="9">
        <v>34350</v>
      </c>
      <c r="G309" s="6">
        <f t="shared" si="10"/>
        <v>-34350</v>
      </c>
    </row>
    <row r="310" spans="1:8" x14ac:dyDescent="0.25">
      <c r="A310" s="17">
        <v>42703</v>
      </c>
      <c r="B310" s="10" t="s">
        <v>963</v>
      </c>
      <c r="C310" s="11" t="s">
        <v>166</v>
      </c>
      <c r="F310" s="9">
        <v>31500</v>
      </c>
      <c r="G310" s="6">
        <f t="shared" si="10"/>
        <v>-31500</v>
      </c>
    </row>
    <row r="311" spans="1:8" x14ac:dyDescent="0.25">
      <c r="A311" s="17">
        <v>42703</v>
      </c>
      <c r="B311" s="10" t="s">
        <v>1399</v>
      </c>
      <c r="C311" s="11" t="s">
        <v>166</v>
      </c>
      <c r="F311" s="9">
        <v>24450</v>
      </c>
      <c r="G311" s="6">
        <f t="shared" si="10"/>
        <v>-24450</v>
      </c>
    </row>
    <row r="312" spans="1:8" x14ac:dyDescent="0.25">
      <c r="A312" s="17">
        <v>42703</v>
      </c>
      <c r="B312" s="10" t="s">
        <v>40</v>
      </c>
      <c r="C312" s="11" t="s">
        <v>166</v>
      </c>
      <c r="F312" s="9">
        <v>110</v>
      </c>
      <c r="G312" s="6">
        <f t="shared" si="10"/>
        <v>-110</v>
      </c>
    </row>
    <row r="313" spans="1:8" x14ac:dyDescent="0.25">
      <c r="A313" s="17">
        <v>42711</v>
      </c>
      <c r="B313" s="10" t="s">
        <v>1805</v>
      </c>
      <c r="C313" s="11" t="s">
        <v>166</v>
      </c>
      <c r="D313" s="768">
        <v>8394</v>
      </c>
      <c r="E313" s="8">
        <v>22400</v>
      </c>
      <c r="G313" s="6">
        <f t="shared" ref="G313:G488" si="11">E313-F313</f>
        <v>22400</v>
      </c>
    </row>
    <row r="314" spans="1:8" x14ac:dyDescent="0.25">
      <c r="A314" s="17">
        <v>42711</v>
      </c>
      <c r="B314" s="10" t="s">
        <v>1493</v>
      </c>
      <c r="C314" s="11" t="s">
        <v>166</v>
      </c>
      <c r="D314" s="768">
        <v>8397</v>
      </c>
      <c r="E314" s="8">
        <v>8550</v>
      </c>
      <c r="G314" s="6">
        <f t="shared" si="11"/>
        <v>8550</v>
      </c>
    </row>
    <row r="315" spans="1:8" x14ac:dyDescent="0.25">
      <c r="A315" s="17">
        <v>42712</v>
      </c>
      <c r="B315" s="10" t="s">
        <v>1400</v>
      </c>
      <c r="C315" s="11" t="s">
        <v>1815</v>
      </c>
      <c r="F315" s="9">
        <v>500000</v>
      </c>
      <c r="G315" s="6">
        <f t="shared" si="11"/>
        <v>-500000</v>
      </c>
      <c r="H315" s="31" t="s">
        <v>2134</v>
      </c>
    </row>
    <row r="316" spans="1:8" x14ac:dyDescent="0.25">
      <c r="A316" s="17">
        <v>42625</v>
      </c>
      <c r="B316" s="10" t="s">
        <v>1807</v>
      </c>
      <c r="C316" s="11" t="s">
        <v>169</v>
      </c>
      <c r="D316" s="768">
        <v>166</v>
      </c>
      <c r="E316" s="8">
        <v>4800</v>
      </c>
      <c r="G316" s="6">
        <f t="shared" si="11"/>
        <v>4800</v>
      </c>
    </row>
    <row r="317" spans="1:8" x14ac:dyDescent="0.25">
      <c r="A317" s="17">
        <v>42625</v>
      </c>
      <c r="B317" s="10" t="s">
        <v>82</v>
      </c>
      <c r="C317" s="11" t="s">
        <v>169</v>
      </c>
      <c r="D317" s="768">
        <v>167</v>
      </c>
      <c r="E317" s="8">
        <v>62500</v>
      </c>
      <c r="G317" s="6">
        <f t="shared" si="11"/>
        <v>62500</v>
      </c>
    </row>
    <row r="318" spans="1:8" x14ac:dyDescent="0.25">
      <c r="A318" s="17">
        <v>42718</v>
      </c>
      <c r="B318" s="10" t="s">
        <v>40</v>
      </c>
      <c r="C318" s="11" t="s">
        <v>166</v>
      </c>
      <c r="F318" s="106">
        <v>52616</v>
      </c>
      <c r="G318" s="6">
        <f t="shared" si="11"/>
        <v>-52616</v>
      </c>
      <c r="H318" s="78"/>
    </row>
    <row r="319" spans="1:8" x14ac:dyDescent="0.25">
      <c r="A319" s="17">
        <v>42718</v>
      </c>
      <c r="B319" s="10" t="s">
        <v>769</v>
      </c>
      <c r="C319" s="11" t="s">
        <v>166</v>
      </c>
      <c r="F319" s="106">
        <v>58518</v>
      </c>
      <c r="G319" s="6">
        <f t="shared" si="11"/>
        <v>-58518</v>
      </c>
      <c r="H319" s="79" t="s">
        <v>1824</v>
      </c>
    </row>
    <row r="320" spans="1:8" x14ac:dyDescent="0.25">
      <c r="A320" s="17">
        <v>42718</v>
      </c>
      <c r="B320" s="10" t="s">
        <v>1805</v>
      </c>
      <c r="C320" s="11" t="s">
        <v>166</v>
      </c>
      <c r="F320" s="106">
        <v>22400</v>
      </c>
      <c r="G320" s="6">
        <f t="shared" si="11"/>
        <v>-22400</v>
      </c>
      <c r="H320" s="79" t="s">
        <v>1822</v>
      </c>
    </row>
    <row r="321" spans="1:8" x14ac:dyDescent="0.25">
      <c r="A321" s="17">
        <v>42718</v>
      </c>
      <c r="B321" s="10" t="s">
        <v>1493</v>
      </c>
      <c r="C321" s="11" t="s">
        <v>166</v>
      </c>
      <c r="F321" s="106">
        <v>30000</v>
      </c>
      <c r="G321" s="6">
        <f t="shared" si="11"/>
        <v>-30000</v>
      </c>
      <c r="H321" s="79" t="s">
        <v>1823</v>
      </c>
    </row>
    <row r="322" spans="1:8" x14ac:dyDescent="0.25">
      <c r="A322" s="17">
        <v>42718</v>
      </c>
      <c r="B322" s="10" t="s">
        <v>1397</v>
      </c>
      <c r="C322" s="11" t="s">
        <v>166</v>
      </c>
      <c r="F322" s="106">
        <v>20000</v>
      </c>
      <c r="G322" s="6">
        <f t="shared" si="11"/>
        <v>-20000</v>
      </c>
      <c r="H322" s="79"/>
    </row>
    <row r="323" spans="1:8" x14ac:dyDescent="0.25">
      <c r="A323" s="17">
        <v>42718</v>
      </c>
      <c r="B323" s="10" t="s">
        <v>1215</v>
      </c>
      <c r="C323" s="11" t="s">
        <v>166</v>
      </c>
      <c r="F323" s="106">
        <v>16466</v>
      </c>
      <c r="G323" s="6">
        <f t="shared" si="11"/>
        <v>-16466</v>
      </c>
      <c r="H323" s="80"/>
    </row>
    <row r="324" spans="1:8" x14ac:dyDescent="0.25">
      <c r="A324" s="17">
        <v>42721</v>
      </c>
      <c r="B324" s="10" t="s">
        <v>82</v>
      </c>
      <c r="C324" s="11" t="s">
        <v>169</v>
      </c>
      <c r="F324" s="9">
        <v>62500</v>
      </c>
      <c r="G324" s="6">
        <f t="shared" si="11"/>
        <v>-62500</v>
      </c>
      <c r="H324" s="31" t="s">
        <v>1835</v>
      </c>
    </row>
    <row r="325" spans="1:8" x14ac:dyDescent="0.25">
      <c r="A325" s="17">
        <v>42709</v>
      </c>
      <c r="B325" s="10" t="s">
        <v>1397</v>
      </c>
      <c r="C325" s="11" t="s">
        <v>164</v>
      </c>
      <c r="D325" s="768">
        <v>2497</v>
      </c>
      <c r="E325" s="8">
        <v>15015</v>
      </c>
      <c r="G325" s="6">
        <f t="shared" si="11"/>
        <v>15015</v>
      </c>
    </row>
    <row r="326" spans="1:8" x14ac:dyDescent="0.25">
      <c r="A326" s="17">
        <v>42713</v>
      </c>
      <c r="B326" s="10" t="s">
        <v>1397</v>
      </c>
      <c r="C326" s="11" t="s">
        <v>164</v>
      </c>
      <c r="D326" s="768">
        <v>2594</v>
      </c>
      <c r="E326" s="8">
        <v>1646</v>
      </c>
      <c r="G326" s="6">
        <f t="shared" si="11"/>
        <v>1646</v>
      </c>
    </row>
    <row r="327" spans="1:8" x14ac:dyDescent="0.25">
      <c r="A327" s="17">
        <v>42713</v>
      </c>
      <c r="B327" s="10" t="s">
        <v>1397</v>
      </c>
      <c r="C327" s="11" t="s">
        <v>164</v>
      </c>
      <c r="F327" s="9">
        <v>500000</v>
      </c>
      <c r="G327" s="6">
        <f t="shared" si="11"/>
        <v>-500000</v>
      </c>
      <c r="H327" s="31" t="s">
        <v>1677</v>
      </c>
    </row>
    <row r="328" spans="1:8" x14ac:dyDescent="0.25">
      <c r="A328" s="17">
        <v>42723</v>
      </c>
      <c r="B328" s="10" t="s">
        <v>1397</v>
      </c>
      <c r="C328" s="11" t="s">
        <v>164</v>
      </c>
      <c r="D328" s="768">
        <v>2770</v>
      </c>
      <c r="E328" s="8">
        <v>121</v>
      </c>
      <c r="G328" s="6">
        <f t="shared" si="11"/>
        <v>121</v>
      </c>
    </row>
    <row r="329" spans="1:8" x14ac:dyDescent="0.25">
      <c r="A329" s="17">
        <v>42721</v>
      </c>
      <c r="B329" s="10" t="s">
        <v>1397</v>
      </c>
      <c r="C329" s="11" t="s">
        <v>164</v>
      </c>
      <c r="D329" s="768">
        <v>2746</v>
      </c>
      <c r="E329" s="8">
        <v>281</v>
      </c>
      <c r="G329" s="6">
        <f t="shared" si="11"/>
        <v>281</v>
      </c>
    </row>
    <row r="330" spans="1:8" x14ac:dyDescent="0.25">
      <c r="A330" s="17">
        <v>42724</v>
      </c>
      <c r="B330" s="10" t="s">
        <v>1397</v>
      </c>
      <c r="C330" s="11" t="s">
        <v>164</v>
      </c>
      <c r="D330" s="768">
        <v>2803</v>
      </c>
      <c r="E330" s="8">
        <v>13067</v>
      </c>
      <c r="G330" s="6">
        <f t="shared" si="11"/>
        <v>13067</v>
      </c>
    </row>
    <row r="331" spans="1:8" x14ac:dyDescent="0.25">
      <c r="A331" s="17">
        <v>42731</v>
      </c>
      <c r="B331" s="10" t="s">
        <v>1397</v>
      </c>
      <c r="C331" s="11" t="s">
        <v>164</v>
      </c>
      <c r="D331" s="768">
        <v>2730</v>
      </c>
      <c r="E331" s="8">
        <v>281</v>
      </c>
      <c r="G331" s="6">
        <f t="shared" si="11"/>
        <v>281</v>
      </c>
    </row>
    <row r="332" spans="1:8" x14ac:dyDescent="0.25">
      <c r="A332" s="17">
        <v>42728</v>
      </c>
      <c r="B332" s="10" t="s">
        <v>40</v>
      </c>
      <c r="C332" s="11" t="s">
        <v>161</v>
      </c>
      <c r="D332" s="768">
        <v>430</v>
      </c>
      <c r="E332" s="8">
        <v>15578</v>
      </c>
      <c r="G332" s="6">
        <f t="shared" si="11"/>
        <v>15578</v>
      </c>
    </row>
    <row r="333" spans="1:8" x14ac:dyDescent="0.25">
      <c r="A333" s="17">
        <v>42707</v>
      </c>
      <c r="B333" s="10" t="s">
        <v>1493</v>
      </c>
      <c r="C333" s="11" t="s">
        <v>166</v>
      </c>
      <c r="D333" s="768">
        <v>8378</v>
      </c>
      <c r="E333" s="8">
        <v>16750</v>
      </c>
      <c r="G333" s="6">
        <f t="shared" si="11"/>
        <v>16750</v>
      </c>
    </row>
    <row r="334" spans="1:8" x14ac:dyDescent="0.25">
      <c r="A334" s="17">
        <v>42728</v>
      </c>
      <c r="B334" s="10" t="s">
        <v>1805</v>
      </c>
      <c r="C334" s="11" t="s">
        <v>166</v>
      </c>
      <c r="D334" s="768">
        <v>8435</v>
      </c>
      <c r="E334" s="8">
        <v>31050</v>
      </c>
      <c r="G334" s="6">
        <f t="shared" si="11"/>
        <v>31050</v>
      </c>
    </row>
    <row r="335" spans="1:8" x14ac:dyDescent="0.25">
      <c r="A335" s="17">
        <v>42728</v>
      </c>
      <c r="B335" s="10" t="s">
        <v>1215</v>
      </c>
      <c r="C335" s="11" t="s">
        <v>166</v>
      </c>
      <c r="D335" s="768">
        <v>8519</v>
      </c>
      <c r="E335" s="8">
        <v>65200</v>
      </c>
      <c r="G335" s="6">
        <f t="shared" si="11"/>
        <v>65200</v>
      </c>
    </row>
    <row r="336" spans="1:8" x14ac:dyDescent="0.25">
      <c r="A336" s="17">
        <v>42738</v>
      </c>
      <c r="B336" s="10" t="s">
        <v>1400</v>
      </c>
      <c r="C336" s="11" t="s">
        <v>1815</v>
      </c>
      <c r="D336" s="768">
        <v>310</v>
      </c>
      <c r="E336" s="8">
        <v>64607</v>
      </c>
      <c r="G336" s="6">
        <f t="shared" si="11"/>
        <v>64607</v>
      </c>
    </row>
    <row r="337" spans="1:8" x14ac:dyDescent="0.25">
      <c r="A337" s="17">
        <v>42741</v>
      </c>
      <c r="B337" s="10" t="s">
        <v>40</v>
      </c>
      <c r="C337" s="11" t="s">
        <v>161</v>
      </c>
      <c r="D337" s="768">
        <v>527</v>
      </c>
      <c r="E337" s="8">
        <v>6960</v>
      </c>
      <c r="G337" s="6">
        <f t="shared" si="11"/>
        <v>6960</v>
      </c>
    </row>
    <row r="338" spans="1:8" x14ac:dyDescent="0.25">
      <c r="A338" s="17">
        <v>42741</v>
      </c>
      <c r="B338" s="10" t="s">
        <v>963</v>
      </c>
      <c r="C338" s="11" t="s">
        <v>166</v>
      </c>
      <c r="D338" s="768">
        <v>527</v>
      </c>
      <c r="E338" s="8">
        <v>2000</v>
      </c>
      <c r="G338" s="6">
        <f t="shared" si="11"/>
        <v>2000</v>
      </c>
    </row>
    <row r="339" spans="1:8" x14ac:dyDescent="0.25">
      <c r="A339" s="17">
        <v>42741</v>
      </c>
      <c r="B339" s="10" t="s">
        <v>1400</v>
      </c>
      <c r="C339" s="11" t="s">
        <v>1815</v>
      </c>
      <c r="D339" s="768">
        <v>313</v>
      </c>
      <c r="E339" s="8">
        <v>41277</v>
      </c>
      <c r="G339" s="6">
        <f t="shared" si="11"/>
        <v>41277</v>
      </c>
    </row>
    <row r="340" spans="1:8" x14ac:dyDescent="0.25">
      <c r="A340" s="17">
        <v>42745</v>
      </c>
      <c r="B340" s="10" t="s">
        <v>1400</v>
      </c>
      <c r="C340" s="11" t="s">
        <v>1815</v>
      </c>
      <c r="D340" s="768">
        <v>317</v>
      </c>
      <c r="E340" s="8">
        <v>16023</v>
      </c>
      <c r="G340" s="6">
        <f t="shared" si="11"/>
        <v>16023</v>
      </c>
    </row>
    <row r="341" spans="1:8" x14ac:dyDescent="0.25">
      <c r="A341" s="17">
        <v>42747</v>
      </c>
      <c r="B341" s="10" t="s">
        <v>1400</v>
      </c>
      <c r="C341" s="11" t="s">
        <v>1815</v>
      </c>
      <c r="D341" s="768">
        <v>320</v>
      </c>
      <c r="E341" s="8">
        <v>4400</v>
      </c>
      <c r="G341" s="6">
        <f t="shared" si="11"/>
        <v>4400</v>
      </c>
    </row>
    <row r="342" spans="1:8" x14ac:dyDescent="0.25">
      <c r="A342" s="17">
        <v>42718</v>
      </c>
      <c r="B342" s="10" t="s">
        <v>1397</v>
      </c>
      <c r="C342" s="11" t="s">
        <v>169</v>
      </c>
      <c r="D342" s="768">
        <v>173</v>
      </c>
      <c r="E342" s="8">
        <v>6820</v>
      </c>
      <c r="G342" s="6">
        <f t="shared" si="11"/>
        <v>6820</v>
      </c>
    </row>
    <row r="343" spans="1:8" x14ac:dyDescent="0.25">
      <c r="A343" s="17">
        <v>42723</v>
      </c>
      <c r="B343" s="10" t="s">
        <v>40</v>
      </c>
      <c r="C343" s="11" t="s">
        <v>169</v>
      </c>
      <c r="D343" s="768">
        <v>184</v>
      </c>
      <c r="E343" s="8">
        <v>8338</v>
      </c>
      <c r="G343" s="6">
        <f t="shared" si="11"/>
        <v>8338</v>
      </c>
    </row>
    <row r="344" spans="1:8" x14ac:dyDescent="0.25">
      <c r="A344" s="17">
        <v>42739</v>
      </c>
      <c r="B344" s="10" t="s">
        <v>1215</v>
      </c>
      <c r="C344" s="11" t="s">
        <v>169</v>
      </c>
      <c r="D344" s="768">
        <v>198</v>
      </c>
      <c r="E344" s="8">
        <v>9600</v>
      </c>
      <c r="G344" s="6">
        <f t="shared" si="11"/>
        <v>9600</v>
      </c>
    </row>
    <row r="345" spans="1:8" x14ac:dyDescent="0.25">
      <c r="A345" s="17">
        <v>42746</v>
      </c>
      <c r="B345" s="10" t="s">
        <v>40</v>
      </c>
      <c r="C345" s="11" t="s">
        <v>169</v>
      </c>
      <c r="D345" s="768">
        <v>208</v>
      </c>
      <c r="E345" s="8">
        <v>18880</v>
      </c>
      <c r="G345" s="6">
        <f t="shared" si="11"/>
        <v>18880</v>
      </c>
    </row>
    <row r="346" spans="1:8" x14ac:dyDescent="0.25">
      <c r="A346" s="17">
        <v>42739</v>
      </c>
      <c r="B346" s="10" t="s">
        <v>40</v>
      </c>
      <c r="C346" s="11" t="s">
        <v>161</v>
      </c>
      <c r="D346" s="768">
        <v>545</v>
      </c>
      <c r="E346" s="8">
        <v>4156</v>
      </c>
      <c r="G346" s="6">
        <f t="shared" si="11"/>
        <v>4156</v>
      </c>
    </row>
    <row r="347" spans="1:8" x14ac:dyDescent="0.25">
      <c r="A347" s="17">
        <v>42739</v>
      </c>
      <c r="B347" s="10" t="s">
        <v>963</v>
      </c>
      <c r="C347" s="11" t="s">
        <v>161</v>
      </c>
      <c r="D347" s="768">
        <v>545</v>
      </c>
      <c r="E347" s="8">
        <v>13000</v>
      </c>
      <c r="G347" s="6">
        <f t="shared" si="11"/>
        <v>13000</v>
      </c>
    </row>
    <row r="348" spans="1:8" x14ac:dyDescent="0.25">
      <c r="A348" s="17">
        <v>42726</v>
      </c>
      <c r="B348" s="10" t="s">
        <v>40</v>
      </c>
      <c r="C348" s="11" t="s">
        <v>164</v>
      </c>
      <c r="D348" s="768">
        <v>2854</v>
      </c>
      <c r="E348" s="8">
        <v>5460</v>
      </c>
      <c r="G348" s="6">
        <f t="shared" si="11"/>
        <v>5460</v>
      </c>
    </row>
    <row r="349" spans="1:8" x14ac:dyDescent="0.25">
      <c r="A349" s="17">
        <v>42731</v>
      </c>
      <c r="B349" s="10" t="s">
        <v>1397</v>
      </c>
      <c r="C349" s="11" t="s">
        <v>164</v>
      </c>
      <c r="D349" s="768">
        <v>2957</v>
      </c>
      <c r="E349" s="8">
        <v>7480</v>
      </c>
      <c r="G349" s="6">
        <f t="shared" si="11"/>
        <v>7480</v>
      </c>
    </row>
    <row r="350" spans="1:8" x14ac:dyDescent="0.25">
      <c r="A350" s="17">
        <v>42738</v>
      </c>
      <c r="B350" s="10" t="s">
        <v>1399</v>
      </c>
      <c r="C350" s="11" t="s">
        <v>164</v>
      </c>
      <c r="D350" s="768">
        <v>3086</v>
      </c>
      <c r="E350" s="8">
        <v>1067</v>
      </c>
      <c r="G350" s="6">
        <f t="shared" si="11"/>
        <v>1067</v>
      </c>
    </row>
    <row r="351" spans="1:8" x14ac:dyDescent="0.25">
      <c r="A351" s="17">
        <v>42738</v>
      </c>
      <c r="B351" s="10" t="s">
        <v>40</v>
      </c>
      <c r="C351" s="11" t="s">
        <v>164</v>
      </c>
      <c r="D351" s="768">
        <v>3087</v>
      </c>
      <c r="E351" s="109">
        <v>3797</v>
      </c>
      <c r="F351" s="214"/>
      <c r="G351" s="6">
        <f t="shared" ref="G351" si="12">E351-F351</f>
        <v>3797</v>
      </c>
    </row>
    <row r="352" spans="1:8" x14ac:dyDescent="0.25">
      <c r="A352" s="17">
        <v>42759</v>
      </c>
      <c r="B352" s="10" t="s">
        <v>1087</v>
      </c>
      <c r="C352" s="11" t="s">
        <v>161</v>
      </c>
      <c r="E352" s="109"/>
      <c r="F352" s="110">
        <v>11240</v>
      </c>
      <c r="G352" s="6">
        <f t="shared" si="11"/>
        <v>-11240</v>
      </c>
      <c r="H352" s="78"/>
    </row>
    <row r="353" spans="1:8" x14ac:dyDescent="0.25">
      <c r="A353" s="17">
        <v>42759</v>
      </c>
      <c r="B353" s="10" t="s">
        <v>38</v>
      </c>
      <c r="C353" s="11" t="s">
        <v>161</v>
      </c>
      <c r="E353" s="109"/>
      <c r="F353" s="111">
        <v>9551</v>
      </c>
      <c r="G353" s="6">
        <f t="shared" si="11"/>
        <v>-9551</v>
      </c>
      <c r="H353" s="79" t="s">
        <v>2038</v>
      </c>
    </row>
    <row r="354" spans="1:8" x14ac:dyDescent="0.25">
      <c r="A354" s="17">
        <v>42759</v>
      </c>
      <c r="B354" s="10" t="s">
        <v>963</v>
      </c>
      <c r="C354" s="11" t="s">
        <v>161</v>
      </c>
      <c r="E354" s="109"/>
      <c r="F354" s="111">
        <v>49992</v>
      </c>
      <c r="G354" s="6">
        <f t="shared" si="11"/>
        <v>-49992</v>
      </c>
      <c r="H354" s="79" t="s">
        <v>2039</v>
      </c>
    </row>
    <row r="355" spans="1:8" x14ac:dyDescent="0.25">
      <c r="A355" s="17">
        <v>42759</v>
      </c>
      <c r="B355" s="10" t="s">
        <v>1397</v>
      </c>
      <c r="C355" s="11" t="s">
        <v>161</v>
      </c>
      <c r="E355" s="109"/>
      <c r="F355" s="111">
        <v>130205</v>
      </c>
      <c r="G355" s="6">
        <f t="shared" si="11"/>
        <v>-130205</v>
      </c>
      <c r="H355" s="79"/>
    </row>
    <row r="356" spans="1:8" x14ac:dyDescent="0.25">
      <c r="A356" s="17">
        <v>42759</v>
      </c>
      <c r="B356" s="10" t="s">
        <v>40</v>
      </c>
      <c r="C356" s="11" t="s">
        <v>161</v>
      </c>
      <c r="E356" s="109"/>
      <c r="F356" s="112">
        <v>99012</v>
      </c>
      <c r="G356" s="6">
        <f t="shared" si="11"/>
        <v>-99012</v>
      </c>
      <c r="H356" s="80"/>
    </row>
    <row r="357" spans="1:8" x14ac:dyDescent="0.25">
      <c r="A357" s="17">
        <v>42759</v>
      </c>
      <c r="B357" s="10" t="s">
        <v>1493</v>
      </c>
      <c r="C357" s="11" t="s">
        <v>166</v>
      </c>
      <c r="E357" s="109"/>
      <c r="F357" s="110">
        <v>70650</v>
      </c>
      <c r="G357" s="6">
        <f t="shared" si="11"/>
        <v>-70650</v>
      </c>
      <c r="H357" s="78"/>
    </row>
    <row r="358" spans="1:8" x14ac:dyDescent="0.25">
      <c r="A358" s="17">
        <v>42759</v>
      </c>
      <c r="B358" s="10" t="s">
        <v>963</v>
      </c>
      <c r="C358" s="11" t="s">
        <v>166</v>
      </c>
      <c r="E358" s="109"/>
      <c r="F358" s="111">
        <v>2000</v>
      </c>
      <c r="G358" s="6">
        <f t="shared" si="11"/>
        <v>-2000</v>
      </c>
      <c r="H358" s="79" t="s">
        <v>2040</v>
      </c>
    </row>
    <row r="359" spans="1:8" x14ac:dyDescent="0.25">
      <c r="A359" s="17">
        <v>42759</v>
      </c>
      <c r="B359" s="10" t="s">
        <v>1805</v>
      </c>
      <c r="C359" s="11" t="s">
        <v>166</v>
      </c>
      <c r="E359" s="109"/>
      <c r="F359" s="111">
        <v>31050</v>
      </c>
      <c r="G359" s="6">
        <f t="shared" si="11"/>
        <v>-31050</v>
      </c>
      <c r="H359" s="79" t="s">
        <v>2039</v>
      </c>
    </row>
    <row r="360" spans="1:8" x14ac:dyDescent="0.25">
      <c r="A360" s="17">
        <v>42759</v>
      </c>
      <c r="B360" s="10" t="s">
        <v>1397</v>
      </c>
      <c r="C360" s="11" t="s">
        <v>166</v>
      </c>
      <c r="E360" s="109"/>
      <c r="F360" s="111">
        <v>96300</v>
      </c>
      <c r="G360" s="6">
        <f t="shared" si="11"/>
        <v>-96300</v>
      </c>
      <c r="H360" s="79"/>
    </row>
    <row r="361" spans="1:8" x14ac:dyDescent="0.25">
      <c r="A361" s="17">
        <v>42759</v>
      </c>
      <c r="B361" s="10" t="s">
        <v>1215</v>
      </c>
      <c r="C361" s="11" t="s">
        <v>166</v>
      </c>
      <c r="E361" s="109"/>
      <c r="F361" s="112">
        <v>100000</v>
      </c>
      <c r="G361" s="6">
        <f t="shared" si="11"/>
        <v>-100000</v>
      </c>
      <c r="H361" s="80"/>
    </row>
    <row r="362" spans="1:8" x14ac:dyDescent="0.25">
      <c r="A362" s="17">
        <v>42738</v>
      </c>
      <c r="B362" s="10" t="s">
        <v>1805</v>
      </c>
      <c r="C362" s="11" t="s">
        <v>166</v>
      </c>
      <c r="D362" s="768">
        <v>8534</v>
      </c>
      <c r="E362" s="8">
        <v>4575</v>
      </c>
      <c r="G362" s="6">
        <f t="shared" si="11"/>
        <v>4575</v>
      </c>
    </row>
    <row r="363" spans="1:8" x14ac:dyDescent="0.25">
      <c r="A363" s="17">
        <v>42739</v>
      </c>
      <c r="B363" s="10" t="s">
        <v>1805</v>
      </c>
      <c r="C363" s="11" t="s">
        <v>166</v>
      </c>
      <c r="D363" s="768">
        <v>8552</v>
      </c>
      <c r="E363" s="8">
        <v>9000</v>
      </c>
      <c r="G363" s="6">
        <f t="shared" si="11"/>
        <v>9000</v>
      </c>
    </row>
    <row r="364" spans="1:8" x14ac:dyDescent="0.25">
      <c r="A364" s="17">
        <v>42756</v>
      </c>
      <c r="B364" s="10" t="s">
        <v>1215</v>
      </c>
      <c r="C364" s="11" t="s">
        <v>166</v>
      </c>
      <c r="D364" s="768">
        <v>8662</v>
      </c>
      <c r="E364" s="8">
        <v>18860</v>
      </c>
      <c r="G364" s="6">
        <f t="shared" si="11"/>
        <v>18860</v>
      </c>
    </row>
    <row r="365" spans="1:8" x14ac:dyDescent="0.25">
      <c r="A365" s="17">
        <v>42758</v>
      </c>
      <c r="B365" s="10" t="s">
        <v>1805</v>
      </c>
      <c r="C365" s="11" t="s">
        <v>166</v>
      </c>
      <c r="D365" s="768">
        <v>8627</v>
      </c>
      <c r="E365" s="8">
        <v>5598</v>
      </c>
      <c r="G365" s="6">
        <f t="shared" si="11"/>
        <v>5598</v>
      </c>
    </row>
    <row r="366" spans="1:8" x14ac:dyDescent="0.25">
      <c r="A366" s="17">
        <v>42763</v>
      </c>
      <c r="B366" s="10" t="s">
        <v>1805</v>
      </c>
      <c r="C366" s="11" t="s">
        <v>166</v>
      </c>
      <c r="D366" s="768">
        <v>8671</v>
      </c>
      <c r="E366" s="8">
        <v>6000</v>
      </c>
      <c r="G366" s="6">
        <f t="shared" si="11"/>
        <v>6000</v>
      </c>
    </row>
    <row r="367" spans="1:8" x14ac:dyDescent="0.25">
      <c r="A367" s="17">
        <v>42765</v>
      </c>
      <c r="B367" s="10" t="s">
        <v>1805</v>
      </c>
      <c r="C367" s="11" t="s">
        <v>166</v>
      </c>
      <c r="D367" s="768">
        <v>8674</v>
      </c>
      <c r="E367" s="8">
        <v>6300</v>
      </c>
      <c r="G367" s="6">
        <f t="shared" si="11"/>
        <v>6300</v>
      </c>
    </row>
    <row r="368" spans="1:8" x14ac:dyDescent="0.25">
      <c r="A368" s="17">
        <v>42597</v>
      </c>
      <c r="B368" s="10" t="s">
        <v>40</v>
      </c>
      <c r="C368" s="11" t="s">
        <v>180</v>
      </c>
      <c r="D368" s="768">
        <v>7302</v>
      </c>
      <c r="E368" s="8">
        <v>48000</v>
      </c>
      <c r="G368" s="6">
        <f t="shared" si="11"/>
        <v>48000</v>
      </c>
    </row>
    <row r="369" spans="1:7" x14ac:dyDescent="0.25">
      <c r="A369" s="17">
        <v>42600</v>
      </c>
      <c r="B369" s="10" t="s">
        <v>40</v>
      </c>
      <c r="C369" s="11" t="s">
        <v>180</v>
      </c>
      <c r="D369" s="768">
        <v>7322</v>
      </c>
      <c r="E369" s="8">
        <v>24000</v>
      </c>
      <c r="G369" s="6">
        <f t="shared" si="11"/>
        <v>24000</v>
      </c>
    </row>
    <row r="370" spans="1:7" x14ac:dyDescent="0.25">
      <c r="A370" s="17">
        <v>42601</v>
      </c>
      <c r="B370" s="10" t="s">
        <v>40</v>
      </c>
      <c r="C370" s="11" t="s">
        <v>180</v>
      </c>
      <c r="D370" s="768">
        <v>7325</v>
      </c>
      <c r="E370" s="8">
        <v>16276</v>
      </c>
      <c r="G370" s="6">
        <f t="shared" si="11"/>
        <v>16276</v>
      </c>
    </row>
    <row r="371" spans="1:7" x14ac:dyDescent="0.25">
      <c r="A371" s="17">
        <v>42601</v>
      </c>
      <c r="B371" s="10" t="s">
        <v>40</v>
      </c>
      <c r="C371" s="11" t="s">
        <v>180</v>
      </c>
      <c r="D371" s="768">
        <v>7326</v>
      </c>
      <c r="E371" s="8">
        <v>37100</v>
      </c>
      <c r="G371" s="6">
        <f t="shared" si="11"/>
        <v>37100</v>
      </c>
    </row>
    <row r="372" spans="1:7" x14ac:dyDescent="0.25">
      <c r="A372" s="17">
        <v>42641</v>
      </c>
      <c r="B372" s="10" t="s">
        <v>1397</v>
      </c>
      <c r="C372" s="11" t="s">
        <v>180</v>
      </c>
      <c r="D372" s="768">
        <v>7397</v>
      </c>
      <c r="E372" s="8">
        <v>47720</v>
      </c>
      <c r="G372" s="6">
        <f t="shared" si="11"/>
        <v>47720</v>
      </c>
    </row>
    <row r="373" spans="1:7" x14ac:dyDescent="0.25">
      <c r="A373" s="17">
        <v>42641</v>
      </c>
      <c r="B373" s="10" t="s">
        <v>1397</v>
      </c>
      <c r="C373" s="11" t="s">
        <v>180</v>
      </c>
      <c r="D373" s="768">
        <v>7395</v>
      </c>
      <c r="E373" s="8">
        <v>75900</v>
      </c>
      <c r="G373" s="6">
        <f t="shared" si="11"/>
        <v>75900</v>
      </c>
    </row>
    <row r="374" spans="1:7" x14ac:dyDescent="0.25">
      <c r="A374" s="17">
        <v>42641</v>
      </c>
      <c r="B374" s="10" t="s">
        <v>40</v>
      </c>
      <c r="C374" s="11" t="s">
        <v>180</v>
      </c>
      <c r="D374" s="768">
        <v>7396</v>
      </c>
      <c r="E374" s="8">
        <v>11200</v>
      </c>
      <c r="G374" s="6">
        <f t="shared" si="11"/>
        <v>11200</v>
      </c>
    </row>
    <row r="375" spans="1:7" x14ac:dyDescent="0.25">
      <c r="A375" s="17">
        <v>42683</v>
      </c>
      <c r="B375" s="10" t="s">
        <v>1676</v>
      </c>
      <c r="C375" s="11" t="s">
        <v>180</v>
      </c>
      <c r="D375" s="768">
        <v>7484</v>
      </c>
      <c r="E375" s="8">
        <v>20020</v>
      </c>
      <c r="G375" s="6">
        <f t="shared" si="11"/>
        <v>20020</v>
      </c>
    </row>
    <row r="376" spans="1:7" x14ac:dyDescent="0.25">
      <c r="A376" s="17">
        <v>42704</v>
      </c>
      <c r="B376" s="10" t="s">
        <v>1397</v>
      </c>
      <c r="C376" s="11" t="s">
        <v>180</v>
      </c>
      <c r="D376" s="768">
        <v>7528</v>
      </c>
      <c r="E376" s="8">
        <v>16800</v>
      </c>
      <c r="G376" s="6">
        <f t="shared" si="11"/>
        <v>16800</v>
      </c>
    </row>
    <row r="377" spans="1:7" x14ac:dyDescent="0.25">
      <c r="A377" s="17">
        <v>42741</v>
      </c>
      <c r="B377" s="10" t="s">
        <v>1676</v>
      </c>
      <c r="C377" s="11" t="s">
        <v>180</v>
      </c>
      <c r="D377" s="768">
        <v>7628</v>
      </c>
      <c r="E377" s="8">
        <v>11980</v>
      </c>
      <c r="G377" s="6">
        <f t="shared" si="11"/>
        <v>11980</v>
      </c>
    </row>
    <row r="378" spans="1:7" x14ac:dyDescent="0.25">
      <c r="A378" s="17">
        <v>42741</v>
      </c>
      <c r="B378" s="10" t="s">
        <v>1676</v>
      </c>
      <c r="C378" s="11" t="s">
        <v>180</v>
      </c>
      <c r="D378" s="768">
        <v>7629</v>
      </c>
      <c r="E378" s="8">
        <v>17550</v>
      </c>
      <c r="G378" s="6">
        <f t="shared" si="11"/>
        <v>17550</v>
      </c>
    </row>
    <row r="379" spans="1:7" x14ac:dyDescent="0.25">
      <c r="A379" s="17">
        <v>42758</v>
      </c>
      <c r="B379" s="10" t="s">
        <v>1397</v>
      </c>
      <c r="C379" s="11" t="s">
        <v>180</v>
      </c>
      <c r="D379" s="768">
        <v>7660</v>
      </c>
      <c r="E379" s="8">
        <v>30872</v>
      </c>
      <c r="G379" s="6">
        <f t="shared" si="11"/>
        <v>30872</v>
      </c>
    </row>
    <row r="380" spans="1:7" x14ac:dyDescent="0.25">
      <c r="A380" s="17">
        <v>42774</v>
      </c>
      <c r="B380" s="10" t="s">
        <v>1397</v>
      </c>
      <c r="C380" s="11" t="s">
        <v>180</v>
      </c>
      <c r="D380" s="768">
        <v>7693</v>
      </c>
      <c r="E380" s="8">
        <v>272620</v>
      </c>
      <c r="G380" s="6">
        <f t="shared" si="11"/>
        <v>272620</v>
      </c>
    </row>
    <row r="381" spans="1:7" x14ac:dyDescent="0.25">
      <c r="A381" s="17">
        <v>42775</v>
      </c>
      <c r="B381" s="10" t="s">
        <v>1400</v>
      </c>
      <c r="C381" s="11" t="s">
        <v>1815</v>
      </c>
      <c r="D381" s="768">
        <v>331</v>
      </c>
      <c r="E381" s="8">
        <v>122171</v>
      </c>
      <c r="G381" s="6">
        <f t="shared" si="11"/>
        <v>122171</v>
      </c>
    </row>
    <row r="382" spans="1:7" x14ac:dyDescent="0.25">
      <c r="A382" s="17">
        <v>42775</v>
      </c>
      <c r="B382" s="10" t="s">
        <v>1400</v>
      </c>
      <c r="C382" s="11" t="s">
        <v>1815</v>
      </c>
      <c r="D382" s="768">
        <v>334</v>
      </c>
      <c r="E382" s="8">
        <v>24483</v>
      </c>
      <c r="G382" s="6">
        <f t="shared" si="11"/>
        <v>24483</v>
      </c>
    </row>
    <row r="383" spans="1:7" x14ac:dyDescent="0.25">
      <c r="A383" s="17">
        <v>42775</v>
      </c>
      <c r="B383" s="10" t="s">
        <v>1400</v>
      </c>
      <c r="C383" s="11" t="s">
        <v>1815</v>
      </c>
      <c r="D383" s="768">
        <v>336</v>
      </c>
      <c r="E383" s="8">
        <v>5304</v>
      </c>
      <c r="G383" s="6">
        <f t="shared" si="11"/>
        <v>5304</v>
      </c>
    </row>
    <row r="384" spans="1:7" x14ac:dyDescent="0.25">
      <c r="A384" s="17">
        <v>42775</v>
      </c>
      <c r="B384" s="10" t="s">
        <v>1805</v>
      </c>
      <c r="C384" s="11" t="s">
        <v>1815</v>
      </c>
      <c r="D384" s="768">
        <v>340</v>
      </c>
      <c r="E384" s="225">
        <v>69000</v>
      </c>
      <c r="G384" s="6">
        <f t="shared" si="11"/>
        <v>69000</v>
      </c>
    </row>
    <row r="385" spans="1:8" x14ac:dyDescent="0.25">
      <c r="A385" s="17">
        <v>42767</v>
      </c>
      <c r="B385" s="10" t="s">
        <v>40</v>
      </c>
      <c r="C385" s="11" t="s">
        <v>164</v>
      </c>
      <c r="D385" s="768">
        <v>3619</v>
      </c>
      <c r="E385" s="8">
        <v>4682</v>
      </c>
      <c r="G385" s="6">
        <f t="shared" si="11"/>
        <v>4682</v>
      </c>
    </row>
    <row r="386" spans="1:8" x14ac:dyDescent="0.25">
      <c r="A386" s="17">
        <v>42767</v>
      </c>
      <c r="B386" s="10" t="s">
        <v>1691</v>
      </c>
      <c r="C386" s="11" t="s">
        <v>164</v>
      </c>
      <c r="D386" s="768">
        <v>3579</v>
      </c>
      <c r="E386" s="8">
        <v>6925</v>
      </c>
      <c r="G386" s="6">
        <f t="shared" si="11"/>
        <v>6925</v>
      </c>
    </row>
    <row r="387" spans="1:8" x14ac:dyDescent="0.25">
      <c r="A387" s="17">
        <v>42760</v>
      </c>
      <c r="B387" s="10" t="s">
        <v>1805</v>
      </c>
      <c r="C387" s="11" t="s">
        <v>161</v>
      </c>
      <c r="D387" s="768">
        <v>596</v>
      </c>
      <c r="E387" s="8">
        <v>1500</v>
      </c>
      <c r="G387" s="6">
        <f t="shared" si="11"/>
        <v>1500</v>
      </c>
    </row>
    <row r="388" spans="1:8" x14ac:dyDescent="0.25">
      <c r="A388" s="17">
        <v>42760</v>
      </c>
      <c r="B388" s="10" t="s">
        <v>40</v>
      </c>
      <c r="C388" s="11" t="s">
        <v>161</v>
      </c>
      <c r="D388" s="768">
        <v>596</v>
      </c>
      <c r="E388" s="8">
        <v>22924</v>
      </c>
      <c r="G388" s="6">
        <f t="shared" si="11"/>
        <v>22924</v>
      </c>
    </row>
    <row r="389" spans="1:8" x14ac:dyDescent="0.25">
      <c r="A389" s="17">
        <v>42770</v>
      </c>
      <c r="B389" s="10" t="s">
        <v>1397</v>
      </c>
      <c r="C389" s="11" t="s">
        <v>164</v>
      </c>
      <c r="D389" s="768">
        <v>3688</v>
      </c>
      <c r="E389" s="8">
        <v>29229</v>
      </c>
      <c r="G389" s="6">
        <f t="shared" si="11"/>
        <v>29229</v>
      </c>
    </row>
    <row r="390" spans="1:8" x14ac:dyDescent="0.25">
      <c r="A390" s="17">
        <v>42774</v>
      </c>
      <c r="B390" s="10" t="s">
        <v>1691</v>
      </c>
      <c r="C390" s="11" t="s">
        <v>164</v>
      </c>
      <c r="D390" s="768">
        <v>3769</v>
      </c>
      <c r="E390" s="8">
        <v>3091</v>
      </c>
      <c r="G390" s="6">
        <f t="shared" si="11"/>
        <v>3091</v>
      </c>
    </row>
    <row r="391" spans="1:8" x14ac:dyDescent="0.25">
      <c r="A391" s="17">
        <v>42780</v>
      </c>
      <c r="B391" s="10" t="s">
        <v>2089</v>
      </c>
      <c r="C391" s="11" t="s">
        <v>169</v>
      </c>
      <c r="D391" s="768">
        <v>240</v>
      </c>
      <c r="E391" s="8">
        <v>22000</v>
      </c>
      <c r="G391" s="6">
        <f t="shared" si="11"/>
        <v>22000</v>
      </c>
    </row>
    <row r="392" spans="1:8" x14ac:dyDescent="0.25">
      <c r="A392" s="17">
        <v>42776</v>
      </c>
      <c r="B392" s="10" t="s">
        <v>1676</v>
      </c>
      <c r="C392" s="11" t="s">
        <v>166</v>
      </c>
      <c r="D392" s="768">
        <v>8740</v>
      </c>
      <c r="E392" s="8">
        <v>24250</v>
      </c>
      <c r="G392" s="6">
        <f t="shared" si="11"/>
        <v>24250</v>
      </c>
    </row>
    <row r="393" spans="1:8" x14ac:dyDescent="0.25">
      <c r="A393" s="17">
        <v>42783</v>
      </c>
      <c r="B393" s="10" t="s">
        <v>1493</v>
      </c>
      <c r="C393" s="11" t="s">
        <v>166</v>
      </c>
      <c r="F393" s="9">
        <v>75030</v>
      </c>
      <c r="G393" s="6">
        <f t="shared" si="11"/>
        <v>-75030</v>
      </c>
      <c r="H393" s="78"/>
    </row>
    <row r="394" spans="1:8" x14ac:dyDescent="0.25">
      <c r="A394" s="17">
        <v>42783</v>
      </c>
      <c r="B394" s="10" t="s">
        <v>1805</v>
      </c>
      <c r="C394" s="11" t="s">
        <v>166</v>
      </c>
      <c r="F394" s="9">
        <v>31473</v>
      </c>
      <c r="G394" s="6">
        <f t="shared" si="11"/>
        <v>-31473</v>
      </c>
      <c r="H394" s="79" t="s">
        <v>2092</v>
      </c>
    </row>
    <row r="395" spans="1:8" x14ac:dyDescent="0.25">
      <c r="A395" s="17">
        <v>42783</v>
      </c>
      <c r="B395" s="10" t="s">
        <v>1676</v>
      </c>
      <c r="C395" s="11" t="s">
        <v>166</v>
      </c>
      <c r="F395" s="9">
        <v>24250</v>
      </c>
      <c r="G395" s="6">
        <f t="shared" si="11"/>
        <v>-24250</v>
      </c>
      <c r="H395" s="79"/>
    </row>
    <row r="396" spans="1:8" x14ac:dyDescent="0.25">
      <c r="A396" s="17">
        <v>42783</v>
      </c>
      <c r="B396" s="10" t="s">
        <v>1215</v>
      </c>
      <c r="C396" s="11" t="s">
        <v>166</v>
      </c>
      <c r="F396" s="9">
        <v>69247</v>
      </c>
      <c r="G396" s="6">
        <f t="shared" si="11"/>
        <v>-69247</v>
      </c>
      <c r="H396" s="80"/>
    </row>
    <row r="397" spans="1:8" x14ac:dyDescent="0.25">
      <c r="A397" s="17">
        <v>42783</v>
      </c>
      <c r="B397" s="10" t="s">
        <v>40</v>
      </c>
      <c r="C397" s="11" t="s">
        <v>161</v>
      </c>
      <c r="F397" s="9">
        <v>200000</v>
      </c>
      <c r="G397" s="6">
        <f t="shared" si="11"/>
        <v>-200000</v>
      </c>
      <c r="H397" s="78" t="s">
        <v>2093</v>
      </c>
    </row>
    <row r="398" spans="1:8" x14ac:dyDescent="0.25">
      <c r="A398" s="17">
        <v>42783</v>
      </c>
      <c r="B398" s="10" t="s">
        <v>1691</v>
      </c>
      <c r="C398" s="11" t="s">
        <v>164</v>
      </c>
      <c r="F398" s="9">
        <v>10016</v>
      </c>
      <c r="G398" s="6">
        <f t="shared" si="11"/>
        <v>-10016</v>
      </c>
      <c r="H398" s="78"/>
    </row>
    <row r="399" spans="1:8" x14ac:dyDescent="0.25">
      <c r="A399" s="17">
        <v>42783</v>
      </c>
      <c r="B399" s="10" t="s">
        <v>769</v>
      </c>
      <c r="C399" s="11" t="s">
        <v>164</v>
      </c>
      <c r="F399" s="9">
        <v>4260</v>
      </c>
      <c r="G399" s="6">
        <f t="shared" si="11"/>
        <v>-4260</v>
      </c>
      <c r="H399" s="79" t="s">
        <v>2096</v>
      </c>
    </row>
    <row r="400" spans="1:8" x14ac:dyDescent="0.25">
      <c r="A400" s="17">
        <v>42783</v>
      </c>
      <c r="B400" s="10" t="s">
        <v>1399</v>
      </c>
      <c r="C400" s="11" t="s">
        <v>164</v>
      </c>
      <c r="F400" s="9">
        <v>25185</v>
      </c>
      <c r="G400" s="6">
        <f t="shared" si="11"/>
        <v>-25185</v>
      </c>
      <c r="H400" s="79"/>
    </row>
    <row r="401" spans="1:8" x14ac:dyDescent="0.25">
      <c r="A401" s="17">
        <v>42783</v>
      </c>
      <c r="B401" s="10" t="s">
        <v>40</v>
      </c>
      <c r="C401" s="11" t="s">
        <v>164</v>
      </c>
      <c r="F401" s="9">
        <v>110539</v>
      </c>
      <c r="G401" s="6">
        <f t="shared" si="11"/>
        <v>-110539</v>
      </c>
      <c r="H401" s="80"/>
    </row>
    <row r="402" spans="1:8" x14ac:dyDescent="0.25">
      <c r="A402" s="17">
        <v>42783</v>
      </c>
      <c r="B402" s="10" t="s">
        <v>2089</v>
      </c>
      <c r="C402" s="11" t="s">
        <v>166</v>
      </c>
      <c r="E402" s="8">
        <v>24072</v>
      </c>
      <c r="G402" s="6">
        <f t="shared" si="11"/>
        <v>24072</v>
      </c>
    </row>
    <row r="403" spans="1:8" x14ac:dyDescent="0.25">
      <c r="A403" s="17">
        <v>42783</v>
      </c>
      <c r="B403" s="10" t="s">
        <v>1400</v>
      </c>
      <c r="C403" s="11" t="s">
        <v>1815</v>
      </c>
      <c r="D403" s="768">
        <v>347</v>
      </c>
      <c r="E403" s="8">
        <v>806368</v>
      </c>
      <c r="G403" s="6">
        <f t="shared" si="11"/>
        <v>806368</v>
      </c>
    </row>
    <row r="404" spans="1:8" x14ac:dyDescent="0.25">
      <c r="A404" s="17">
        <v>42787</v>
      </c>
      <c r="B404" s="10" t="s">
        <v>2023</v>
      </c>
      <c r="C404" s="11" t="s">
        <v>166</v>
      </c>
      <c r="D404" s="768">
        <v>8808</v>
      </c>
      <c r="E404" s="8">
        <v>78330</v>
      </c>
      <c r="G404" s="6">
        <f t="shared" si="11"/>
        <v>78330</v>
      </c>
    </row>
    <row r="405" spans="1:8" x14ac:dyDescent="0.25">
      <c r="A405" s="17">
        <v>42787</v>
      </c>
      <c r="B405" s="10" t="s">
        <v>2023</v>
      </c>
      <c r="C405" s="11" t="s">
        <v>166</v>
      </c>
      <c r="D405" s="768">
        <v>8809</v>
      </c>
      <c r="E405" s="8">
        <v>33600</v>
      </c>
      <c r="G405" s="6">
        <f t="shared" si="11"/>
        <v>33600</v>
      </c>
    </row>
    <row r="406" spans="1:8" x14ac:dyDescent="0.25">
      <c r="A406" s="17">
        <v>42788</v>
      </c>
      <c r="B406" s="10" t="s">
        <v>2023</v>
      </c>
      <c r="C406" s="11" t="s">
        <v>166</v>
      </c>
      <c r="D406" s="768">
        <v>8816</v>
      </c>
      <c r="E406" s="8">
        <v>7128</v>
      </c>
      <c r="G406" s="6">
        <f t="shared" si="11"/>
        <v>7128</v>
      </c>
    </row>
    <row r="407" spans="1:8" x14ac:dyDescent="0.25">
      <c r="A407" s="17">
        <v>42784</v>
      </c>
      <c r="B407" s="10" t="s">
        <v>2089</v>
      </c>
      <c r="C407" s="11" t="s">
        <v>164</v>
      </c>
      <c r="D407" s="768">
        <v>3985</v>
      </c>
      <c r="E407" s="8">
        <v>3305</v>
      </c>
      <c r="G407" s="6">
        <f t="shared" si="11"/>
        <v>3305</v>
      </c>
    </row>
    <row r="408" spans="1:8" x14ac:dyDescent="0.25">
      <c r="A408" s="17">
        <v>42784</v>
      </c>
      <c r="B408" s="10" t="s">
        <v>1397</v>
      </c>
      <c r="C408" s="11" t="s">
        <v>164</v>
      </c>
      <c r="D408" s="768">
        <v>3918</v>
      </c>
      <c r="E408" s="8">
        <v>1690</v>
      </c>
      <c r="G408" s="6">
        <f t="shared" ref="G408:G409" si="13">E408-F408</f>
        <v>1690</v>
      </c>
    </row>
    <row r="409" spans="1:8" x14ac:dyDescent="0.25">
      <c r="A409" s="17">
        <v>42784</v>
      </c>
      <c r="B409" s="10" t="s">
        <v>1397</v>
      </c>
      <c r="C409" s="11" t="s">
        <v>164</v>
      </c>
      <c r="D409" s="768">
        <v>3958</v>
      </c>
      <c r="E409" s="8">
        <v>7297</v>
      </c>
      <c r="G409" s="6">
        <f t="shared" si="13"/>
        <v>7297</v>
      </c>
    </row>
    <row r="410" spans="1:8" x14ac:dyDescent="0.25">
      <c r="A410" s="17">
        <v>42773</v>
      </c>
      <c r="B410" s="10" t="s">
        <v>1397</v>
      </c>
      <c r="C410" s="11" t="s">
        <v>161</v>
      </c>
      <c r="D410" s="768">
        <v>629</v>
      </c>
      <c r="E410" s="8">
        <v>26618</v>
      </c>
      <c r="G410" s="6">
        <f t="shared" si="11"/>
        <v>26618</v>
      </c>
    </row>
    <row r="411" spans="1:8" x14ac:dyDescent="0.25">
      <c r="A411" s="17">
        <v>42776</v>
      </c>
      <c r="B411" s="10" t="s">
        <v>1397</v>
      </c>
      <c r="C411" s="11" t="s">
        <v>161</v>
      </c>
      <c r="D411" s="768">
        <v>638</v>
      </c>
      <c r="E411" s="8">
        <v>105186</v>
      </c>
      <c r="G411" s="6">
        <f t="shared" si="11"/>
        <v>105186</v>
      </c>
    </row>
    <row r="412" spans="1:8" x14ac:dyDescent="0.25">
      <c r="A412" s="17">
        <v>42789</v>
      </c>
      <c r="B412" s="10" t="s">
        <v>1397</v>
      </c>
      <c r="C412" s="11" t="s">
        <v>161</v>
      </c>
      <c r="D412" s="768">
        <v>675</v>
      </c>
      <c r="E412" s="8">
        <v>69661</v>
      </c>
      <c r="G412" s="6">
        <f t="shared" si="11"/>
        <v>69661</v>
      </c>
    </row>
    <row r="413" spans="1:8" x14ac:dyDescent="0.25">
      <c r="A413" s="17">
        <v>42791</v>
      </c>
      <c r="B413" s="10" t="s">
        <v>1397</v>
      </c>
      <c r="C413" s="11" t="s">
        <v>166</v>
      </c>
      <c r="D413" s="768">
        <v>8832</v>
      </c>
      <c r="E413" s="8">
        <v>13500</v>
      </c>
      <c r="G413" s="6">
        <f t="shared" si="11"/>
        <v>13500</v>
      </c>
    </row>
    <row r="414" spans="1:8" x14ac:dyDescent="0.25">
      <c r="A414" s="17">
        <v>42796</v>
      </c>
      <c r="B414" s="10" t="s">
        <v>1397</v>
      </c>
      <c r="C414" s="11" t="s">
        <v>166</v>
      </c>
      <c r="D414" s="768">
        <v>8863</v>
      </c>
      <c r="E414" s="8">
        <v>9600</v>
      </c>
      <c r="G414" s="6">
        <f t="shared" si="11"/>
        <v>9600</v>
      </c>
    </row>
    <row r="415" spans="1:8" x14ac:dyDescent="0.25">
      <c r="A415" s="17">
        <v>42796</v>
      </c>
      <c r="B415" s="10" t="s">
        <v>1400</v>
      </c>
      <c r="C415" s="11" t="s">
        <v>1815</v>
      </c>
      <c r="F415" s="9">
        <v>400000</v>
      </c>
      <c r="G415" s="6">
        <f t="shared" si="11"/>
        <v>-400000</v>
      </c>
      <c r="H415" s="31" t="s">
        <v>2135</v>
      </c>
    </row>
    <row r="416" spans="1:8" x14ac:dyDescent="0.25">
      <c r="A416" s="17">
        <v>42780</v>
      </c>
      <c r="B416" s="10" t="s">
        <v>1805</v>
      </c>
      <c r="C416" s="11" t="s">
        <v>164</v>
      </c>
      <c r="D416" s="768">
        <v>3884</v>
      </c>
      <c r="E416" s="8">
        <v>68397</v>
      </c>
      <c r="G416" s="6">
        <f t="shared" si="11"/>
        <v>68397</v>
      </c>
    </row>
    <row r="417" spans="1:8" x14ac:dyDescent="0.25">
      <c r="A417" s="17">
        <v>42791</v>
      </c>
      <c r="B417" s="10" t="s">
        <v>1397</v>
      </c>
      <c r="C417" s="11" t="s">
        <v>164</v>
      </c>
      <c r="D417" s="768">
        <v>4124</v>
      </c>
      <c r="E417" s="8">
        <v>18913</v>
      </c>
      <c r="G417" s="6">
        <f t="shared" si="11"/>
        <v>18913</v>
      </c>
    </row>
    <row r="418" spans="1:8" x14ac:dyDescent="0.25">
      <c r="A418" s="17">
        <v>42793</v>
      </c>
      <c r="B418" s="10" t="s">
        <v>1397</v>
      </c>
      <c r="C418" s="11" t="s">
        <v>164</v>
      </c>
      <c r="D418" s="768">
        <v>4155</v>
      </c>
      <c r="E418" s="8">
        <v>882</v>
      </c>
      <c r="G418" s="6">
        <f t="shared" si="11"/>
        <v>882</v>
      </c>
    </row>
    <row r="419" spans="1:8" x14ac:dyDescent="0.25">
      <c r="A419" s="17">
        <v>42793</v>
      </c>
      <c r="B419" s="10" t="s">
        <v>1397</v>
      </c>
      <c r="C419" s="11" t="s">
        <v>164</v>
      </c>
      <c r="D419" s="768">
        <v>4132</v>
      </c>
      <c r="E419" s="8">
        <v>4392</v>
      </c>
      <c r="G419" s="6">
        <f t="shared" si="11"/>
        <v>4392</v>
      </c>
    </row>
    <row r="420" spans="1:8" x14ac:dyDescent="0.25">
      <c r="A420" s="17">
        <v>42811</v>
      </c>
      <c r="B420" s="10" t="s">
        <v>1397</v>
      </c>
      <c r="C420" s="11" t="s">
        <v>164</v>
      </c>
      <c r="D420" s="768">
        <v>4548</v>
      </c>
      <c r="E420" s="8">
        <v>2430</v>
      </c>
      <c r="G420" s="6">
        <f t="shared" ref="G420" si="14">E420-F420</f>
        <v>2430</v>
      </c>
    </row>
    <row r="421" spans="1:8" x14ac:dyDescent="0.25">
      <c r="A421" s="17">
        <v>42808</v>
      </c>
      <c r="B421" s="10" t="s">
        <v>1215</v>
      </c>
      <c r="C421" s="11" t="s">
        <v>166</v>
      </c>
      <c r="F421" s="9">
        <v>63643</v>
      </c>
      <c r="G421" s="6">
        <f t="shared" si="11"/>
        <v>-63643</v>
      </c>
      <c r="H421" s="31" t="s">
        <v>2417</v>
      </c>
    </row>
    <row r="422" spans="1:8" x14ac:dyDescent="0.25">
      <c r="A422" s="17">
        <v>42808</v>
      </c>
      <c r="B422" s="10" t="s">
        <v>2089</v>
      </c>
      <c r="C422" s="11" t="s">
        <v>166</v>
      </c>
      <c r="F422" s="9">
        <v>24072</v>
      </c>
      <c r="G422" s="6">
        <f t="shared" si="11"/>
        <v>-24072</v>
      </c>
      <c r="H422" s="124"/>
    </row>
    <row r="423" spans="1:8" x14ac:dyDescent="0.25">
      <c r="A423" s="17">
        <v>42808</v>
      </c>
      <c r="B423" s="10" t="s">
        <v>2023</v>
      </c>
      <c r="C423" s="11" t="s">
        <v>166</v>
      </c>
      <c r="F423" s="9">
        <v>119058</v>
      </c>
      <c r="G423" s="6">
        <f t="shared" si="11"/>
        <v>-119058</v>
      </c>
      <c r="H423" s="124"/>
    </row>
    <row r="424" spans="1:8" x14ac:dyDescent="0.25">
      <c r="A424" s="17">
        <v>42808</v>
      </c>
      <c r="B424" s="10" t="s">
        <v>1397</v>
      </c>
      <c r="C424" s="11" t="s">
        <v>166</v>
      </c>
      <c r="F424" s="9">
        <v>23100</v>
      </c>
      <c r="G424" s="6">
        <f t="shared" si="11"/>
        <v>-23100</v>
      </c>
      <c r="H424" s="124"/>
    </row>
    <row r="425" spans="1:8" x14ac:dyDescent="0.25">
      <c r="A425" s="17">
        <v>42808</v>
      </c>
      <c r="B425" s="10" t="s">
        <v>2094</v>
      </c>
      <c r="C425" s="11" t="s">
        <v>166</v>
      </c>
      <c r="F425" s="9">
        <v>70127</v>
      </c>
      <c r="G425" s="6">
        <f t="shared" ref="G425" si="15">E425-F425</f>
        <v>-70127</v>
      </c>
      <c r="H425" s="124"/>
    </row>
    <row r="426" spans="1:8" x14ac:dyDescent="0.25">
      <c r="A426" s="17">
        <v>42809</v>
      </c>
      <c r="B426" s="10" t="s">
        <v>1397</v>
      </c>
      <c r="C426" s="11" t="s">
        <v>161</v>
      </c>
      <c r="E426" s="8">
        <v>7903</v>
      </c>
      <c r="G426" s="6">
        <f t="shared" si="11"/>
        <v>7903</v>
      </c>
    </row>
    <row r="427" spans="1:8" x14ac:dyDescent="0.25">
      <c r="A427" s="17">
        <v>42814</v>
      </c>
      <c r="B427" s="10" t="s">
        <v>1397</v>
      </c>
      <c r="C427" s="11" t="s">
        <v>164</v>
      </c>
      <c r="E427" s="8">
        <v>18646</v>
      </c>
      <c r="G427" s="6">
        <f t="shared" si="11"/>
        <v>18646</v>
      </c>
    </row>
    <row r="428" spans="1:8" x14ac:dyDescent="0.25">
      <c r="A428" s="17">
        <v>42693</v>
      </c>
      <c r="B428" s="10" t="s">
        <v>33</v>
      </c>
      <c r="C428" s="11" t="s">
        <v>1803</v>
      </c>
      <c r="E428" s="8">
        <v>106847</v>
      </c>
      <c r="G428" s="6">
        <f t="shared" si="11"/>
        <v>106847</v>
      </c>
    </row>
    <row r="429" spans="1:8" x14ac:dyDescent="0.25">
      <c r="A429" s="17">
        <v>42693</v>
      </c>
      <c r="B429" s="10" t="s">
        <v>32</v>
      </c>
      <c r="C429" s="11" t="s">
        <v>1803</v>
      </c>
      <c r="E429" s="8">
        <v>106847</v>
      </c>
      <c r="G429" s="6">
        <f t="shared" si="11"/>
        <v>106847</v>
      </c>
    </row>
    <row r="430" spans="1:8" x14ac:dyDescent="0.25">
      <c r="A430" s="17">
        <v>42693</v>
      </c>
      <c r="B430" s="10" t="s">
        <v>1397</v>
      </c>
      <c r="C430" s="11" t="s">
        <v>1803</v>
      </c>
      <c r="E430" s="8">
        <v>51879</v>
      </c>
      <c r="G430" s="6">
        <f t="shared" si="11"/>
        <v>51879</v>
      </c>
    </row>
    <row r="431" spans="1:8" x14ac:dyDescent="0.25">
      <c r="A431" s="17">
        <v>42686</v>
      </c>
      <c r="B431" s="10" t="s">
        <v>1397</v>
      </c>
      <c r="C431" s="11" t="s">
        <v>1803</v>
      </c>
      <c r="E431" s="8">
        <v>42108</v>
      </c>
      <c r="G431" s="6">
        <f t="shared" si="11"/>
        <v>42108</v>
      </c>
    </row>
    <row r="432" spans="1:8" x14ac:dyDescent="0.25">
      <c r="A432" s="17">
        <v>42677</v>
      </c>
      <c r="B432" s="10" t="s">
        <v>33</v>
      </c>
      <c r="C432" s="11" t="s">
        <v>1803</v>
      </c>
      <c r="E432" s="8">
        <v>11550</v>
      </c>
      <c r="G432" s="6">
        <f t="shared" si="11"/>
        <v>11550</v>
      </c>
    </row>
    <row r="433" spans="1:8" x14ac:dyDescent="0.25">
      <c r="A433" s="17">
        <v>42682</v>
      </c>
      <c r="B433" s="10" t="s">
        <v>33</v>
      </c>
      <c r="C433" s="11" t="s">
        <v>1803</v>
      </c>
      <c r="E433" s="8">
        <v>19233</v>
      </c>
      <c r="G433" s="6">
        <f t="shared" si="11"/>
        <v>19233</v>
      </c>
    </row>
    <row r="434" spans="1:8" x14ac:dyDescent="0.25">
      <c r="A434" s="17">
        <v>42698</v>
      </c>
      <c r="B434" s="10" t="s">
        <v>1397</v>
      </c>
      <c r="C434" s="11" t="s">
        <v>1803</v>
      </c>
      <c r="E434" s="8">
        <v>3000</v>
      </c>
      <c r="G434" s="6">
        <f t="shared" si="11"/>
        <v>3000</v>
      </c>
    </row>
    <row r="435" spans="1:8" x14ac:dyDescent="0.25">
      <c r="A435" s="17">
        <v>42732</v>
      </c>
      <c r="B435" s="10" t="s">
        <v>1400</v>
      </c>
      <c r="C435" s="11" t="s">
        <v>1803</v>
      </c>
      <c r="E435" s="8">
        <v>433624</v>
      </c>
      <c r="G435" s="6">
        <f t="shared" si="11"/>
        <v>433624</v>
      </c>
    </row>
    <row r="436" spans="1:8" x14ac:dyDescent="0.25">
      <c r="A436" s="17">
        <v>42721</v>
      </c>
      <c r="B436" s="10" t="s">
        <v>33</v>
      </c>
      <c r="C436" s="11" t="s">
        <v>1803</v>
      </c>
      <c r="F436" s="9">
        <v>44879</v>
      </c>
      <c r="G436" s="6">
        <f t="shared" si="11"/>
        <v>-44879</v>
      </c>
      <c r="H436" s="7" t="s">
        <v>2192</v>
      </c>
    </row>
    <row r="437" spans="1:8" x14ac:dyDescent="0.25">
      <c r="A437" s="17">
        <v>42730</v>
      </c>
      <c r="B437" s="10" t="s">
        <v>1676</v>
      </c>
      <c r="C437" s="11" t="s">
        <v>1803</v>
      </c>
      <c r="E437" s="8">
        <v>32908</v>
      </c>
      <c r="G437" s="6">
        <f t="shared" si="11"/>
        <v>32908</v>
      </c>
    </row>
    <row r="438" spans="1:8" x14ac:dyDescent="0.25">
      <c r="A438" s="17">
        <v>42711</v>
      </c>
      <c r="B438" s="10" t="s">
        <v>32</v>
      </c>
      <c r="C438" s="11" t="s">
        <v>1803</v>
      </c>
      <c r="E438" s="8">
        <v>3445</v>
      </c>
      <c r="G438" s="6">
        <f t="shared" si="11"/>
        <v>3445</v>
      </c>
    </row>
    <row r="439" spans="1:8" x14ac:dyDescent="0.25">
      <c r="A439" s="17">
        <v>42727</v>
      </c>
      <c r="B439" s="10" t="s">
        <v>32</v>
      </c>
      <c r="C439" s="11" t="s">
        <v>1803</v>
      </c>
      <c r="E439" s="8">
        <v>36929</v>
      </c>
      <c r="G439" s="6">
        <f t="shared" si="11"/>
        <v>36929</v>
      </c>
    </row>
    <row r="440" spans="1:8" x14ac:dyDescent="0.25">
      <c r="A440" s="17">
        <v>42720</v>
      </c>
      <c r="B440" s="10" t="s">
        <v>33</v>
      </c>
      <c r="C440" s="11" t="s">
        <v>1803</v>
      </c>
      <c r="E440" s="8">
        <v>55873</v>
      </c>
      <c r="G440" s="6">
        <f t="shared" si="11"/>
        <v>55873</v>
      </c>
    </row>
    <row r="441" spans="1:8" x14ac:dyDescent="0.25">
      <c r="A441" s="17">
        <v>42740</v>
      </c>
      <c r="B441" s="10" t="s">
        <v>1397</v>
      </c>
      <c r="C441" s="11" t="s">
        <v>1803</v>
      </c>
      <c r="F441" s="9">
        <v>3000</v>
      </c>
      <c r="G441" s="6">
        <f t="shared" si="11"/>
        <v>-3000</v>
      </c>
      <c r="H441" s="1201" t="s">
        <v>2193</v>
      </c>
    </row>
    <row r="442" spans="1:8" x14ac:dyDescent="0.25">
      <c r="A442" s="17">
        <v>42740</v>
      </c>
      <c r="B442" s="10" t="s">
        <v>1400</v>
      </c>
      <c r="C442" s="11" t="s">
        <v>1803</v>
      </c>
      <c r="F442" s="9">
        <v>433634</v>
      </c>
      <c r="G442" s="6">
        <f t="shared" si="11"/>
        <v>-433634</v>
      </c>
      <c r="H442" s="1202"/>
    </row>
    <row r="443" spans="1:8" x14ac:dyDescent="0.25">
      <c r="A443" s="17">
        <v>42740</v>
      </c>
      <c r="B443" s="10" t="s">
        <v>1676</v>
      </c>
      <c r="C443" s="11" t="s">
        <v>1803</v>
      </c>
      <c r="F443" s="9">
        <v>32908</v>
      </c>
      <c r="G443" s="6">
        <f t="shared" si="11"/>
        <v>-32908</v>
      </c>
      <c r="H443" s="1202"/>
    </row>
    <row r="444" spans="1:8" x14ac:dyDescent="0.25">
      <c r="A444" s="17">
        <v>42740</v>
      </c>
      <c r="B444" s="10" t="s">
        <v>32</v>
      </c>
      <c r="C444" s="11" t="s">
        <v>1803</v>
      </c>
      <c r="F444" s="9">
        <v>30468</v>
      </c>
      <c r="G444" s="6">
        <f t="shared" si="11"/>
        <v>-30468</v>
      </c>
      <c r="H444" s="1203"/>
    </row>
    <row r="445" spans="1:8" x14ac:dyDescent="0.25">
      <c r="A445" s="17">
        <v>42775</v>
      </c>
      <c r="B445" s="10" t="s">
        <v>32</v>
      </c>
      <c r="C445" s="11" t="s">
        <v>1803</v>
      </c>
      <c r="E445" s="8">
        <v>10916</v>
      </c>
      <c r="G445" s="6">
        <f t="shared" si="11"/>
        <v>10916</v>
      </c>
    </row>
    <row r="446" spans="1:8" x14ac:dyDescent="0.25">
      <c r="A446" s="17">
        <v>42770</v>
      </c>
      <c r="B446" s="10" t="s">
        <v>1397</v>
      </c>
      <c r="C446" s="11" t="s">
        <v>1803</v>
      </c>
      <c r="E446" s="8">
        <v>9717</v>
      </c>
      <c r="G446" s="6">
        <f t="shared" si="11"/>
        <v>9717</v>
      </c>
    </row>
    <row r="447" spans="1:8" x14ac:dyDescent="0.25">
      <c r="A447" s="17">
        <v>42768</v>
      </c>
      <c r="B447" s="10" t="s">
        <v>33</v>
      </c>
      <c r="C447" s="11" t="s">
        <v>1803</v>
      </c>
      <c r="E447" s="8">
        <v>13612</v>
      </c>
      <c r="G447" s="6">
        <f t="shared" si="11"/>
        <v>13612</v>
      </c>
    </row>
    <row r="448" spans="1:8" x14ac:dyDescent="0.25">
      <c r="A448" s="17">
        <v>42747</v>
      </c>
      <c r="B448" s="10" t="s">
        <v>32</v>
      </c>
      <c r="C448" s="11" t="s">
        <v>1803</v>
      </c>
      <c r="E448" s="8">
        <v>43165</v>
      </c>
      <c r="G448" s="6">
        <f t="shared" si="11"/>
        <v>43165</v>
      </c>
    </row>
    <row r="449" spans="1:8" x14ac:dyDescent="0.25">
      <c r="A449" s="17">
        <v>42755</v>
      </c>
      <c r="B449" s="10" t="s">
        <v>32</v>
      </c>
      <c r="C449" s="11" t="s">
        <v>1803</v>
      </c>
      <c r="E449" s="8">
        <v>6306</v>
      </c>
      <c r="G449" s="6">
        <f t="shared" si="11"/>
        <v>6306</v>
      </c>
    </row>
    <row r="450" spans="1:8" x14ac:dyDescent="0.25">
      <c r="A450" s="17">
        <v>42755</v>
      </c>
      <c r="B450" s="10" t="s">
        <v>1397</v>
      </c>
      <c r="C450" s="11" t="s">
        <v>1803</v>
      </c>
      <c r="E450" s="8">
        <v>33200</v>
      </c>
      <c r="G450" s="6">
        <f t="shared" si="11"/>
        <v>33200</v>
      </c>
    </row>
    <row r="451" spans="1:8" x14ac:dyDescent="0.25">
      <c r="A451" s="17">
        <v>42755</v>
      </c>
      <c r="B451" s="10" t="s">
        <v>1397</v>
      </c>
      <c r="C451" s="11" t="s">
        <v>1803</v>
      </c>
      <c r="F451" s="9">
        <v>44665</v>
      </c>
      <c r="G451" s="6">
        <f t="shared" si="11"/>
        <v>-44665</v>
      </c>
    </row>
    <row r="452" spans="1:8" x14ac:dyDescent="0.25">
      <c r="A452" s="17">
        <v>42742</v>
      </c>
      <c r="B452" s="10" t="s">
        <v>33</v>
      </c>
      <c r="C452" s="11" t="s">
        <v>1803</v>
      </c>
      <c r="E452" s="8">
        <v>10413</v>
      </c>
      <c r="G452" s="6">
        <f t="shared" si="11"/>
        <v>10413</v>
      </c>
    </row>
    <row r="453" spans="1:8" x14ac:dyDescent="0.25">
      <c r="A453" s="17">
        <v>42744</v>
      </c>
      <c r="B453" s="10" t="s">
        <v>33</v>
      </c>
      <c r="C453" s="11" t="s">
        <v>1803</v>
      </c>
      <c r="E453" s="8">
        <v>89052</v>
      </c>
      <c r="G453" s="6">
        <f t="shared" si="11"/>
        <v>89052</v>
      </c>
    </row>
    <row r="454" spans="1:8" x14ac:dyDescent="0.25">
      <c r="A454" s="17">
        <v>42746</v>
      </c>
      <c r="B454" s="10" t="s">
        <v>33</v>
      </c>
      <c r="C454" s="11" t="s">
        <v>1803</v>
      </c>
      <c r="E454" s="8">
        <v>3348</v>
      </c>
      <c r="G454" s="6">
        <f t="shared" si="11"/>
        <v>3348</v>
      </c>
    </row>
    <row r="455" spans="1:8" x14ac:dyDescent="0.25">
      <c r="A455" s="17">
        <v>42740</v>
      </c>
      <c r="B455" s="10" t="s">
        <v>32</v>
      </c>
      <c r="C455" s="11" t="s">
        <v>1803</v>
      </c>
      <c r="E455" s="8">
        <v>95472</v>
      </c>
      <c r="G455" s="6">
        <f t="shared" si="11"/>
        <v>95472</v>
      </c>
    </row>
    <row r="456" spans="1:8" x14ac:dyDescent="0.25">
      <c r="A456" s="17">
        <v>42786</v>
      </c>
      <c r="B456" s="10" t="s">
        <v>1400</v>
      </c>
      <c r="C456" s="11" t="s">
        <v>1803</v>
      </c>
      <c r="E456" s="8">
        <v>1567</v>
      </c>
      <c r="G456" s="6">
        <f t="shared" si="11"/>
        <v>1567</v>
      </c>
    </row>
    <row r="457" spans="1:8" x14ac:dyDescent="0.25">
      <c r="A457" s="17">
        <v>42793</v>
      </c>
      <c r="B457" s="10" t="s">
        <v>1400</v>
      </c>
      <c r="C457" s="11" t="s">
        <v>1803</v>
      </c>
      <c r="E457" s="8">
        <v>27850</v>
      </c>
      <c r="G457" s="6">
        <f t="shared" si="11"/>
        <v>27850</v>
      </c>
    </row>
    <row r="458" spans="1:8" x14ac:dyDescent="0.25">
      <c r="A458" s="17">
        <v>42784</v>
      </c>
      <c r="B458" s="10" t="s">
        <v>33</v>
      </c>
      <c r="C458" s="11" t="s">
        <v>1803</v>
      </c>
      <c r="E458" s="8">
        <v>46586</v>
      </c>
      <c r="G458" s="6">
        <f t="shared" si="11"/>
        <v>46586</v>
      </c>
    </row>
    <row r="459" spans="1:8" x14ac:dyDescent="0.25">
      <c r="A459" s="17">
        <v>42804</v>
      </c>
      <c r="B459" s="10" t="s">
        <v>33</v>
      </c>
      <c r="C459" s="11" t="s">
        <v>1803</v>
      </c>
      <c r="F459" s="9">
        <v>100000</v>
      </c>
      <c r="G459" s="6">
        <f t="shared" si="11"/>
        <v>-100000</v>
      </c>
      <c r="H459" s="1201" t="s">
        <v>2194</v>
      </c>
    </row>
    <row r="460" spans="1:8" x14ac:dyDescent="0.25">
      <c r="A460" s="17">
        <v>42804</v>
      </c>
      <c r="B460" s="10" t="s">
        <v>1397</v>
      </c>
      <c r="C460" s="11" t="s">
        <v>1803</v>
      </c>
      <c r="F460" s="9">
        <v>100000</v>
      </c>
      <c r="G460" s="6">
        <f t="shared" si="11"/>
        <v>-100000</v>
      </c>
      <c r="H460" s="1202"/>
    </row>
    <row r="461" spans="1:8" x14ac:dyDescent="0.25">
      <c r="A461" s="17">
        <v>42804</v>
      </c>
      <c r="B461" s="10" t="s">
        <v>32</v>
      </c>
      <c r="C461" s="11" t="s">
        <v>1803</v>
      </c>
      <c r="F461" s="9">
        <v>100000</v>
      </c>
      <c r="G461" s="6">
        <f t="shared" si="11"/>
        <v>-100000</v>
      </c>
      <c r="H461" s="1203"/>
    </row>
    <row r="462" spans="1:8" x14ac:dyDescent="0.25">
      <c r="A462" s="17">
        <v>42819</v>
      </c>
      <c r="B462" s="10" t="s">
        <v>2089</v>
      </c>
      <c r="C462" s="11" t="s">
        <v>169</v>
      </c>
      <c r="E462" s="8">
        <v>1600</v>
      </c>
      <c r="G462" s="6">
        <f t="shared" si="11"/>
        <v>1600</v>
      </c>
    </row>
    <row r="463" spans="1:8" x14ac:dyDescent="0.25">
      <c r="A463" s="17">
        <v>42809</v>
      </c>
      <c r="B463" s="10" t="s">
        <v>32</v>
      </c>
      <c r="C463" s="11" t="s">
        <v>1803</v>
      </c>
      <c r="E463" s="8">
        <v>15593</v>
      </c>
      <c r="G463" s="6">
        <f t="shared" si="11"/>
        <v>15593</v>
      </c>
    </row>
    <row r="464" spans="1:8" x14ac:dyDescent="0.25">
      <c r="A464" s="17">
        <v>42787</v>
      </c>
      <c r="B464" s="10" t="s">
        <v>32</v>
      </c>
      <c r="C464" s="11" t="s">
        <v>1803</v>
      </c>
      <c r="E464" s="8">
        <v>5693</v>
      </c>
      <c r="G464" s="6">
        <f t="shared" si="11"/>
        <v>5693</v>
      </c>
    </row>
    <row r="465" spans="1:8" x14ac:dyDescent="0.25">
      <c r="A465" s="17">
        <v>42812</v>
      </c>
      <c r="B465" s="10" t="s">
        <v>1400</v>
      </c>
      <c r="C465" s="11" t="s">
        <v>1803</v>
      </c>
      <c r="E465" s="8">
        <v>83845</v>
      </c>
      <c r="G465" s="6">
        <f t="shared" si="11"/>
        <v>83845</v>
      </c>
    </row>
    <row r="466" spans="1:8" x14ac:dyDescent="0.25">
      <c r="A466" s="17">
        <v>42793</v>
      </c>
      <c r="B466" s="10" t="s">
        <v>32</v>
      </c>
      <c r="C466" s="11" t="s">
        <v>1803</v>
      </c>
      <c r="E466" s="8">
        <v>1367</v>
      </c>
      <c r="G466" s="6">
        <f t="shared" si="11"/>
        <v>1367</v>
      </c>
    </row>
    <row r="467" spans="1:8" x14ac:dyDescent="0.25">
      <c r="A467" s="17">
        <v>42798</v>
      </c>
      <c r="B467" s="10" t="s">
        <v>32</v>
      </c>
      <c r="C467" s="11" t="s">
        <v>1803</v>
      </c>
      <c r="E467" s="8">
        <v>1700</v>
      </c>
      <c r="G467" s="6">
        <f t="shared" si="11"/>
        <v>1700</v>
      </c>
    </row>
    <row r="468" spans="1:8" x14ac:dyDescent="0.25">
      <c r="A468" s="17">
        <v>42819</v>
      </c>
      <c r="B468" s="10" t="s">
        <v>1397</v>
      </c>
      <c r="C468" s="11" t="s">
        <v>1803</v>
      </c>
      <c r="E468" s="8">
        <v>67418</v>
      </c>
      <c r="G468" s="6">
        <f t="shared" si="11"/>
        <v>67418</v>
      </c>
    </row>
    <row r="469" spans="1:8" x14ac:dyDescent="0.25">
      <c r="A469" s="17">
        <v>42821</v>
      </c>
      <c r="B469" s="10" t="s">
        <v>1397</v>
      </c>
      <c r="C469" s="11" t="s">
        <v>1803</v>
      </c>
      <c r="E469" s="8">
        <v>39396</v>
      </c>
      <c r="G469" s="6">
        <f t="shared" si="11"/>
        <v>39396</v>
      </c>
    </row>
    <row r="470" spans="1:8" x14ac:dyDescent="0.25">
      <c r="A470" s="17">
        <v>42807</v>
      </c>
      <c r="B470" s="10" t="s">
        <v>1805</v>
      </c>
      <c r="C470" s="11" t="s">
        <v>166</v>
      </c>
      <c r="E470" s="8">
        <v>9600</v>
      </c>
      <c r="G470" s="6">
        <f t="shared" si="11"/>
        <v>9600</v>
      </c>
    </row>
    <row r="471" spans="1:8" x14ac:dyDescent="0.25">
      <c r="A471" s="17">
        <v>42811</v>
      </c>
      <c r="B471" s="10" t="s">
        <v>1676</v>
      </c>
      <c r="C471" s="11" t="s">
        <v>166</v>
      </c>
      <c r="E471" s="8">
        <v>3276</v>
      </c>
      <c r="G471" s="6">
        <f t="shared" si="11"/>
        <v>3276</v>
      </c>
    </row>
    <row r="472" spans="1:8" x14ac:dyDescent="0.25">
      <c r="A472" s="17">
        <v>42818</v>
      </c>
      <c r="B472" s="10" t="s">
        <v>2089</v>
      </c>
      <c r="C472" s="11" t="s">
        <v>166</v>
      </c>
      <c r="E472" s="8">
        <v>5434</v>
      </c>
      <c r="G472" s="6">
        <f t="shared" si="11"/>
        <v>5434</v>
      </c>
    </row>
    <row r="473" spans="1:8" x14ac:dyDescent="0.25">
      <c r="A473" s="17">
        <v>42828</v>
      </c>
      <c r="B473" s="10" t="s">
        <v>2094</v>
      </c>
      <c r="C473" s="11" t="s">
        <v>166</v>
      </c>
      <c r="E473" s="8">
        <v>14700</v>
      </c>
      <c r="G473" s="6">
        <f t="shared" si="11"/>
        <v>14700</v>
      </c>
    </row>
    <row r="474" spans="1:8" x14ac:dyDescent="0.25">
      <c r="A474" s="17">
        <v>42829</v>
      </c>
      <c r="B474" s="10" t="s">
        <v>1400</v>
      </c>
      <c r="C474" s="11" t="s">
        <v>1815</v>
      </c>
      <c r="D474" s="768">
        <v>358</v>
      </c>
      <c r="E474" s="8">
        <v>13194</v>
      </c>
      <c r="G474" s="6">
        <f t="shared" si="11"/>
        <v>13194</v>
      </c>
    </row>
    <row r="475" spans="1:8" x14ac:dyDescent="0.25">
      <c r="A475" s="17">
        <v>42829</v>
      </c>
      <c r="B475" s="10" t="s">
        <v>1400</v>
      </c>
      <c r="C475" s="11" t="s">
        <v>1815</v>
      </c>
      <c r="D475" s="768">
        <v>363</v>
      </c>
      <c r="E475" s="8">
        <v>5580</v>
      </c>
      <c r="G475" s="6">
        <f t="shared" si="11"/>
        <v>5580</v>
      </c>
    </row>
    <row r="476" spans="1:8" x14ac:dyDescent="0.25">
      <c r="A476" s="17">
        <v>42823</v>
      </c>
      <c r="B476" s="10" t="s">
        <v>1400</v>
      </c>
      <c r="C476" s="11" t="s">
        <v>1815</v>
      </c>
      <c r="D476" s="768">
        <v>375</v>
      </c>
      <c r="E476" s="8">
        <v>5313</v>
      </c>
      <c r="G476" s="6">
        <f t="shared" si="11"/>
        <v>5313</v>
      </c>
    </row>
    <row r="477" spans="1:8" x14ac:dyDescent="0.25">
      <c r="A477" s="17">
        <v>42829</v>
      </c>
      <c r="B477" s="10" t="s">
        <v>2089</v>
      </c>
      <c r="C477" s="11" t="s">
        <v>169</v>
      </c>
      <c r="E477" s="8">
        <v>4844</v>
      </c>
      <c r="G477" s="6">
        <f t="shared" si="11"/>
        <v>4844</v>
      </c>
    </row>
    <row r="478" spans="1:8" x14ac:dyDescent="0.25">
      <c r="A478" s="17">
        <v>42833</v>
      </c>
      <c r="B478" s="10" t="s">
        <v>1807</v>
      </c>
      <c r="C478" s="11" t="s">
        <v>169</v>
      </c>
      <c r="F478" s="9">
        <v>4800</v>
      </c>
      <c r="G478" s="6">
        <f t="shared" si="11"/>
        <v>-4800</v>
      </c>
      <c r="H478" s="78"/>
    </row>
    <row r="479" spans="1:8" x14ac:dyDescent="0.25">
      <c r="A479" s="17">
        <v>42833</v>
      </c>
      <c r="B479" s="10" t="s">
        <v>1493</v>
      </c>
      <c r="C479" s="11" t="s">
        <v>169</v>
      </c>
      <c r="F479" s="9">
        <v>13000</v>
      </c>
      <c r="G479" s="6">
        <f t="shared" si="11"/>
        <v>-13000</v>
      </c>
      <c r="H479" s="79"/>
    </row>
    <row r="480" spans="1:8" x14ac:dyDescent="0.25">
      <c r="A480" s="17">
        <v>42833</v>
      </c>
      <c r="B480" s="10" t="s">
        <v>769</v>
      </c>
      <c r="C480" s="11" t="s">
        <v>169</v>
      </c>
      <c r="F480" s="9">
        <v>8652</v>
      </c>
      <c r="G480" s="6">
        <f t="shared" si="11"/>
        <v>-8652</v>
      </c>
      <c r="H480" s="79"/>
    </row>
    <row r="481" spans="1:8" x14ac:dyDescent="0.25">
      <c r="A481" s="17">
        <v>42833</v>
      </c>
      <c r="B481" s="10" t="s">
        <v>1215</v>
      </c>
      <c r="C481" s="11" t="s">
        <v>169</v>
      </c>
      <c r="F481" s="9">
        <v>9600</v>
      </c>
      <c r="G481" s="6">
        <f t="shared" si="11"/>
        <v>-9600</v>
      </c>
      <c r="H481" s="79" t="s">
        <v>2266</v>
      </c>
    </row>
    <row r="482" spans="1:8" x14ac:dyDescent="0.25">
      <c r="A482" s="17">
        <v>42833</v>
      </c>
      <c r="B482" s="10" t="s">
        <v>1399</v>
      </c>
      <c r="C482" s="11" t="s">
        <v>169</v>
      </c>
      <c r="F482" s="9">
        <v>5000</v>
      </c>
      <c r="G482" s="6">
        <f t="shared" si="11"/>
        <v>-5000</v>
      </c>
      <c r="H482" s="79"/>
    </row>
    <row r="483" spans="1:8" x14ac:dyDescent="0.25">
      <c r="A483" s="17">
        <v>42833</v>
      </c>
      <c r="B483" s="10" t="s">
        <v>1397</v>
      </c>
      <c r="C483" s="11" t="s">
        <v>169</v>
      </c>
      <c r="F483" s="9">
        <v>6820</v>
      </c>
      <c r="G483" s="6">
        <f t="shared" si="11"/>
        <v>-6820</v>
      </c>
      <c r="H483" s="79"/>
    </row>
    <row r="484" spans="1:8" x14ac:dyDescent="0.25">
      <c r="A484" s="17">
        <v>42833</v>
      </c>
      <c r="B484" s="10" t="s">
        <v>40</v>
      </c>
      <c r="C484" s="11" t="s">
        <v>169</v>
      </c>
      <c r="F484" s="9">
        <v>2128</v>
      </c>
      <c r="G484" s="6">
        <f t="shared" si="11"/>
        <v>-2128</v>
      </c>
      <c r="H484" s="80"/>
    </row>
    <row r="485" spans="1:8" x14ac:dyDescent="0.25">
      <c r="A485" s="17">
        <v>42835</v>
      </c>
      <c r="B485" s="10" t="s">
        <v>2094</v>
      </c>
      <c r="C485" s="11" t="s">
        <v>166</v>
      </c>
      <c r="E485" s="8">
        <v>4012</v>
      </c>
      <c r="G485" s="6">
        <f t="shared" si="11"/>
        <v>4012</v>
      </c>
    </row>
    <row r="486" spans="1:8" x14ac:dyDescent="0.25">
      <c r="A486" s="17">
        <v>42838</v>
      </c>
      <c r="B486" s="10" t="s">
        <v>40</v>
      </c>
      <c r="C486" s="11" t="s">
        <v>164</v>
      </c>
      <c r="F486" s="9">
        <v>19598</v>
      </c>
      <c r="G486" s="6">
        <f t="shared" si="11"/>
        <v>-19598</v>
      </c>
      <c r="H486" s="78"/>
    </row>
    <row r="487" spans="1:8" x14ac:dyDescent="0.25">
      <c r="A487" s="17">
        <v>42838</v>
      </c>
      <c r="B487" s="10" t="s">
        <v>2089</v>
      </c>
      <c r="C487" s="11" t="s">
        <v>164</v>
      </c>
      <c r="F487" s="9">
        <v>3305</v>
      </c>
      <c r="G487" s="6">
        <f t="shared" si="11"/>
        <v>-3305</v>
      </c>
      <c r="H487" s="79"/>
    </row>
    <row r="488" spans="1:8" x14ac:dyDescent="0.25">
      <c r="A488" s="17">
        <v>42838</v>
      </c>
      <c r="B488" s="10" t="s">
        <v>1805</v>
      </c>
      <c r="C488" s="11" t="s">
        <v>164</v>
      </c>
      <c r="F488" s="9">
        <v>68397</v>
      </c>
      <c r="G488" s="6">
        <f t="shared" si="11"/>
        <v>-68397</v>
      </c>
      <c r="H488" s="79" t="s">
        <v>2277</v>
      </c>
    </row>
    <row r="489" spans="1:8" x14ac:dyDescent="0.25">
      <c r="A489" s="17">
        <v>42838</v>
      </c>
      <c r="B489" s="10" t="s">
        <v>1397</v>
      </c>
      <c r="C489" s="11" t="s">
        <v>164</v>
      </c>
      <c r="F489" s="9">
        <v>8700</v>
      </c>
      <c r="G489" s="6">
        <f t="shared" ref="G489:G670" si="16">E489-F489</f>
        <v>-8700</v>
      </c>
      <c r="H489" s="80"/>
    </row>
    <row r="490" spans="1:8" x14ac:dyDescent="0.25">
      <c r="A490" s="17">
        <v>42801</v>
      </c>
      <c r="B490" s="10" t="s">
        <v>1397</v>
      </c>
      <c r="C490" s="11" t="s">
        <v>180</v>
      </c>
      <c r="E490" s="8">
        <v>29600</v>
      </c>
      <c r="G490" s="6">
        <f t="shared" si="16"/>
        <v>29600</v>
      </c>
    </row>
    <row r="491" spans="1:8" x14ac:dyDescent="0.25">
      <c r="A491" s="17">
        <v>42801</v>
      </c>
      <c r="B491" s="10" t="s">
        <v>1397</v>
      </c>
      <c r="C491" s="11" t="s">
        <v>180</v>
      </c>
      <c r="E491" s="8">
        <v>25560</v>
      </c>
      <c r="G491" s="6">
        <f t="shared" si="16"/>
        <v>25560</v>
      </c>
    </row>
    <row r="492" spans="1:8" x14ac:dyDescent="0.25">
      <c r="A492" s="17">
        <v>42789</v>
      </c>
      <c r="B492" s="10" t="s">
        <v>1397</v>
      </c>
      <c r="C492" s="11" t="s">
        <v>180</v>
      </c>
      <c r="E492" s="8">
        <v>74880</v>
      </c>
      <c r="G492" s="6">
        <f t="shared" si="16"/>
        <v>74880</v>
      </c>
    </row>
    <row r="493" spans="1:8" x14ac:dyDescent="0.25">
      <c r="A493" s="17">
        <v>42801</v>
      </c>
      <c r="B493" s="10" t="s">
        <v>2023</v>
      </c>
      <c r="C493" s="11" t="s">
        <v>180</v>
      </c>
      <c r="E493" s="8">
        <v>52480</v>
      </c>
      <c r="G493" s="6">
        <f t="shared" si="16"/>
        <v>52480</v>
      </c>
    </row>
    <row r="494" spans="1:8" x14ac:dyDescent="0.25">
      <c r="A494" s="17">
        <v>42814</v>
      </c>
      <c r="B494" s="10" t="s">
        <v>1397</v>
      </c>
      <c r="C494" s="11" t="s">
        <v>180</v>
      </c>
      <c r="E494" s="8">
        <v>16000</v>
      </c>
      <c r="G494" s="6">
        <f t="shared" si="16"/>
        <v>16000</v>
      </c>
    </row>
    <row r="495" spans="1:8" x14ac:dyDescent="0.25">
      <c r="A495" s="17">
        <v>42836</v>
      </c>
      <c r="B495" s="10" t="s">
        <v>2023</v>
      </c>
      <c r="C495" s="11" t="s">
        <v>180</v>
      </c>
      <c r="E495" s="8">
        <v>41400</v>
      </c>
      <c r="G495" s="6">
        <f t="shared" si="16"/>
        <v>41400</v>
      </c>
    </row>
    <row r="496" spans="1:8" x14ac:dyDescent="0.25">
      <c r="A496" s="17">
        <v>42836</v>
      </c>
      <c r="B496" s="10" t="s">
        <v>2023</v>
      </c>
      <c r="C496" s="11" t="s">
        <v>180</v>
      </c>
      <c r="E496" s="8">
        <v>19260</v>
      </c>
      <c r="G496" s="6">
        <f t="shared" si="16"/>
        <v>19260</v>
      </c>
    </row>
    <row r="497" spans="1:8" x14ac:dyDescent="0.25">
      <c r="A497" s="17">
        <v>42810</v>
      </c>
      <c r="B497" s="10" t="s">
        <v>2094</v>
      </c>
      <c r="C497" s="11" t="s">
        <v>180</v>
      </c>
      <c r="E497" s="8">
        <v>54420</v>
      </c>
      <c r="G497" s="6">
        <f t="shared" si="16"/>
        <v>54420</v>
      </c>
    </row>
    <row r="498" spans="1:8" x14ac:dyDescent="0.25">
      <c r="A498" s="17">
        <v>42810</v>
      </c>
      <c r="B498" s="10" t="s">
        <v>1397</v>
      </c>
      <c r="C498" s="11" t="s">
        <v>180</v>
      </c>
      <c r="E498" s="8">
        <v>99320</v>
      </c>
      <c r="G498" s="6">
        <f t="shared" si="16"/>
        <v>99320</v>
      </c>
    </row>
    <row r="499" spans="1:8" x14ac:dyDescent="0.25">
      <c r="A499" s="17">
        <v>42786</v>
      </c>
      <c r="B499" s="10" t="s">
        <v>1676</v>
      </c>
      <c r="C499" s="11" t="s">
        <v>180</v>
      </c>
      <c r="E499" s="8">
        <v>11640</v>
      </c>
      <c r="G499" s="6">
        <f t="shared" si="16"/>
        <v>11640</v>
      </c>
    </row>
    <row r="500" spans="1:8" x14ac:dyDescent="0.25">
      <c r="A500" s="17">
        <v>42786</v>
      </c>
      <c r="B500" s="10" t="s">
        <v>1397</v>
      </c>
      <c r="C500" s="11" t="s">
        <v>180</v>
      </c>
      <c r="E500" s="8">
        <v>22300</v>
      </c>
      <c r="G500" s="6">
        <f t="shared" si="16"/>
        <v>22300</v>
      </c>
    </row>
    <row r="501" spans="1:8" x14ac:dyDescent="0.25">
      <c r="A501" s="17">
        <v>42786</v>
      </c>
      <c r="B501" s="10" t="s">
        <v>2023</v>
      </c>
      <c r="C501" s="11" t="s">
        <v>180</v>
      </c>
      <c r="F501" s="9">
        <v>72800</v>
      </c>
      <c r="G501" s="6">
        <f t="shared" si="16"/>
        <v>-72800</v>
      </c>
      <c r="H501" s="31" t="s">
        <v>2279</v>
      </c>
    </row>
    <row r="502" spans="1:8" x14ac:dyDescent="0.25">
      <c r="A502" s="17">
        <v>42836</v>
      </c>
      <c r="B502" s="41" t="s">
        <v>2227</v>
      </c>
      <c r="C502" s="11" t="s">
        <v>166</v>
      </c>
      <c r="D502" s="768">
        <v>9111</v>
      </c>
      <c r="E502" s="8">
        <v>240000</v>
      </c>
      <c r="G502" s="6">
        <f t="shared" si="16"/>
        <v>240000</v>
      </c>
      <c r="H502" s="7" t="s">
        <v>2288</v>
      </c>
    </row>
    <row r="503" spans="1:8" x14ac:dyDescent="0.25">
      <c r="A503" s="17">
        <v>42830</v>
      </c>
      <c r="B503" s="10" t="s">
        <v>1397</v>
      </c>
      <c r="C503" s="11" t="s">
        <v>164</v>
      </c>
      <c r="E503" s="8">
        <v>28566</v>
      </c>
      <c r="G503" s="6">
        <f t="shared" si="16"/>
        <v>28566</v>
      </c>
    </row>
    <row r="504" spans="1:8" x14ac:dyDescent="0.25">
      <c r="A504" s="17">
        <v>42831</v>
      </c>
      <c r="B504" s="10" t="s">
        <v>2263</v>
      </c>
      <c r="C504" s="11" t="s">
        <v>166</v>
      </c>
      <c r="E504" s="8">
        <v>24700</v>
      </c>
      <c r="G504" s="6">
        <f t="shared" si="16"/>
        <v>24700</v>
      </c>
    </row>
    <row r="505" spans="1:8" x14ac:dyDescent="0.25">
      <c r="A505" s="17">
        <v>42838</v>
      </c>
      <c r="B505" s="10" t="s">
        <v>2263</v>
      </c>
      <c r="C505" s="11" t="s">
        <v>166</v>
      </c>
      <c r="E505" s="8">
        <v>26100</v>
      </c>
      <c r="G505" s="6">
        <f t="shared" si="16"/>
        <v>26100</v>
      </c>
    </row>
    <row r="506" spans="1:8" x14ac:dyDescent="0.25">
      <c r="A506" s="17">
        <v>42843</v>
      </c>
      <c r="B506" s="10" t="s">
        <v>2263</v>
      </c>
      <c r="C506" s="11" t="s">
        <v>166</v>
      </c>
      <c r="E506" s="8">
        <v>5600</v>
      </c>
      <c r="G506" s="6">
        <f t="shared" si="16"/>
        <v>5600</v>
      </c>
    </row>
    <row r="507" spans="1:8" x14ac:dyDescent="0.25">
      <c r="A507" s="17">
        <v>42835</v>
      </c>
      <c r="B507" s="10" t="s">
        <v>1805</v>
      </c>
      <c r="C507" s="11" t="s">
        <v>166</v>
      </c>
      <c r="E507" s="8">
        <v>3300</v>
      </c>
      <c r="G507" s="6">
        <f t="shared" si="16"/>
        <v>3300</v>
      </c>
    </row>
    <row r="508" spans="1:8" x14ac:dyDescent="0.25">
      <c r="A508" s="17">
        <v>42839</v>
      </c>
      <c r="B508" s="10" t="s">
        <v>2089</v>
      </c>
      <c r="C508" s="11" t="s">
        <v>166</v>
      </c>
      <c r="E508" s="8">
        <v>3186</v>
      </c>
      <c r="G508" s="6">
        <f t="shared" si="16"/>
        <v>3186</v>
      </c>
    </row>
    <row r="509" spans="1:8" x14ac:dyDescent="0.25">
      <c r="A509" s="17">
        <v>42847</v>
      </c>
      <c r="B509" s="10" t="s">
        <v>2094</v>
      </c>
      <c r="C509" s="11" t="s">
        <v>169</v>
      </c>
      <c r="E509" s="8">
        <v>4300</v>
      </c>
      <c r="G509" s="6">
        <f t="shared" si="16"/>
        <v>4300</v>
      </c>
    </row>
    <row r="510" spans="1:8" x14ac:dyDescent="0.25">
      <c r="A510" s="17">
        <v>42830</v>
      </c>
      <c r="B510" s="10" t="s">
        <v>1397</v>
      </c>
      <c r="C510" s="11" t="s">
        <v>1803</v>
      </c>
      <c r="E510" s="8">
        <v>26755</v>
      </c>
      <c r="G510" s="6">
        <f t="shared" si="16"/>
        <v>26755</v>
      </c>
    </row>
    <row r="511" spans="1:8" x14ac:dyDescent="0.25">
      <c r="A511" s="17">
        <v>42838</v>
      </c>
      <c r="B511" s="10" t="s">
        <v>1400</v>
      </c>
      <c r="C511" s="11" t="s">
        <v>1803</v>
      </c>
      <c r="E511" s="8">
        <v>103641</v>
      </c>
      <c r="G511" s="6">
        <f t="shared" si="16"/>
        <v>103641</v>
      </c>
    </row>
    <row r="512" spans="1:8" x14ac:dyDescent="0.25">
      <c r="A512" s="17">
        <v>42829</v>
      </c>
      <c r="B512" s="10" t="s">
        <v>1397</v>
      </c>
      <c r="C512" s="11" t="s">
        <v>1803</v>
      </c>
      <c r="E512" s="8">
        <v>1442</v>
      </c>
      <c r="G512" s="6">
        <f t="shared" si="16"/>
        <v>1442</v>
      </c>
    </row>
    <row r="513" spans="1:8" x14ac:dyDescent="0.25">
      <c r="A513" s="17">
        <v>42832</v>
      </c>
      <c r="B513" s="10" t="s">
        <v>1397</v>
      </c>
      <c r="C513" s="11" t="s">
        <v>1803</v>
      </c>
      <c r="F513" s="9">
        <v>28035</v>
      </c>
      <c r="G513" s="6">
        <f t="shared" si="16"/>
        <v>-28035</v>
      </c>
      <c r="H513" s="7" t="s">
        <v>2320</v>
      </c>
    </row>
    <row r="514" spans="1:8" x14ac:dyDescent="0.25">
      <c r="A514" s="17">
        <v>42838</v>
      </c>
      <c r="B514" s="10" t="s">
        <v>1397</v>
      </c>
      <c r="C514" s="11" t="s">
        <v>1803</v>
      </c>
      <c r="E514" s="8">
        <v>33150</v>
      </c>
      <c r="G514" s="6">
        <f t="shared" si="16"/>
        <v>33150</v>
      </c>
    </row>
    <row r="515" spans="1:8" x14ac:dyDescent="0.25">
      <c r="A515" s="17">
        <v>42851</v>
      </c>
      <c r="B515" s="10" t="s">
        <v>1805</v>
      </c>
      <c r="C515" s="11" t="s">
        <v>161</v>
      </c>
      <c r="F515" s="9">
        <v>1500</v>
      </c>
      <c r="G515" s="6">
        <f t="shared" si="16"/>
        <v>-1500</v>
      </c>
      <c r="H515" s="31" t="s">
        <v>2321</v>
      </c>
    </row>
    <row r="516" spans="1:8" x14ac:dyDescent="0.25">
      <c r="A516" s="17">
        <v>42851</v>
      </c>
      <c r="B516" s="10" t="s">
        <v>40</v>
      </c>
      <c r="C516" s="11" t="s">
        <v>161</v>
      </c>
      <c r="F516" s="9">
        <v>245069</v>
      </c>
      <c r="G516" s="6">
        <f t="shared" si="16"/>
        <v>-245069</v>
      </c>
      <c r="H516" s="31" t="s">
        <v>2323</v>
      </c>
    </row>
    <row r="517" spans="1:8" x14ac:dyDescent="0.25">
      <c r="A517" s="17">
        <v>42851</v>
      </c>
      <c r="B517" s="10" t="s">
        <v>1397</v>
      </c>
      <c r="C517" s="11" t="s">
        <v>161</v>
      </c>
      <c r="F517" s="9">
        <v>38431</v>
      </c>
      <c r="G517" s="6">
        <f t="shared" si="16"/>
        <v>-38431</v>
      </c>
      <c r="H517" s="31" t="s">
        <v>2322</v>
      </c>
    </row>
    <row r="518" spans="1:8" x14ac:dyDescent="0.25">
      <c r="A518" s="17">
        <v>42851</v>
      </c>
      <c r="B518" s="10" t="s">
        <v>2094</v>
      </c>
      <c r="C518" s="11" t="s">
        <v>166</v>
      </c>
      <c r="E518" s="8">
        <v>15400</v>
      </c>
      <c r="G518" s="6">
        <f t="shared" si="16"/>
        <v>15400</v>
      </c>
    </row>
    <row r="519" spans="1:8" x14ac:dyDescent="0.25">
      <c r="A519" s="17">
        <v>42850</v>
      </c>
      <c r="B519" s="10" t="s">
        <v>1400</v>
      </c>
      <c r="C519" s="11" t="s">
        <v>1815</v>
      </c>
      <c r="E519" s="8">
        <v>67883</v>
      </c>
      <c r="G519" s="6">
        <f t="shared" si="16"/>
        <v>67883</v>
      </c>
    </row>
    <row r="520" spans="1:8" x14ac:dyDescent="0.25">
      <c r="A520" s="17">
        <v>42843</v>
      </c>
      <c r="B520" s="10" t="s">
        <v>2263</v>
      </c>
      <c r="C520" s="11" t="s">
        <v>180</v>
      </c>
      <c r="E520" s="8">
        <v>20360</v>
      </c>
      <c r="G520" s="6">
        <f t="shared" si="16"/>
        <v>20360</v>
      </c>
    </row>
    <row r="521" spans="1:8" x14ac:dyDescent="0.25">
      <c r="A521" s="17">
        <v>42892</v>
      </c>
      <c r="B521" s="10" t="s">
        <v>1397</v>
      </c>
      <c r="C521" s="11" t="s">
        <v>180</v>
      </c>
      <c r="E521" s="8">
        <v>16800</v>
      </c>
      <c r="G521" s="6">
        <f t="shared" si="16"/>
        <v>16800</v>
      </c>
    </row>
    <row r="522" spans="1:8" x14ac:dyDescent="0.25">
      <c r="A522" s="17">
        <v>42971</v>
      </c>
      <c r="B522" s="10" t="s">
        <v>2227</v>
      </c>
      <c r="C522" s="11" t="s">
        <v>180</v>
      </c>
      <c r="E522" s="8">
        <v>22000</v>
      </c>
      <c r="G522" s="6">
        <f t="shared" ref="G522:G523" si="17">E522-F522</f>
        <v>22000</v>
      </c>
    </row>
    <row r="523" spans="1:8" x14ac:dyDescent="0.25">
      <c r="A523" s="17">
        <v>43011</v>
      </c>
      <c r="B523" s="10" t="s">
        <v>1400</v>
      </c>
      <c r="C523" s="11" t="s">
        <v>180</v>
      </c>
      <c r="E523" s="8">
        <v>20050</v>
      </c>
      <c r="G523" s="6">
        <f t="shared" si="17"/>
        <v>20050</v>
      </c>
    </row>
    <row r="524" spans="1:8" x14ac:dyDescent="0.25">
      <c r="A524" s="17">
        <v>42853</v>
      </c>
      <c r="B524" s="10" t="s">
        <v>40</v>
      </c>
      <c r="C524" s="11" t="s">
        <v>180</v>
      </c>
      <c r="F524" s="9">
        <v>135393</v>
      </c>
      <c r="G524" s="6">
        <f t="shared" si="16"/>
        <v>-135393</v>
      </c>
      <c r="H524" s="78"/>
    </row>
    <row r="525" spans="1:8" x14ac:dyDescent="0.25">
      <c r="A525" s="17">
        <v>42853</v>
      </c>
      <c r="B525" s="10" t="s">
        <v>1676</v>
      </c>
      <c r="C525" s="11" t="s">
        <v>180</v>
      </c>
      <c r="F525" s="9">
        <v>41170</v>
      </c>
      <c r="G525" s="6">
        <f t="shared" si="16"/>
        <v>-41170</v>
      </c>
      <c r="H525" s="79"/>
    </row>
    <row r="526" spans="1:8" x14ac:dyDescent="0.25">
      <c r="A526" s="17">
        <v>42853</v>
      </c>
      <c r="B526" s="10" t="s">
        <v>1397</v>
      </c>
      <c r="C526" s="11" t="s">
        <v>180</v>
      </c>
      <c r="F526" s="9">
        <v>62737</v>
      </c>
      <c r="G526" s="6">
        <f t="shared" si="16"/>
        <v>-62737</v>
      </c>
      <c r="H526" s="79" t="s">
        <v>2332</v>
      </c>
    </row>
    <row r="527" spans="1:8" x14ac:dyDescent="0.25">
      <c r="A527" s="17">
        <v>42853</v>
      </c>
      <c r="B527" s="10" t="s">
        <v>2023</v>
      </c>
      <c r="C527" s="11" t="s">
        <v>180</v>
      </c>
      <c r="F527" s="9">
        <v>40340</v>
      </c>
      <c r="G527" s="6">
        <f t="shared" si="16"/>
        <v>-40340</v>
      </c>
      <c r="H527" s="79"/>
    </row>
    <row r="528" spans="1:8" x14ac:dyDescent="0.25">
      <c r="A528" s="17">
        <v>42853</v>
      </c>
      <c r="B528" s="10" t="s">
        <v>2263</v>
      </c>
      <c r="C528" s="11" t="s">
        <v>180</v>
      </c>
      <c r="F528" s="9">
        <v>20360</v>
      </c>
      <c r="G528" s="6">
        <f t="shared" si="16"/>
        <v>-20360</v>
      </c>
      <c r="H528" s="80"/>
    </row>
    <row r="529" spans="1:8" x14ac:dyDescent="0.25">
      <c r="A529" s="17">
        <v>42854</v>
      </c>
      <c r="B529" s="10" t="s">
        <v>1397</v>
      </c>
      <c r="C529" s="11" t="s">
        <v>169</v>
      </c>
      <c r="E529" s="8">
        <v>10000</v>
      </c>
      <c r="G529" s="6">
        <f t="shared" si="16"/>
        <v>10000</v>
      </c>
    </row>
    <row r="530" spans="1:8" x14ac:dyDescent="0.25">
      <c r="A530" s="17">
        <v>42838</v>
      </c>
      <c r="B530" s="10" t="s">
        <v>1397</v>
      </c>
      <c r="C530" s="11" t="s">
        <v>164</v>
      </c>
      <c r="E530" s="8">
        <v>1407</v>
      </c>
      <c r="G530" s="6">
        <f t="shared" si="16"/>
        <v>1407</v>
      </c>
    </row>
    <row r="531" spans="1:8" x14ac:dyDescent="0.25">
      <c r="A531" s="17">
        <v>42838</v>
      </c>
      <c r="B531" s="10" t="s">
        <v>1400</v>
      </c>
      <c r="C531" s="11" t="s">
        <v>164</v>
      </c>
      <c r="E531" s="8">
        <v>2155</v>
      </c>
      <c r="G531" s="6">
        <f t="shared" si="16"/>
        <v>2155</v>
      </c>
    </row>
    <row r="532" spans="1:8" x14ac:dyDescent="0.25">
      <c r="A532" s="17">
        <v>42846</v>
      </c>
      <c r="B532" s="10" t="s">
        <v>2094</v>
      </c>
      <c r="C532" s="11" t="s">
        <v>164</v>
      </c>
      <c r="E532" s="8">
        <v>4304</v>
      </c>
      <c r="G532" s="6">
        <f t="shared" si="16"/>
        <v>4304</v>
      </c>
    </row>
    <row r="533" spans="1:8" x14ac:dyDescent="0.25">
      <c r="A533" s="17">
        <v>42852</v>
      </c>
      <c r="B533" s="10" t="s">
        <v>1400</v>
      </c>
      <c r="C533" s="11" t="s">
        <v>1815</v>
      </c>
      <c r="D533" s="768">
        <v>396</v>
      </c>
      <c r="E533" s="8">
        <v>124666</v>
      </c>
      <c r="G533" s="6">
        <f t="shared" si="16"/>
        <v>124666</v>
      </c>
    </row>
    <row r="534" spans="1:8" x14ac:dyDescent="0.25">
      <c r="A534" s="17">
        <v>42858</v>
      </c>
      <c r="B534" s="10" t="s">
        <v>2094</v>
      </c>
      <c r="C534" s="11" t="s">
        <v>164</v>
      </c>
      <c r="E534" s="8">
        <v>14633</v>
      </c>
      <c r="G534" s="6">
        <f t="shared" si="16"/>
        <v>14633</v>
      </c>
    </row>
    <row r="535" spans="1:8" x14ac:dyDescent="0.25">
      <c r="A535" s="17">
        <v>42854</v>
      </c>
      <c r="B535" s="10" t="s">
        <v>1397</v>
      </c>
      <c r="C535" s="11" t="s">
        <v>161</v>
      </c>
      <c r="E535" s="8">
        <v>12083</v>
      </c>
      <c r="G535" s="6">
        <f t="shared" si="16"/>
        <v>12083</v>
      </c>
    </row>
    <row r="536" spans="1:8" x14ac:dyDescent="0.25">
      <c r="A536" s="17">
        <v>42873</v>
      </c>
      <c r="B536" s="10" t="s">
        <v>1400</v>
      </c>
      <c r="C536" s="11" t="s">
        <v>1815</v>
      </c>
      <c r="E536" s="8">
        <v>152671</v>
      </c>
      <c r="G536" s="6">
        <f t="shared" si="16"/>
        <v>152671</v>
      </c>
    </row>
    <row r="537" spans="1:8" x14ac:dyDescent="0.25">
      <c r="A537" s="17">
        <v>42861</v>
      </c>
      <c r="B537" s="10" t="s">
        <v>2404</v>
      </c>
      <c r="C537" s="11" t="s">
        <v>161</v>
      </c>
      <c r="E537" s="8">
        <v>907</v>
      </c>
      <c r="G537" s="6">
        <f t="shared" si="16"/>
        <v>907</v>
      </c>
    </row>
    <row r="538" spans="1:8" x14ac:dyDescent="0.25">
      <c r="A538" s="17">
        <v>42875</v>
      </c>
      <c r="B538" s="10" t="s">
        <v>1400</v>
      </c>
      <c r="C538" s="11" t="s">
        <v>164</v>
      </c>
      <c r="F538" s="9">
        <v>2155</v>
      </c>
      <c r="G538" s="6">
        <f t="shared" si="16"/>
        <v>-2155</v>
      </c>
      <c r="H538" s="78"/>
    </row>
    <row r="539" spans="1:8" x14ac:dyDescent="0.25">
      <c r="A539" s="17">
        <v>42875</v>
      </c>
      <c r="B539" s="10" t="s">
        <v>2094</v>
      </c>
      <c r="C539" s="11" t="s">
        <v>164</v>
      </c>
      <c r="F539" s="9">
        <v>18937</v>
      </c>
      <c r="G539" s="6">
        <f t="shared" si="16"/>
        <v>-18937</v>
      </c>
      <c r="H539" s="79" t="s">
        <v>2410</v>
      </c>
    </row>
    <row r="540" spans="1:8" x14ac:dyDescent="0.25">
      <c r="A540" s="17">
        <v>42875</v>
      </c>
      <c r="B540" s="10" t="s">
        <v>1397</v>
      </c>
      <c r="C540" s="11" t="s">
        <v>164</v>
      </c>
      <c r="F540" s="9">
        <v>78908</v>
      </c>
      <c r="G540" s="6">
        <f t="shared" si="16"/>
        <v>-78908</v>
      </c>
      <c r="H540" s="80"/>
    </row>
    <row r="541" spans="1:8" x14ac:dyDescent="0.25">
      <c r="A541" s="17">
        <v>42875</v>
      </c>
      <c r="B541" s="10" t="s">
        <v>2404</v>
      </c>
      <c r="C541" s="11" t="s">
        <v>161</v>
      </c>
      <c r="F541" s="9">
        <v>907</v>
      </c>
      <c r="G541" s="6">
        <f t="shared" si="16"/>
        <v>-907</v>
      </c>
      <c r="H541" s="1201" t="s">
        <v>2412</v>
      </c>
    </row>
    <row r="542" spans="1:8" x14ac:dyDescent="0.25">
      <c r="A542" s="17">
        <v>42875</v>
      </c>
      <c r="B542" s="10" t="s">
        <v>1397</v>
      </c>
      <c r="C542" s="11" t="s">
        <v>161</v>
      </c>
      <c r="F542" s="9">
        <v>99093</v>
      </c>
      <c r="G542" s="6">
        <f t="shared" si="16"/>
        <v>-99093</v>
      </c>
      <c r="H542" s="1203"/>
    </row>
    <row r="543" spans="1:8" x14ac:dyDescent="0.25">
      <c r="A543" s="17">
        <v>42875</v>
      </c>
      <c r="B543" s="10" t="s">
        <v>2094</v>
      </c>
      <c r="C543" s="11" t="s">
        <v>169</v>
      </c>
      <c r="F543" s="9">
        <v>4300</v>
      </c>
      <c r="G543" s="6">
        <f t="shared" si="16"/>
        <v>-4300</v>
      </c>
      <c r="H543" s="78"/>
    </row>
    <row r="544" spans="1:8" x14ac:dyDescent="0.25">
      <c r="A544" s="17">
        <v>42875</v>
      </c>
      <c r="B544" s="10" t="s">
        <v>1397</v>
      </c>
      <c r="C544" s="11" t="s">
        <v>169</v>
      </c>
      <c r="F544" s="9">
        <v>10000</v>
      </c>
      <c r="G544" s="6">
        <f t="shared" si="16"/>
        <v>-10000</v>
      </c>
      <c r="H544" s="79" t="s">
        <v>2411</v>
      </c>
    </row>
    <row r="545" spans="1:8" x14ac:dyDescent="0.25">
      <c r="A545" s="17">
        <v>42875</v>
      </c>
      <c r="B545" s="10" t="s">
        <v>2089</v>
      </c>
      <c r="C545" s="11" t="s">
        <v>169</v>
      </c>
      <c r="F545" s="9">
        <v>28444</v>
      </c>
      <c r="G545" s="6">
        <f t="shared" si="16"/>
        <v>-28444</v>
      </c>
      <c r="H545" s="79"/>
    </row>
    <row r="546" spans="1:8" x14ac:dyDescent="0.25">
      <c r="A546" s="17">
        <v>42875</v>
      </c>
      <c r="B546" s="10" t="s">
        <v>40</v>
      </c>
      <c r="C546" s="11" t="s">
        <v>169</v>
      </c>
      <c r="F546" s="9">
        <v>7256</v>
      </c>
      <c r="G546" s="6">
        <f t="shared" si="16"/>
        <v>-7256</v>
      </c>
      <c r="H546" s="80"/>
    </row>
    <row r="547" spans="1:8" x14ac:dyDescent="0.25">
      <c r="A547" s="17">
        <v>42875</v>
      </c>
      <c r="B547" s="10" t="s">
        <v>1400</v>
      </c>
      <c r="C547" s="11" t="s">
        <v>1803</v>
      </c>
      <c r="F547" s="9">
        <v>100000</v>
      </c>
      <c r="G547" s="6">
        <f t="shared" si="16"/>
        <v>-100000</v>
      </c>
      <c r="H547" s="132"/>
    </row>
    <row r="548" spans="1:8" x14ac:dyDescent="0.25">
      <c r="A548" s="17">
        <v>42875</v>
      </c>
      <c r="B548" s="10" t="s">
        <v>1397</v>
      </c>
      <c r="C548" s="11" t="s">
        <v>1803</v>
      </c>
      <c r="F548" s="9">
        <v>100000</v>
      </c>
      <c r="G548" s="6">
        <f t="shared" si="16"/>
        <v>-100000</v>
      </c>
      <c r="H548" s="124"/>
    </row>
    <row r="549" spans="1:8" x14ac:dyDescent="0.25">
      <c r="A549" s="17">
        <v>42875</v>
      </c>
      <c r="B549" s="10" t="s">
        <v>33</v>
      </c>
      <c r="C549" s="11" t="s">
        <v>1803</v>
      </c>
      <c r="F549" s="9">
        <v>50000</v>
      </c>
      <c r="G549" s="6">
        <f t="shared" si="16"/>
        <v>-50000</v>
      </c>
      <c r="H549" s="79" t="s">
        <v>2414</v>
      </c>
    </row>
    <row r="550" spans="1:8" x14ac:dyDescent="0.25">
      <c r="A550" s="17">
        <v>42875</v>
      </c>
      <c r="B550" s="10" t="s">
        <v>32</v>
      </c>
      <c r="C550" s="11" t="s">
        <v>1803</v>
      </c>
      <c r="F550" s="9">
        <v>50000</v>
      </c>
      <c r="G550" s="6">
        <f t="shared" si="16"/>
        <v>-50000</v>
      </c>
      <c r="H550" s="133"/>
    </row>
    <row r="551" spans="1:8" x14ac:dyDescent="0.25">
      <c r="A551" s="17">
        <v>42863</v>
      </c>
      <c r="B551" s="10" t="s">
        <v>1400</v>
      </c>
      <c r="C551" s="11" t="s">
        <v>1803</v>
      </c>
      <c r="E551" s="134">
        <v>32711</v>
      </c>
      <c r="G551" s="6">
        <f t="shared" si="16"/>
        <v>32711</v>
      </c>
    </row>
    <row r="552" spans="1:8" x14ac:dyDescent="0.25">
      <c r="A552" s="17">
        <v>42864</v>
      </c>
      <c r="B552" s="10" t="s">
        <v>1400</v>
      </c>
      <c r="C552" s="11" t="s">
        <v>1803</v>
      </c>
      <c r="E552" s="134">
        <v>2806</v>
      </c>
      <c r="G552" s="6">
        <f t="shared" si="16"/>
        <v>2806</v>
      </c>
    </row>
    <row r="553" spans="1:8" x14ac:dyDescent="0.25">
      <c r="A553" s="17">
        <v>42870</v>
      </c>
      <c r="B553" s="10" t="s">
        <v>38</v>
      </c>
      <c r="C553" s="11" t="s">
        <v>161</v>
      </c>
      <c r="E553" s="8">
        <v>2318</v>
      </c>
      <c r="G553" s="6">
        <f t="shared" si="16"/>
        <v>2318</v>
      </c>
    </row>
    <row r="554" spans="1:8" x14ac:dyDescent="0.25">
      <c r="A554" s="17">
        <v>42875</v>
      </c>
      <c r="B554" s="10" t="s">
        <v>2271</v>
      </c>
      <c r="C554" s="11" t="s">
        <v>164</v>
      </c>
      <c r="E554" s="8">
        <v>6104</v>
      </c>
      <c r="G554" s="6">
        <f t="shared" si="16"/>
        <v>6104</v>
      </c>
    </row>
    <row r="555" spans="1:8" x14ac:dyDescent="0.25">
      <c r="A555" s="17">
        <v>42858</v>
      </c>
      <c r="B555" s="10" t="s">
        <v>2271</v>
      </c>
      <c r="C555" s="11" t="s">
        <v>164</v>
      </c>
      <c r="G555" s="6">
        <f t="shared" si="16"/>
        <v>0</v>
      </c>
    </row>
    <row r="556" spans="1:8" x14ac:dyDescent="0.25">
      <c r="A556" s="17">
        <v>42863</v>
      </c>
      <c r="B556" s="10" t="s">
        <v>2094</v>
      </c>
      <c r="C556" s="11" t="s">
        <v>166</v>
      </c>
      <c r="E556" s="8">
        <v>37100</v>
      </c>
      <c r="G556" s="6">
        <f t="shared" si="16"/>
        <v>37100</v>
      </c>
    </row>
    <row r="557" spans="1:8" x14ac:dyDescent="0.25">
      <c r="A557" s="138">
        <v>42866</v>
      </c>
      <c r="B557" s="10" t="s">
        <v>2263</v>
      </c>
      <c r="C557" s="11" t="s">
        <v>166</v>
      </c>
      <c r="E557" s="8">
        <v>3264</v>
      </c>
      <c r="G557" s="6">
        <f t="shared" si="16"/>
        <v>3264</v>
      </c>
    </row>
    <row r="558" spans="1:8" x14ac:dyDescent="0.25">
      <c r="A558" s="17">
        <v>42880</v>
      </c>
      <c r="B558" s="139" t="s">
        <v>1397</v>
      </c>
      <c r="C558" s="140" t="s">
        <v>164</v>
      </c>
      <c r="D558" s="770"/>
      <c r="E558" s="141"/>
      <c r="F558" s="142">
        <v>100000</v>
      </c>
      <c r="G558" s="143">
        <f t="shared" si="16"/>
        <v>-100000</v>
      </c>
      <c r="H558" s="31" t="s">
        <v>2416</v>
      </c>
    </row>
    <row r="559" spans="1:8" x14ac:dyDescent="0.25">
      <c r="A559" s="17">
        <v>42880</v>
      </c>
      <c r="B559" s="144" t="s">
        <v>33</v>
      </c>
      <c r="C559" s="145" t="s">
        <v>1803</v>
      </c>
      <c r="D559" s="771"/>
      <c r="E559" s="146"/>
      <c r="F559" s="147">
        <v>100000</v>
      </c>
      <c r="G559" s="148">
        <f t="shared" si="16"/>
        <v>-100000</v>
      </c>
      <c r="H559" s="1201" t="s">
        <v>2420</v>
      </c>
    </row>
    <row r="560" spans="1:8" x14ac:dyDescent="0.25">
      <c r="A560" s="17">
        <v>42880</v>
      </c>
      <c r="B560" s="149" t="s">
        <v>32</v>
      </c>
      <c r="C560" s="150" t="s">
        <v>1803</v>
      </c>
      <c r="D560" s="772"/>
      <c r="E560" s="151"/>
      <c r="F560" s="152">
        <v>100000</v>
      </c>
      <c r="G560" s="153">
        <f t="shared" si="16"/>
        <v>-100000</v>
      </c>
      <c r="H560" s="1203"/>
    </row>
    <row r="561" spans="1:8" x14ac:dyDescent="0.25">
      <c r="A561" s="17">
        <v>42880</v>
      </c>
      <c r="B561" s="144" t="s">
        <v>2227</v>
      </c>
      <c r="C561" s="145" t="s">
        <v>166</v>
      </c>
      <c r="D561" s="771"/>
      <c r="E561" s="146"/>
      <c r="F561" s="147">
        <v>14455</v>
      </c>
      <c r="G561" s="148">
        <f t="shared" si="16"/>
        <v>-14455</v>
      </c>
      <c r="H561" s="78"/>
    </row>
    <row r="562" spans="1:8" x14ac:dyDescent="0.25">
      <c r="A562" s="17">
        <v>42880</v>
      </c>
      <c r="B562" s="10" t="s">
        <v>2094</v>
      </c>
      <c r="C562" s="11" t="s">
        <v>166</v>
      </c>
      <c r="F562" s="9">
        <v>1085</v>
      </c>
      <c r="G562" s="6">
        <f t="shared" si="16"/>
        <v>-1085</v>
      </c>
      <c r="H562" s="79"/>
    </row>
    <row r="563" spans="1:8" x14ac:dyDescent="0.25">
      <c r="A563" s="17">
        <v>42880</v>
      </c>
      <c r="B563" s="10" t="s">
        <v>1676</v>
      </c>
      <c r="C563" s="11" t="s">
        <v>166</v>
      </c>
      <c r="F563" s="9">
        <v>3276</v>
      </c>
      <c r="G563" s="6">
        <f t="shared" si="16"/>
        <v>-3276</v>
      </c>
      <c r="H563" s="31" t="s">
        <v>2419</v>
      </c>
    </row>
    <row r="564" spans="1:8" x14ac:dyDescent="0.25">
      <c r="A564" s="17">
        <v>42880</v>
      </c>
      <c r="B564" s="10" t="s">
        <v>1805</v>
      </c>
      <c r="C564" s="11" t="s">
        <v>166</v>
      </c>
      <c r="F564" s="9">
        <v>12900</v>
      </c>
      <c r="G564" s="6">
        <f t="shared" si="16"/>
        <v>-12900</v>
      </c>
      <c r="H564" s="79"/>
    </row>
    <row r="565" spans="1:8" x14ac:dyDescent="0.25">
      <c r="A565" s="17">
        <v>42880</v>
      </c>
      <c r="B565" s="10" t="s">
        <v>2089</v>
      </c>
      <c r="C565" s="11" t="s">
        <v>166</v>
      </c>
      <c r="F565" s="9">
        <v>8620</v>
      </c>
      <c r="G565" s="6">
        <f t="shared" si="16"/>
        <v>-8620</v>
      </c>
      <c r="H565" s="79"/>
    </row>
    <row r="566" spans="1:8" x14ac:dyDescent="0.25">
      <c r="A566" s="17">
        <v>42880</v>
      </c>
      <c r="B566" s="149" t="s">
        <v>2263</v>
      </c>
      <c r="C566" s="150" t="s">
        <v>166</v>
      </c>
      <c r="D566" s="772"/>
      <c r="E566" s="151"/>
      <c r="F566" s="152">
        <v>59664</v>
      </c>
      <c r="G566" s="153">
        <f t="shared" si="16"/>
        <v>-59664</v>
      </c>
      <c r="H566" s="80"/>
    </row>
    <row r="567" spans="1:8" x14ac:dyDescent="0.25">
      <c r="A567" s="17">
        <v>42877</v>
      </c>
      <c r="B567" s="10" t="s">
        <v>2271</v>
      </c>
      <c r="C567" s="11" t="s">
        <v>166</v>
      </c>
      <c r="E567" s="8">
        <v>22700</v>
      </c>
      <c r="G567" s="143">
        <f t="shared" si="16"/>
        <v>22700</v>
      </c>
    </row>
    <row r="568" spans="1:8" x14ac:dyDescent="0.25">
      <c r="A568" s="17">
        <v>42880</v>
      </c>
      <c r="B568" s="10" t="s">
        <v>2023</v>
      </c>
      <c r="C568" s="11" t="s">
        <v>166</v>
      </c>
      <c r="E568" s="8">
        <v>5600</v>
      </c>
      <c r="G568" s="143">
        <f t="shared" si="16"/>
        <v>5600</v>
      </c>
    </row>
    <row r="569" spans="1:8" x14ac:dyDescent="0.25">
      <c r="A569" s="17">
        <v>42879</v>
      </c>
      <c r="B569" s="10" t="s">
        <v>2023</v>
      </c>
      <c r="C569" s="11" t="s">
        <v>166</v>
      </c>
      <c r="E569" s="8">
        <v>40996</v>
      </c>
      <c r="G569" s="143">
        <f t="shared" si="16"/>
        <v>40996</v>
      </c>
    </row>
    <row r="570" spans="1:8" x14ac:dyDescent="0.25">
      <c r="A570" s="17">
        <v>42884</v>
      </c>
      <c r="B570" s="10" t="s">
        <v>1400</v>
      </c>
      <c r="C570" s="11" t="s">
        <v>1815</v>
      </c>
      <c r="E570" s="225">
        <v>15210</v>
      </c>
      <c r="G570" s="6">
        <f t="shared" si="16"/>
        <v>15210</v>
      </c>
    </row>
    <row r="571" spans="1:8" x14ac:dyDescent="0.25">
      <c r="A571" s="17">
        <v>42884</v>
      </c>
      <c r="B571" s="10" t="s">
        <v>1400</v>
      </c>
      <c r="C571" s="11" t="s">
        <v>1815</v>
      </c>
      <c r="E571" s="225">
        <v>276784</v>
      </c>
      <c r="G571" s="6">
        <f t="shared" si="16"/>
        <v>276784</v>
      </c>
    </row>
    <row r="572" spans="1:8" x14ac:dyDescent="0.25">
      <c r="A572" s="17">
        <v>42882</v>
      </c>
      <c r="B572" s="10" t="s">
        <v>2023</v>
      </c>
      <c r="C572" s="11" t="s">
        <v>166</v>
      </c>
      <c r="E572" s="8">
        <v>9900</v>
      </c>
      <c r="G572" s="6">
        <f t="shared" si="16"/>
        <v>9900</v>
      </c>
    </row>
    <row r="573" spans="1:8" x14ac:dyDescent="0.25">
      <c r="A573" s="17">
        <v>42881</v>
      </c>
      <c r="B573" s="10" t="s">
        <v>1676</v>
      </c>
      <c r="C573" s="11" t="s">
        <v>166</v>
      </c>
      <c r="E573" s="8">
        <v>1400</v>
      </c>
      <c r="G573" s="6">
        <f t="shared" si="16"/>
        <v>1400</v>
      </c>
    </row>
    <row r="574" spans="1:8" x14ac:dyDescent="0.25">
      <c r="A574" s="17">
        <v>42875</v>
      </c>
      <c r="B574" s="10" t="s">
        <v>2043</v>
      </c>
      <c r="C574" s="11" t="s">
        <v>161</v>
      </c>
      <c r="E574" s="8">
        <v>58092</v>
      </c>
      <c r="G574" s="6">
        <f t="shared" si="16"/>
        <v>58092</v>
      </c>
    </row>
    <row r="575" spans="1:8" x14ac:dyDescent="0.25">
      <c r="A575" s="17">
        <v>42899</v>
      </c>
      <c r="B575" s="10" t="s">
        <v>2271</v>
      </c>
      <c r="C575" s="11" t="s">
        <v>164</v>
      </c>
      <c r="E575" s="8">
        <v>585</v>
      </c>
      <c r="G575" s="6">
        <f t="shared" si="16"/>
        <v>585</v>
      </c>
    </row>
    <row r="576" spans="1:8" x14ac:dyDescent="0.25">
      <c r="A576" s="17">
        <v>42889</v>
      </c>
      <c r="B576" s="10" t="s">
        <v>1400</v>
      </c>
      <c r="C576" s="11" t="s">
        <v>1815</v>
      </c>
      <c r="D576" s="768">
        <v>453</v>
      </c>
      <c r="E576" s="8">
        <v>177080</v>
      </c>
      <c r="G576" s="6">
        <f t="shared" si="16"/>
        <v>177080</v>
      </c>
    </row>
    <row r="577" spans="1:7" x14ac:dyDescent="0.25">
      <c r="A577" s="17">
        <v>42892</v>
      </c>
      <c r="B577" s="10" t="s">
        <v>1400</v>
      </c>
      <c r="C577" s="11" t="s">
        <v>1815</v>
      </c>
      <c r="D577" s="768">
        <v>390</v>
      </c>
      <c r="E577" s="8">
        <v>85844</v>
      </c>
      <c r="G577" s="6">
        <f t="shared" si="16"/>
        <v>85844</v>
      </c>
    </row>
    <row r="578" spans="1:7" x14ac:dyDescent="0.25">
      <c r="A578" s="17">
        <v>42908</v>
      </c>
      <c r="B578" s="10" t="s">
        <v>1400</v>
      </c>
      <c r="C578" s="11" t="s">
        <v>1815</v>
      </c>
      <c r="F578" s="9">
        <v>1000000</v>
      </c>
      <c r="G578" s="6">
        <f t="shared" si="16"/>
        <v>-1000000</v>
      </c>
    </row>
    <row r="579" spans="1:7" x14ac:dyDescent="0.25">
      <c r="A579" s="17">
        <v>42902</v>
      </c>
      <c r="B579" s="10" t="s">
        <v>2271</v>
      </c>
      <c r="C579" s="11" t="s">
        <v>166</v>
      </c>
      <c r="E579" s="8">
        <v>27600</v>
      </c>
      <c r="G579" s="6">
        <f t="shared" si="16"/>
        <v>27600</v>
      </c>
    </row>
    <row r="580" spans="1:7" x14ac:dyDescent="0.25">
      <c r="A580" s="17">
        <v>42906</v>
      </c>
      <c r="B580" s="10" t="s">
        <v>2271</v>
      </c>
      <c r="C580" s="11" t="s">
        <v>166</v>
      </c>
      <c r="E580" s="8">
        <v>3300</v>
      </c>
      <c r="G580" s="6">
        <f t="shared" si="16"/>
        <v>3300</v>
      </c>
    </row>
    <row r="581" spans="1:7" x14ac:dyDescent="0.25">
      <c r="A581" s="17">
        <v>42908</v>
      </c>
      <c r="B581" s="10" t="s">
        <v>2023</v>
      </c>
      <c r="C581" s="11" t="s">
        <v>166</v>
      </c>
      <c r="E581" s="8">
        <v>2268</v>
      </c>
      <c r="G581" s="6">
        <f t="shared" si="16"/>
        <v>2268</v>
      </c>
    </row>
    <row r="582" spans="1:7" x14ac:dyDescent="0.25">
      <c r="A582" s="17">
        <v>42919</v>
      </c>
      <c r="B582" s="10" t="s">
        <v>2271</v>
      </c>
      <c r="C582" s="11" t="s">
        <v>166</v>
      </c>
      <c r="E582" s="8">
        <v>10368</v>
      </c>
      <c r="G582" s="6">
        <f t="shared" si="16"/>
        <v>10368</v>
      </c>
    </row>
    <row r="583" spans="1:7" x14ac:dyDescent="0.25">
      <c r="A583" s="17">
        <v>42916</v>
      </c>
      <c r="B583" s="10" t="s">
        <v>2271</v>
      </c>
      <c r="C583" s="11" t="s">
        <v>166</v>
      </c>
      <c r="E583" s="8">
        <v>12700</v>
      </c>
      <c r="G583" s="6">
        <f t="shared" si="16"/>
        <v>12700</v>
      </c>
    </row>
    <row r="584" spans="1:7" x14ac:dyDescent="0.25">
      <c r="A584" s="17">
        <v>42922</v>
      </c>
      <c r="B584" s="10" t="s">
        <v>2271</v>
      </c>
      <c r="C584" s="11" t="s">
        <v>166</v>
      </c>
      <c r="E584" s="8">
        <v>35300</v>
      </c>
      <c r="G584" s="6">
        <f t="shared" si="16"/>
        <v>35300</v>
      </c>
    </row>
    <row r="585" spans="1:7" x14ac:dyDescent="0.25">
      <c r="A585" s="17">
        <v>42923</v>
      </c>
      <c r="B585" s="10" t="s">
        <v>2271</v>
      </c>
      <c r="C585" s="11" t="s">
        <v>164</v>
      </c>
      <c r="E585" s="8">
        <v>2283</v>
      </c>
      <c r="G585" s="6">
        <f t="shared" si="16"/>
        <v>2283</v>
      </c>
    </row>
    <row r="586" spans="1:7" x14ac:dyDescent="0.25">
      <c r="A586" s="17">
        <v>42901</v>
      </c>
      <c r="B586" s="10" t="s">
        <v>2043</v>
      </c>
      <c r="C586" s="11" t="s">
        <v>161</v>
      </c>
      <c r="E586" s="8">
        <v>8943</v>
      </c>
      <c r="G586" s="6">
        <f t="shared" si="16"/>
        <v>8943</v>
      </c>
    </row>
    <row r="587" spans="1:7" x14ac:dyDescent="0.25">
      <c r="A587" s="17">
        <v>42928</v>
      </c>
      <c r="B587" s="10" t="s">
        <v>1397</v>
      </c>
      <c r="C587" s="11" t="s">
        <v>164</v>
      </c>
      <c r="E587" s="8">
        <v>2565</v>
      </c>
      <c r="G587" s="6">
        <f t="shared" si="16"/>
        <v>2565</v>
      </c>
    </row>
    <row r="588" spans="1:7" x14ac:dyDescent="0.25">
      <c r="A588" s="17">
        <v>42903</v>
      </c>
      <c r="B588" s="10" t="s">
        <v>1400</v>
      </c>
      <c r="C588" s="11" t="s">
        <v>1803</v>
      </c>
      <c r="E588" s="8">
        <v>42497</v>
      </c>
      <c r="G588" s="6">
        <f t="shared" si="16"/>
        <v>42497</v>
      </c>
    </row>
    <row r="589" spans="1:7" x14ac:dyDescent="0.25">
      <c r="A589" s="17">
        <v>42920</v>
      </c>
      <c r="B589" s="10" t="s">
        <v>33</v>
      </c>
      <c r="C589" s="11" t="s">
        <v>1803</v>
      </c>
      <c r="E589" s="8">
        <v>16079</v>
      </c>
      <c r="G589" s="6">
        <f t="shared" si="16"/>
        <v>16079</v>
      </c>
    </row>
    <row r="590" spans="1:7" x14ac:dyDescent="0.25">
      <c r="A590" s="17">
        <v>42920</v>
      </c>
      <c r="B590" s="10" t="s">
        <v>1397</v>
      </c>
      <c r="C590" s="11" t="s">
        <v>1803</v>
      </c>
      <c r="E590" s="8">
        <v>31198</v>
      </c>
      <c r="G590" s="6">
        <f t="shared" si="16"/>
        <v>31198</v>
      </c>
    </row>
    <row r="591" spans="1:7" x14ac:dyDescent="0.25">
      <c r="A591" s="17">
        <v>42920</v>
      </c>
      <c r="B591" s="10" t="s">
        <v>1397</v>
      </c>
      <c r="C591" s="11" t="s">
        <v>1803</v>
      </c>
      <c r="E591" s="8">
        <v>1264</v>
      </c>
      <c r="G591" s="6">
        <f t="shared" si="16"/>
        <v>1264</v>
      </c>
    </row>
    <row r="592" spans="1:7" x14ac:dyDescent="0.25">
      <c r="A592" s="17">
        <v>42919</v>
      </c>
      <c r="B592" s="10" t="s">
        <v>33</v>
      </c>
      <c r="C592" s="11" t="s">
        <v>1803</v>
      </c>
      <c r="E592" s="8">
        <v>1500</v>
      </c>
      <c r="G592" s="6">
        <f t="shared" si="16"/>
        <v>1500</v>
      </c>
    </row>
    <row r="593" spans="1:7" x14ac:dyDescent="0.25">
      <c r="A593" s="17">
        <v>42908</v>
      </c>
      <c r="B593" s="10" t="s">
        <v>1400</v>
      </c>
      <c r="C593" s="11" t="s">
        <v>1803</v>
      </c>
      <c r="E593" s="8">
        <v>6565</v>
      </c>
      <c r="G593" s="6">
        <f t="shared" si="16"/>
        <v>6565</v>
      </c>
    </row>
    <row r="594" spans="1:7" x14ac:dyDescent="0.25">
      <c r="A594" s="17">
        <v>42878</v>
      </c>
      <c r="B594" s="10" t="s">
        <v>1400</v>
      </c>
      <c r="C594" s="11" t="s">
        <v>1803</v>
      </c>
      <c r="E594" s="8">
        <v>4005</v>
      </c>
      <c r="G594" s="6">
        <f t="shared" si="16"/>
        <v>4005</v>
      </c>
    </row>
    <row r="595" spans="1:7" x14ac:dyDescent="0.25">
      <c r="A595" s="17">
        <v>42898</v>
      </c>
      <c r="B595" s="10" t="s">
        <v>1400</v>
      </c>
      <c r="C595" s="11" t="s">
        <v>1803</v>
      </c>
      <c r="E595" s="8">
        <v>1832</v>
      </c>
      <c r="G595" s="6">
        <f t="shared" si="16"/>
        <v>1832</v>
      </c>
    </row>
    <row r="596" spans="1:7" x14ac:dyDescent="0.25">
      <c r="A596" s="17">
        <v>42889</v>
      </c>
      <c r="B596" s="10" t="s">
        <v>1400</v>
      </c>
      <c r="C596" s="11" t="s">
        <v>1803</v>
      </c>
      <c r="E596" s="8">
        <v>31167</v>
      </c>
      <c r="G596" s="6">
        <f t="shared" si="16"/>
        <v>31167</v>
      </c>
    </row>
    <row r="597" spans="1:7" x14ac:dyDescent="0.25">
      <c r="A597" s="17">
        <v>42878</v>
      </c>
      <c r="B597" s="10" t="s">
        <v>2271</v>
      </c>
      <c r="C597" s="11" t="s">
        <v>1803</v>
      </c>
      <c r="E597" s="8">
        <v>818</v>
      </c>
      <c r="G597" s="6">
        <f t="shared" si="16"/>
        <v>818</v>
      </c>
    </row>
    <row r="598" spans="1:7" x14ac:dyDescent="0.25">
      <c r="A598" s="17">
        <v>42923</v>
      </c>
      <c r="B598" s="10" t="s">
        <v>1400</v>
      </c>
      <c r="C598" s="11" t="s">
        <v>1815</v>
      </c>
      <c r="D598" s="768">
        <v>487</v>
      </c>
      <c r="E598" s="8">
        <v>7780</v>
      </c>
      <c r="G598" s="6">
        <f t="shared" si="16"/>
        <v>7780</v>
      </c>
    </row>
    <row r="599" spans="1:7" x14ac:dyDescent="0.25">
      <c r="A599" s="17">
        <v>42924</v>
      </c>
      <c r="B599" s="10" t="s">
        <v>1400</v>
      </c>
      <c r="C599" s="11" t="s">
        <v>1815</v>
      </c>
      <c r="D599" s="768">
        <v>500</v>
      </c>
      <c r="E599" s="8">
        <v>678856</v>
      </c>
      <c r="G599" s="6">
        <f t="shared" si="16"/>
        <v>678856</v>
      </c>
    </row>
    <row r="600" spans="1:7" x14ac:dyDescent="0.25">
      <c r="A600" s="17">
        <v>42929</v>
      </c>
      <c r="B600" s="10" t="s">
        <v>2271</v>
      </c>
      <c r="C600" s="11" t="s">
        <v>164</v>
      </c>
      <c r="D600" s="768">
        <v>163</v>
      </c>
      <c r="E600" s="8">
        <v>151</v>
      </c>
      <c r="G600" s="6">
        <f t="shared" si="16"/>
        <v>151</v>
      </c>
    </row>
    <row r="601" spans="1:7" x14ac:dyDescent="0.25">
      <c r="A601" s="17">
        <v>42927</v>
      </c>
      <c r="B601" s="10" t="s">
        <v>2271</v>
      </c>
      <c r="C601" s="11" t="s">
        <v>164</v>
      </c>
      <c r="D601" s="768">
        <v>119</v>
      </c>
      <c r="E601" s="8">
        <v>538</v>
      </c>
      <c r="G601" s="6">
        <f t="shared" si="16"/>
        <v>538</v>
      </c>
    </row>
    <row r="602" spans="1:7" x14ac:dyDescent="0.25">
      <c r="A602" s="17">
        <v>42931</v>
      </c>
      <c r="B602" s="10" t="s">
        <v>2043</v>
      </c>
      <c r="C602" s="11" t="s">
        <v>169</v>
      </c>
      <c r="D602" s="768">
        <v>22</v>
      </c>
      <c r="E602" s="8">
        <v>1155</v>
      </c>
      <c r="G602" s="6">
        <f t="shared" si="16"/>
        <v>1155</v>
      </c>
    </row>
    <row r="603" spans="1:7" x14ac:dyDescent="0.25">
      <c r="A603" s="17">
        <v>42931</v>
      </c>
      <c r="B603" s="10" t="s">
        <v>1397</v>
      </c>
      <c r="C603" s="11" t="s">
        <v>164</v>
      </c>
      <c r="E603" s="8">
        <v>9369</v>
      </c>
      <c r="G603" s="6">
        <f t="shared" si="16"/>
        <v>9369</v>
      </c>
    </row>
    <row r="604" spans="1:7" x14ac:dyDescent="0.25">
      <c r="A604" s="17">
        <v>42929</v>
      </c>
      <c r="B604" s="10" t="s">
        <v>1397</v>
      </c>
      <c r="C604" s="11" t="s">
        <v>1803</v>
      </c>
      <c r="E604" s="8">
        <v>21446</v>
      </c>
      <c r="G604" s="6">
        <f t="shared" si="16"/>
        <v>21446</v>
      </c>
    </row>
    <row r="605" spans="1:7" x14ac:dyDescent="0.25">
      <c r="A605" s="17">
        <v>42926</v>
      </c>
      <c r="B605" s="10" t="s">
        <v>33</v>
      </c>
      <c r="C605" s="11" t="s">
        <v>1803</v>
      </c>
      <c r="E605" s="8">
        <v>1248</v>
      </c>
      <c r="G605" s="6">
        <f t="shared" si="16"/>
        <v>1248</v>
      </c>
    </row>
    <row r="606" spans="1:7" x14ac:dyDescent="0.25">
      <c r="A606" s="17">
        <v>42923</v>
      </c>
      <c r="B606" s="10" t="s">
        <v>2271</v>
      </c>
      <c r="C606" s="11" t="s">
        <v>1803</v>
      </c>
      <c r="E606" s="8">
        <v>633</v>
      </c>
      <c r="G606" s="6">
        <f t="shared" si="16"/>
        <v>633</v>
      </c>
    </row>
    <row r="607" spans="1:7" x14ac:dyDescent="0.25">
      <c r="A607" s="17">
        <v>42931</v>
      </c>
      <c r="B607" s="10" t="s">
        <v>1400</v>
      </c>
      <c r="C607" s="11" t="s">
        <v>1803</v>
      </c>
      <c r="E607" s="8">
        <v>2268</v>
      </c>
      <c r="G607" s="6">
        <f t="shared" si="16"/>
        <v>2268</v>
      </c>
    </row>
    <row r="608" spans="1:7" x14ac:dyDescent="0.25">
      <c r="A608" s="17">
        <v>42930</v>
      </c>
      <c r="B608" s="10" t="s">
        <v>2271</v>
      </c>
      <c r="C608" s="11" t="s">
        <v>166</v>
      </c>
      <c r="E608" s="8">
        <v>1800</v>
      </c>
      <c r="G608" s="6">
        <f t="shared" si="16"/>
        <v>1800</v>
      </c>
    </row>
    <row r="609" spans="1:8" x14ac:dyDescent="0.25">
      <c r="A609" s="17">
        <v>42932</v>
      </c>
      <c r="B609" s="10" t="s">
        <v>1397</v>
      </c>
      <c r="C609" s="11" t="s">
        <v>166</v>
      </c>
      <c r="E609" s="8">
        <v>22800</v>
      </c>
      <c r="G609" s="6">
        <f t="shared" si="16"/>
        <v>22800</v>
      </c>
    </row>
    <row r="610" spans="1:8" x14ac:dyDescent="0.25">
      <c r="A610" s="17">
        <v>42933</v>
      </c>
      <c r="B610" s="10" t="s">
        <v>1397</v>
      </c>
      <c r="C610" s="11" t="s">
        <v>166</v>
      </c>
      <c r="E610" s="8">
        <v>6000</v>
      </c>
      <c r="G610" s="6">
        <f t="shared" si="16"/>
        <v>6000</v>
      </c>
    </row>
    <row r="611" spans="1:8" x14ac:dyDescent="0.25">
      <c r="A611" s="17">
        <v>42935</v>
      </c>
      <c r="B611" s="10" t="s">
        <v>1397</v>
      </c>
      <c r="C611" s="11" t="s">
        <v>166</v>
      </c>
      <c r="E611" s="8">
        <v>12000</v>
      </c>
      <c r="G611" s="6">
        <f t="shared" si="16"/>
        <v>12000</v>
      </c>
    </row>
    <row r="612" spans="1:8" x14ac:dyDescent="0.25">
      <c r="A612" s="17">
        <v>42935</v>
      </c>
      <c r="B612" s="10" t="s">
        <v>1397</v>
      </c>
      <c r="C612" s="11" t="s">
        <v>166</v>
      </c>
      <c r="E612" s="8">
        <v>19500</v>
      </c>
      <c r="G612" s="6">
        <f t="shared" si="16"/>
        <v>19500</v>
      </c>
    </row>
    <row r="613" spans="1:8" x14ac:dyDescent="0.25">
      <c r="A613" s="17">
        <v>42935</v>
      </c>
      <c r="B613" s="10" t="s">
        <v>1397</v>
      </c>
      <c r="C613" s="11" t="s">
        <v>164</v>
      </c>
      <c r="F613" s="9">
        <v>133589</v>
      </c>
      <c r="G613" s="6">
        <f t="shared" si="16"/>
        <v>-133589</v>
      </c>
      <c r="H613" s="744"/>
    </row>
    <row r="614" spans="1:8" x14ac:dyDescent="0.25">
      <c r="A614" s="17">
        <v>42935</v>
      </c>
      <c r="B614" s="10" t="s">
        <v>2271</v>
      </c>
      <c r="C614" s="11" t="s">
        <v>164</v>
      </c>
      <c r="F614" s="9">
        <v>16411</v>
      </c>
      <c r="G614" s="6">
        <f t="shared" si="16"/>
        <v>-16411</v>
      </c>
      <c r="H614" s="124"/>
    </row>
    <row r="615" spans="1:8" x14ac:dyDescent="0.25">
      <c r="A615" s="17">
        <v>42947</v>
      </c>
      <c r="B615" s="10" t="s">
        <v>1400</v>
      </c>
      <c r="C615" s="11" t="s">
        <v>1815</v>
      </c>
      <c r="E615" s="8">
        <v>800</v>
      </c>
      <c r="G615" s="6">
        <f t="shared" si="16"/>
        <v>800</v>
      </c>
    </row>
    <row r="616" spans="1:8" x14ac:dyDescent="0.25">
      <c r="A616" s="17">
        <v>42948</v>
      </c>
      <c r="B616" s="10" t="s">
        <v>40</v>
      </c>
      <c r="C616" s="11" t="s">
        <v>180</v>
      </c>
      <c r="F616" s="9">
        <v>64276</v>
      </c>
      <c r="G616" s="6">
        <f t="shared" si="16"/>
        <v>-64276</v>
      </c>
      <c r="H616" s="124"/>
    </row>
    <row r="617" spans="1:8" x14ac:dyDescent="0.25">
      <c r="A617" s="17">
        <v>42948</v>
      </c>
      <c r="B617" s="10" t="s">
        <v>2094</v>
      </c>
      <c r="C617" s="11" t="s">
        <v>180</v>
      </c>
      <c r="F617" s="9">
        <v>54420</v>
      </c>
      <c r="G617" s="6">
        <f t="shared" si="16"/>
        <v>-54420</v>
      </c>
      <c r="H617" s="744"/>
    </row>
    <row r="618" spans="1:8" x14ac:dyDescent="0.25">
      <c r="A618" s="17">
        <v>42948</v>
      </c>
      <c r="B618" s="10" t="s">
        <v>1676</v>
      </c>
      <c r="C618" s="11" t="s">
        <v>180</v>
      </c>
      <c r="F618" s="9">
        <v>20020</v>
      </c>
      <c r="G618" s="6">
        <f t="shared" si="16"/>
        <v>-20020</v>
      </c>
      <c r="H618" s="124"/>
    </row>
    <row r="619" spans="1:8" x14ac:dyDescent="0.25">
      <c r="A619" s="17">
        <v>42948</v>
      </c>
      <c r="B619" s="10" t="s">
        <v>1397</v>
      </c>
      <c r="C619" s="11" t="s">
        <v>180</v>
      </c>
      <c r="F619" s="9">
        <v>361284</v>
      </c>
      <c r="G619" s="6">
        <f t="shared" si="16"/>
        <v>-361284</v>
      </c>
      <c r="H619" s="124"/>
    </row>
    <row r="620" spans="1:8" x14ac:dyDescent="0.25">
      <c r="A620" s="17">
        <v>42922</v>
      </c>
      <c r="B620" s="10" t="s">
        <v>1397</v>
      </c>
      <c r="C620" s="11" t="s">
        <v>161</v>
      </c>
      <c r="E620" s="8">
        <v>19094</v>
      </c>
      <c r="G620" s="6">
        <f t="shared" si="16"/>
        <v>19094</v>
      </c>
    </row>
    <row r="621" spans="1:8" x14ac:dyDescent="0.25">
      <c r="A621" s="17">
        <v>42923</v>
      </c>
      <c r="B621" s="10" t="s">
        <v>2043</v>
      </c>
      <c r="C621" s="11" t="s">
        <v>161</v>
      </c>
      <c r="E621" s="8">
        <v>3708</v>
      </c>
      <c r="G621" s="6">
        <f t="shared" si="16"/>
        <v>3708</v>
      </c>
    </row>
    <row r="622" spans="1:8" x14ac:dyDescent="0.25">
      <c r="A622" s="17">
        <v>42934</v>
      </c>
      <c r="B622" s="10" t="s">
        <v>2263</v>
      </c>
      <c r="C622" s="11" t="s">
        <v>161</v>
      </c>
      <c r="E622" s="8">
        <v>1299</v>
      </c>
      <c r="G622" s="6">
        <f t="shared" si="16"/>
        <v>1299</v>
      </c>
    </row>
    <row r="623" spans="1:8" x14ac:dyDescent="0.25">
      <c r="A623" s="17">
        <v>42935</v>
      </c>
      <c r="B623" s="10" t="s">
        <v>2043</v>
      </c>
      <c r="C623" s="11" t="s">
        <v>161</v>
      </c>
      <c r="E623" s="8">
        <v>19361</v>
      </c>
      <c r="G623" s="6">
        <f t="shared" si="16"/>
        <v>19361</v>
      </c>
    </row>
    <row r="624" spans="1:8" x14ac:dyDescent="0.25">
      <c r="A624" s="17">
        <v>42949</v>
      </c>
      <c r="B624" s="10" t="s">
        <v>1400</v>
      </c>
      <c r="C624" s="11" t="s">
        <v>1815</v>
      </c>
      <c r="E624" s="8">
        <v>7560</v>
      </c>
      <c r="G624" s="6">
        <f t="shared" si="16"/>
        <v>7560</v>
      </c>
    </row>
    <row r="625" spans="1:8" x14ac:dyDescent="0.25">
      <c r="A625" s="17">
        <v>42954</v>
      </c>
      <c r="B625" s="10" t="s">
        <v>2271</v>
      </c>
      <c r="C625" s="11" t="s">
        <v>166</v>
      </c>
      <c r="E625" s="8">
        <v>4600</v>
      </c>
      <c r="G625" s="6">
        <f t="shared" si="16"/>
        <v>4600</v>
      </c>
    </row>
    <row r="626" spans="1:8" x14ac:dyDescent="0.25">
      <c r="A626" s="17">
        <v>42956</v>
      </c>
      <c r="B626" s="10" t="s">
        <v>2271</v>
      </c>
      <c r="C626" s="11" t="s">
        <v>166</v>
      </c>
      <c r="E626" s="8">
        <v>4600</v>
      </c>
      <c r="G626" s="6">
        <f t="shared" si="16"/>
        <v>4600</v>
      </c>
    </row>
    <row r="627" spans="1:8" x14ac:dyDescent="0.25">
      <c r="A627" s="17">
        <v>42956</v>
      </c>
      <c r="B627" s="10" t="s">
        <v>2271</v>
      </c>
      <c r="C627" s="11" t="s">
        <v>164</v>
      </c>
      <c r="E627" s="8">
        <v>6493</v>
      </c>
      <c r="G627" s="6">
        <f t="shared" si="16"/>
        <v>6493</v>
      </c>
    </row>
    <row r="628" spans="1:8" x14ac:dyDescent="0.25">
      <c r="A628" s="17">
        <v>42950</v>
      </c>
      <c r="B628" s="10" t="s">
        <v>2271</v>
      </c>
      <c r="C628" s="11" t="s">
        <v>164</v>
      </c>
      <c r="E628" s="8">
        <v>257</v>
      </c>
      <c r="G628" s="6">
        <f t="shared" si="16"/>
        <v>257</v>
      </c>
    </row>
    <row r="629" spans="1:8" x14ac:dyDescent="0.25">
      <c r="A629" s="17">
        <v>42936</v>
      </c>
      <c r="B629" s="10" t="s">
        <v>2227</v>
      </c>
      <c r="C629" s="11" t="s">
        <v>1815</v>
      </c>
      <c r="E629" s="8">
        <v>92500</v>
      </c>
      <c r="G629" s="6">
        <f t="shared" si="16"/>
        <v>92500</v>
      </c>
    </row>
    <row r="630" spans="1:8" x14ac:dyDescent="0.25">
      <c r="A630" s="17">
        <v>42937</v>
      </c>
      <c r="B630" s="10" t="s">
        <v>2271</v>
      </c>
      <c r="C630" s="11" t="s">
        <v>169</v>
      </c>
      <c r="E630" s="8">
        <v>5740</v>
      </c>
      <c r="G630" s="6">
        <f t="shared" si="16"/>
        <v>5740</v>
      </c>
    </row>
    <row r="631" spans="1:8" x14ac:dyDescent="0.25">
      <c r="A631" s="17">
        <v>42969</v>
      </c>
      <c r="B631" s="10" t="s">
        <v>1400</v>
      </c>
      <c r="C631" s="11" t="s">
        <v>1803</v>
      </c>
      <c r="E631" s="8">
        <v>3500</v>
      </c>
      <c r="G631" s="6">
        <f t="shared" si="16"/>
        <v>3500</v>
      </c>
    </row>
    <row r="632" spans="1:8" x14ac:dyDescent="0.25">
      <c r="A632" s="17">
        <v>42969</v>
      </c>
      <c r="B632" s="10" t="s">
        <v>33</v>
      </c>
      <c r="C632" s="11" t="s">
        <v>1803</v>
      </c>
      <c r="E632" s="8">
        <v>3667</v>
      </c>
      <c r="G632" s="6">
        <f t="shared" si="16"/>
        <v>3667</v>
      </c>
    </row>
    <row r="633" spans="1:8" x14ac:dyDescent="0.25">
      <c r="A633" s="17">
        <v>42969</v>
      </c>
      <c r="B633" s="10" t="s">
        <v>2271</v>
      </c>
      <c r="C633" s="11" t="s">
        <v>1803</v>
      </c>
      <c r="F633" s="9">
        <v>1451</v>
      </c>
      <c r="G633" s="6">
        <f t="shared" si="16"/>
        <v>-1451</v>
      </c>
      <c r="H633" s="78"/>
    </row>
    <row r="634" spans="1:8" x14ac:dyDescent="0.25">
      <c r="A634" s="17">
        <v>42969</v>
      </c>
      <c r="B634" s="10" t="s">
        <v>32</v>
      </c>
      <c r="C634" s="11" t="s">
        <v>1803</v>
      </c>
      <c r="F634" s="9">
        <v>46965</v>
      </c>
      <c r="G634" s="6">
        <f t="shared" si="16"/>
        <v>-46965</v>
      </c>
      <c r="H634" s="79"/>
    </row>
    <row r="635" spans="1:8" x14ac:dyDescent="0.25">
      <c r="A635" s="17">
        <v>42969</v>
      </c>
      <c r="B635" s="10" t="s">
        <v>33</v>
      </c>
      <c r="C635" s="11" t="s">
        <v>1803</v>
      </c>
      <c r="F635" s="9">
        <v>84129</v>
      </c>
      <c r="G635" s="6">
        <f t="shared" si="16"/>
        <v>-84129</v>
      </c>
      <c r="H635" s="79" t="s">
        <v>2644</v>
      </c>
    </row>
    <row r="636" spans="1:8" x14ac:dyDescent="0.25">
      <c r="A636" s="17">
        <v>42969</v>
      </c>
      <c r="B636" s="10" t="s">
        <v>1397</v>
      </c>
      <c r="C636" s="11" t="s">
        <v>1803</v>
      </c>
      <c r="F636" s="9">
        <v>86273</v>
      </c>
      <c r="G636" s="6">
        <f t="shared" si="16"/>
        <v>-86273</v>
      </c>
      <c r="H636" s="79"/>
    </row>
    <row r="637" spans="1:8" x14ac:dyDescent="0.25">
      <c r="A637" s="17">
        <v>42969</v>
      </c>
      <c r="B637" s="10" t="s">
        <v>1400</v>
      </c>
      <c r="C637" s="11" t="s">
        <v>1803</v>
      </c>
      <c r="F637" s="9">
        <v>31182</v>
      </c>
      <c r="G637" s="6">
        <f t="shared" si="16"/>
        <v>-31182</v>
      </c>
      <c r="H637" s="80"/>
    </row>
    <row r="638" spans="1:8" x14ac:dyDescent="0.25">
      <c r="A638" s="17">
        <v>42948</v>
      </c>
      <c r="B638" s="10" t="s">
        <v>2227</v>
      </c>
      <c r="C638" s="11" t="s">
        <v>161</v>
      </c>
      <c r="E638" s="8">
        <v>26880</v>
      </c>
      <c r="G638" s="6">
        <f t="shared" si="16"/>
        <v>26880</v>
      </c>
    </row>
    <row r="639" spans="1:8" x14ac:dyDescent="0.25">
      <c r="A639" s="17">
        <v>42952</v>
      </c>
      <c r="B639" s="10" t="s">
        <v>2271</v>
      </c>
      <c r="C639" s="11" t="s">
        <v>161</v>
      </c>
      <c r="E639" s="8">
        <v>5468</v>
      </c>
      <c r="G639" s="6">
        <f t="shared" si="16"/>
        <v>5468</v>
      </c>
    </row>
    <row r="640" spans="1:8" x14ac:dyDescent="0.25">
      <c r="A640" s="17">
        <v>42971</v>
      </c>
      <c r="B640" s="10" t="s">
        <v>2023</v>
      </c>
      <c r="C640" s="11" t="s">
        <v>166</v>
      </c>
      <c r="F640" s="9">
        <v>58764</v>
      </c>
      <c r="G640" s="6">
        <f t="shared" si="16"/>
        <v>-58764</v>
      </c>
      <c r="H640" s="78"/>
    </row>
    <row r="641" spans="1:8" x14ac:dyDescent="0.25">
      <c r="A641" s="17">
        <v>42971</v>
      </c>
      <c r="B641" s="10" t="s">
        <v>2227</v>
      </c>
      <c r="C641" s="11" t="s">
        <v>166</v>
      </c>
      <c r="F641" s="9">
        <v>189836</v>
      </c>
      <c r="G641" s="6">
        <f t="shared" si="16"/>
        <v>-189836</v>
      </c>
      <c r="H641" s="79" t="s">
        <v>2648</v>
      </c>
    </row>
    <row r="642" spans="1:8" x14ac:dyDescent="0.25">
      <c r="A642" s="17">
        <v>42971</v>
      </c>
      <c r="B642" s="10" t="s">
        <v>1676</v>
      </c>
      <c r="C642" s="11" t="s">
        <v>166</v>
      </c>
      <c r="F642" s="9">
        <v>1400</v>
      </c>
      <c r="G642" s="6">
        <f t="shared" si="16"/>
        <v>-1400</v>
      </c>
      <c r="H642" s="215"/>
    </row>
    <row r="643" spans="1:8" x14ac:dyDescent="0.25">
      <c r="A643" s="17">
        <v>42976</v>
      </c>
      <c r="B643" s="10" t="s">
        <v>2649</v>
      </c>
      <c r="C643" s="11" t="s">
        <v>164</v>
      </c>
      <c r="E643" s="8">
        <v>76962</v>
      </c>
      <c r="G643" s="6">
        <f t="shared" si="16"/>
        <v>76962</v>
      </c>
    </row>
    <row r="644" spans="1:8" x14ac:dyDescent="0.25">
      <c r="A644" s="17">
        <v>42977</v>
      </c>
      <c r="B644" s="10" t="s">
        <v>1397</v>
      </c>
      <c r="C644" s="11" t="s">
        <v>161</v>
      </c>
      <c r="E644" s="8">
        <v>15900</v>
      </c>
      <c r="G644" s="6">
        <f t="shared" si="16"/>
        <v>15900</v>
      </c>
    </row>
    <row r="645" spans="1:8" x14ac:dyDescent="0.25">
      <c r="A645" s="17">
        <v>42977</v>
      </c>
      <c r="B645" s="10" t="s">
        <v>1400</v>
      </c>
      <c r="C645" s="11" t="s">
        <v>1815</v>
      </c>
      <c r="E645" s="8">
        <v>228899</v>
      </c>
      <c r="G645" s="6">
        <f t="shared" si="16"/>
        <v>228899</v>
      </c>
    </row>
    <row r="646" spans="1:8" x14ac:dyDescent="0.25">
      <c r="A646" s="17">
        <v>42977</v>
      </c>
      <c r="B646" s="10" t="s">
        <v>1400</v>
      </c>
      <c r="C646" s="11" t="s">
        <v>1815</v>
      </c>
      <c r="E646" s="8">
        <v>93900</v>
      </c>
      <c r="G646" s="6">
        <f t="shared" si="16"/>
        <v>93900</v>
      </c>
    </row>
    <row r="647" spans="1:8" x14ac:dyDescent="0.25">
      <c r="A647" s="17">
        <v>42977</v>
      </c>
      <c r="B647" s="10" t="s">
        <v>1400</v>
      </c>
      <c r="C647" s="11" t="s">
        <v>1815</v>
      </c>
      <c r="E647" s="8">
        <v>102712</v>
      </c>
      <c r="G647" s="6">
        <f t="shared" si="16"/>
        <v>102712</v>
      </c>
    </row>
    <row r="648" spans="1:8" x14ac:dyDescent="0.25">
      <c r="A648" s="17">
        <v>42977</v>
      </c>
      <c r="B648" s="10" t="s">
        <v>1400</v>
      </c>
      <c r="C648" s="11" t="s">
        <v>1815</v>
      </c>
      <c r="E648" s="8">
        <v>139328</v>
      </c>
      <c r="G648" s="6">
        <f t="shared" si="16"/>
        <v>139328</v>
      </c>
    </row>
    <row r="649" spans="1:8" x14ac:dyDescent="0.25">
      <c r="A649" s="17">
        <v>42977</v>
      </c>
      <c r="B649" s="10" t="s">
        <v>1400</v>
      </c>
      <c r="C649" s="11" t="s">
        <v>1815</v>
      </c>
      <c r="E649" s="8">
        <v>166330</v>
      </c>
      <c r="G649" s="6">
        <f t="shared" si="16"/>
        <v>166330</v>
      </c>
    </row>
    <row r="650" spans="1:8" x14ac:dyDescent="0.25">
      <c r="A650" s="17">
        <v>42991</v>
      </c>
      <c r="B650" s="10" t="s">
        <v>2649</v>
      </c>
      <c r="C650" s="11" t="s">
        <v>164</v>
      </c>
      <c r="E650" s="8">
        <v>1585</v>
      </c>
      <c r="G650" s="6">
        <f t="shared" si="16"/>
        <v>1585</v>
      </c>
    </row>
    <row r="651" spans="1:8" x14ac:dyDescent="0.25">
      <c r="A651" s="17">
        <v>42992</v>
      </c>
      <c r="B651" s="10" t="s">
        <v>2649</v>
      </c>
      <c r="C651" s="11" t="s">
        <v>164</v>
      </c>
      <c r="E651" s="8">
        <v>16532</v>
      </c>
      <c r="G651" s="6">
        <f t="shared" si="16"/>
        <v>16532</v>
      </c>
    </row>
    <row r="652" spans="1:8" x14ac:dyDescent="0.25">
      <c r="A652" s="17">
        <v>42991</v>
      </c>
      <c r="B652" s="10" t="s">
        <v>2649</v>
      </c>
      <c r="C652" s="11" t="s">
        <v>164</v>
      </c>
      <c r="E652" s="8">
        <v>1716</v>
      </c>
      <c r="G652" s="6">
        <f t="shared" si="16"/>
        <v>1716</v>
      </c>
    </row>
    <row r="653" spans="1:8" x14ac:dyDescent="0.25">
      <c r="A653" s="17">
        <v>42990</v>
      </c>
      <c r="B653" s="10" t="s">
        <v>2649</v>
      </c>
      <c r="C653" s="11" t="s">
        <v>164</v>
      </c>
      <c r="E653" s="8">
        <v>1027</v>
      </c>
      <c r="G653" s="6">
        <f t="shared" si="16"/>
        <v>1027</v>
      </c>
    </row>
    <row r="654" spans="1:8" x14ac:dyDescent="0.25">
      <c r="A654" s="17">
        <v>42987</v>
      </c>
      <c r="B654" s="10" t="s">
        <v>2649</v>
      </c>
      <c r="C654" s="11" t="s">
        <v>164</v>
      </c>
      <c r="E654" s="8">
        <v>2045</v>
      </c>
      <c r="G654" s="6">
        <f t="shared" si="16"/>
        <v>2045</v>
      </c>
    </row>
    <row r="655" spans="1:8" x14ac:dyDescent="0.25">
      <c r="A655" s="17">
        <v>42985</v>
      </c>
      <c r="B655" s="10" t="s">
        <v>2649</v>
      </c>
      <c r="C655" s="11" t="s">
        <v>164</v>
      </c>
      <c r="E655" s="8">
        <v>2162</v>
      </c>
      <c r="G655" s="6">
        <f t="shared" si="16"/>
        <v>2162</v>
      </c>
    </row>
    <row r="656" spans="1:8" x14ac:dyDescent="0.25">
      <c r="A656" s="17">
        <v>42984</v>
      </c>
      <c r="B656" s="10" t="s">
        <v>2649</v>
      </c>
      <c r="C656" s="11" t="s">
        <v>164</v>
      </c>
      <c r="E656" s="8">
        <v>16883</v>
      </c>
      <c r="G656" s="6">
        <f t="shared" si="16"/>
        <v>16883</v>
      </c>
    </row>
    <row r="657" spans="1:8" x14ac:dyDescent="0.25">
      <c r="A657" s="17">
        <v>42984</v>
      </c>
      <c r="B657" s="10" t="s">
        <v>2649</v>
      </c>
      <c r="C657" s="11" t="s">
        <v>164</v>
      </c>
      <c r="E657" s="8">
        <v>62676</v>
      </c>
      <c r="G657" s="6">
        <f t="shared" si="16"/>
        <v>62676</v>
      </c>
    </row>
    <row r="658" spans="1:8" x14ac:dyDescent="0.25">
      <c r="A658" s="17">
        <v>42993</v>
      </c>
      <c r="B658" s="10" t="s">
        <v>1397</v>
      </c>
      <c r="C658" s="11" t="s">
        <v>164</v>
      </c>
      <c r="F658" s="9">
        <v>150000</v>
      </c>
      <c r="G658" s="6">
        <f t="shared" si="16"/>
        <v>-150000</v>
      </c>
      <c r="H658" s="31" t="s">
        <v>2660</v>
      </c>
    </row>
    <row r="659" spans="1:8" x14ac:dyDescent="0.25">
      <c r="A659" s="17">
        <v>42991</v>
      </c>
      <c r="B659" s="10" t="s">
        <v>2649</v>
      </c>
      <c r="C659" s="11" t="s">
        <v>1803</v>
      </c>
      <c r="E659" s="8">
        <v>11328</v>
      </c>
      <c r="G659" s="6">
        <f t="shared" si="16"/>
        <v>11328</v>
      </c>
    </row>
    <row r="660" spans="1:8" x14ac:dyDescent="0.25">
      <c r="A660" s="17">
        <v>42991</v>
      </c>
      <c r="B660" s="10" t="s">
        <v>33</v>
      </c>
      <c r="C660" s="11" t="s">
        <v>1803</v>
      </c>
      <c r="E660" s="8">
        <v>941</v>
      </c>
      <c r="G660" s="6">
        <f t="shared" si="16"/>
        <v>941</v>
      </c>
    </row>
    <row r="661" spans="1:8" x14ac:dyDescent="0.25">
      <c r="A661" s="17">
        <v>42989</v>
      </c>
      <c r="B661" s="10" t="s">
        <v>33</v>
      </c>
      <c r="C661" s="11" t="s">
        <v>1803</v>
      </c>
      <c r="E661" s="8">
        <v>21812</v>
      </c>
      <c r="G661" s="6">
        <f t="shared" si="16"/>
        <v>21812</v>
      </c>
    </row>
    <row r="662" spans="1:8" x14ac:dyDescent="0.25">
      <c r="A662" s="17">
        <v>42987</v>
      </c>
      <c r="B662" s="10" t="s">
        <v>33</v>
      </c>
      <c r="C662" s="11" t="s">
        <v>1803</v>
      </c>
      <c r="E662" s="8">
        <v>9202</v>
      </c>
      <c r="G662" s="6">
        <f t="shared" si="16"/>
        <v>9202</v>
      </c>
    </row>
    <row r="663" spans="1:8" x14ac:dyDescent="0.25">
      <c r="A663" s="17">
        <v>42987</v>
      </c>
      <c r="B663" s="10" t="s">
        <v>33</v>
      </c>
      <c r="C663" s="11" t="s">
        <v>1803</v>
      </c>
      <c r="E663" s="8">
        <v>94299</v>
      </c>
      <c r="G663" s="6">
        <f t="shared" si="16"/>
        <v>94299</v>
      </c>
    </row>
    <row r="664" spans="1:8" x14ac:dyDescent="0.25">
      <c r="A664" s="17">
        <v>42994</v>
      </c>
      <c r="B664" s="10" t="s">
        <v>14</v>
      </c>
      <c r="C664" s="11" t="s">
        <v>164</v>
      </c>
      <c r="D664" s="768" t="s">
        <v>2685</v>
      </c>
      <c r="E664" s="8">
        <v>3009</v>
      </c>
      <c r="G664" s="6">
        <f t="shared" si="16"/>
        <v>3009</v>
      </c>
    </row>
    <row r="665" spans="1:8" x14ac:dyDescent="0.25">
      <c r="A665" s="17">
        <v>42985</v>
      </c>
      <c r="B665" s="10" t="s">
        <v>1400</v>
      </c>
      <c r="C665" s="11" t="s">
        <v>1815</v>
      </c>
      <c r="E665" s="8">
        <v>155864</v>
      </c>
      <c r="G665" s="6">
        <f t="shared" si="16"/>
        <v>155864</v>
      </c>
    </row>
    <row r="666" spans="1:8" x14ac:dyDescent="0.25">
      <c r="A666" s="17">
        <v>42987</v>
      </c>
      <c r="B666" s="10" t="s">
        <v>40</v>
      </c>
      <c r="C666" s="11" t="s">
        <v>166</v>
      </c>
      <c r="E666" s="8">
        <v>35900</v>
      </c>
      <c r="G666" s="6">
        <f t="shared" si="16"/>
        <v>35900</v>
      </c>
    </row>
    <row r="667" spans="1:8" x14ac:dyDescent="0.25">
      <c r="A667" s="17">
        <v>43000</v>
      </c>
      <c r="B667" s="10" t="s">
        <v>38</v>
      </c>
      <c r="C667" s="11" t="s">
        <v>161</v>
      </c>
      <c r="E667" s="8">
        <v>13318</v>
      </c>
      <c r="G667" s="6">
        <f t="shared" si="16"/>
        <v>13318</v>
      </c>
    </row>
    <row r="668" spans="1:8" x14ac:dyDescent="0.25">
      <c r="A668" s="17">
        <v>43018</v>
      </c>
      <c r="B668" s="10" t="s">
        <v>40</v>
      </c>
      <c r="C668" s="11" t="s">
        <v>166</v>
      </c>
      <c r="E668" s="8">
        <v>20000</v>
      </c>
      <c r="G668" s="6">
        <f t="shared" si="16"/>
        <v>20000</v>
      </c>
    </row>
    <row r="669" spans="1:8" x14ac:dyDescent="0.25">
      <c r="A669" s="17">
        <v>43011</v>
      </c>
      <c r="B669" s="10" t="s">
        <v>1400</v>
      </c>
      <c r="C669" s="11" t="s">
        <v>164</v>
      </c>
      <c r="E669" s="8">
        <v>23830</v>
      </c>
      <c r="G669" s="6">
        <f t="shared" ref="G669" si="18">E669-F669</f>
        <v>23830</v>
      </c>
    </row>
    <row r="670" spans="1:8" x14ac:dyDescent="0.25">
      <c r="A670" s="17">
        <v>43012</v>
      </c>
      <c r="B670" s="10" t="s">
        <v>1400</v>
      </c>
      <c r="C670" s="11" t="s">
        <v>1815</v>
      </c>
      <c r="D670" s="768">
        <v>610</v>
      </c>
      <c r="E670" s="8">
        <v>115400</v>
      </c>
      <c r="G670" s="6">
        <f t="shared" si="16"/>
        <v>115400</v>
      </c>
    </row>
    <row r="671" spans="1:8" x14ac:dyDescent="0.25">
      <c r="A671" s="17">
        <v>43014</v>
      </c>
      <c r="B671" s="10" t="s">
        <v>1400</v>
      </c>
      <c r="C671" s="11" t="s">
        <v>1815</v>
      </c>
      <c r="D671" s="768">
        <v>614</v>
      </c>
      <c r="E671" s="8">
        <v>290940</v>
      </c>
      <c r="G671" s="6">
        <f t="shared" ref="G671:G704" si="19">E671-F671</f>
        <v>290940</v>
      </c>
    </row>
    <row r="672" spans="1:8" x14ac:dyDescent="0.25">
      <c r="A672" s="17">
        <v>43024</v>
      </c>
      <c r="B672" s="10" t="s">
        <v>1691</v>
      </c>
      <c r="C672" s="11" t="s">
        <v>164</v>
      </c>
      <c r="D672" s="768">
        <v>1663</v>
      </c>
      <c r="E672" s="8">
        <v>3492</v>
      </c>
      <c r="G672" s="6">
        <f t="shared" si="19"/>
        <v>3492</v>
      </c>
    </row>
    <row r="673" spans="1:8" x14ac:dyDescent="0.25">
      <c r="A673" s="17">
        <v>43019</v>
      </c>
      <c r="B673" s="10" t="s">
        <v>1400</v>
      </c>
      <c r="C673" s="11" t="s">
        <v>1815</v>
      </c>
      <c r="F673" s="9">
        <v>818500</v>
      </c>
      <c r="G673" s="6">
        <f t="shared" si="19"/>
        <v>-818500</v>
      </c>
      <c r="H673" s="78"/>
    </row>
    <row r="674" spans="1:8" x14ac:dyDescent="0.25">
      <c r="A674" s="17">
        <v>43019</v>
      </c>
      <c r="B674" s="10" t="s">
        <v>1805</v>
      </c>
      <c r="C674" s="11" t="s">
        <v>1815</v>
      </c>
      <c r="F674" s="9">
        <v>69000</v>
      </c>
      <c r="G674" s="6">
        <f t="shared" si="19"/>
        <v>-69000</v>
      </c>
      <c r="H674" s="79" t="s">
        <v>2757</v>
      </c>
    </row>
    <row r="675" spans="1:8" x14ac:dyDescent="0.25">
      <c r="A675" s="17">
        <v>43019</v>
      </c>
      <c r="B675" s="10" t="s">
        <v>2227</v>
      </c>
      <c r="C675" s="11" t="s">
        <v>1815</v>
      </c>
      <c r="F675" s="9">
        <v>92500</v>
      </c>
      <c r="G675" s="6">
        <f t="shared" si="19"/>
        <v>-92500</v>
      </c>
      <c r="H675" s="80"/>
    </row>
    <row r="676" spans="1:8" x14ac:dyDescent="0.25">
      <c r="A676" s="17">
        <v>43026</v>
      </c>
      <c r="B676" s="10" t="s">
        <v>2227</v>
      </c>
      <c r="C676" s="11" t="s">
        <v>161</v>
      </c>
      <c r="F676" s="9">
        <v>26880</v>
      </c>
      <c r="G676" s="6">
        <f t="shared" si="19"/>
        <v>-26880</v>
      </c>
      <c r="H676" s="78"/>
    </row>
    <row r="677" spans="1:8" x14ac:dyDescent="0.25">
      <c r="A677" s="17">
        <v>43026</v>
      </c>
      <c r="B677" s="10" t="s">
        <v>38</v>
      </c>
      <c r="C677" s="11" t="s">
        <v>161</v>
      </c>
      <c r="F677" s="9">
        <v>15636</v>
      </c>
      <c r="G677" s="6">
        <f t="shared" si="19"/>
        <v>-15636</v>
      </c>
      <c r="H677" s="79"/>
    </row>
    <row r="678" spans="1:8" x14ac:dyDescent="0.25">
      <c r="A678" s="17">
        <v>43026</v>
      </c>
      <c r="B678" s="10" t="s">
        <v>2043</v>
      </c>
      <c r="C678" s="11" t="s">
        <v>161</v>
      </c>
      <c r="F678" s="9">
        <v>90104</v>
      </c>
      <c r="G678" s="6">
        <f t="shared" si="19"/>
        <v>-90104</v>
      </c>
      <c r="H678" s="79" t="s">
        <v>2779</v>
      </c>
    </row>
    <row r="679" spans="1:8" x14ac:dyDescent="0.25">
      <c r="A679" s="17">
        <v>43026</v>
      </c>
      <c r="B679" s="10" t="s">
        <v>2263</v>
      </c>
      <c r="C679" s="11" t="s">
        <v>161</v>
      </c>
      <c r="F679" s="9">
        <v>1299</v>
      </c>
      <c r="G679" s="6">
        <f t="shared" si="19"/>
        <v>-1299</v>
      </c>
      <c r="H679" s="79"/>
    </row>
    <row r="680" spans="1:8" x14ac:dyDescent="0.25">
      <c r="A680" s="17">
        <v>43026</v>
      </c>
      <c r="B680" s="10" t="s">
        <v>2271</v>
      </c>
      <c r="C680" s="11" t="s">
        <v>161</v>
      </c>
      <c r="F680" s="9">
        <v>5468</v>
      </c>
      <c r="G680" s="6">
        <f t="shared" si="19"/>
        <v>-5468</v>
      </c>
      <c r="H680" s="79"/>
    </row>
    <row r="681" spans="1:8" x14ac:dyDescent="0.25">
      <c r="A681" s="17">
        <v>43026</v>
      </c>
      <c r="B681" s="10" t="s">
        <v>1397</v>
      </c>
      <c r="C681" s="11" t="s">
        <v>161</v>
      </c>
      <c r="F681" s="9">
        <v>60613</v>
      </c>
      <c r="G681" s="6">
        <f t="shared" si="19"/>
        <v>-60613</v>
      </c>
      <c r="H681" s="80"/>
    </row>
    <row r="682" spans="1:8" x14ac:dyDescent="0.25">
      <c r="A682" s="17">
        <v>43028</v>
      </c>
      <c r="B682" s="10" t="s">
        <v>40</v>
      </c>
      <c r="C682" s="11" t="s">
        <v>166</v>
      </c>
      <c r="E682" s="8">
        <v>8900</v>
      </c>
      <c r="G682" s="6">
        <f t="shared" si="19"/>
        <v>8900</v>
      </c>
    </row>
    <row r="683" spans="1:8" x14ac:dyDescent="0.25">
      <c r="A683" s="17">
        <v>43025</v>
      </c>
      <c r="B683" s="10" t="s">
        <v>40</v>
      </c>
      <c r="C683" s="11" t="s">
        <v>166</v>
      </c>
      <c r="E683" s="8">
        <v>5100</v>
      </c>
      <c r="G683" s="6">
        <f t="shared" si="19"/>
        <v>5100</v>
      </c>
    </row>
    <row r="684" spans="1:8" x14ac:dyDescent="0.25">
      <c r="A684" s="17">
        <v>43027</v>
      </c>
      <c r="B684" s="10" t="s">
        <v>1400</v>
      </c>
      <c r="C684" s="11" t="s">
        <v>166</v>
      </c>
      <c r="E684" s="8">
        <v>42000</v>
      </c>
      <c r="G684" s="6">
        <f t="shared" si="19"/>
        <v>42000</v>
      </c>
      <c r="H684" s="128"/>
    </row>
    <row r="685" spans="1:8" x14ac:dyDescent="0.25">
      <c r="A685" s="17">
        <v>43027</v>
      </c>
      <c r="B685" s="10" t="s">
        <v>1400</v>
      </c>
      <c r="C685" s="11" t="s">
        <v>1815</v>
      </c>
      <c r="D685" s="768">
        <v>647</v>
      </c>
      <c r="E685" s="8">
        <v>33100</v>
      </c>
      <c r="G685" s="6">
        <f t="shared" si="19"/>
        <v>33100</v>
      </c>
    </row>
    <row r="686" spans="1:8" x14ac:dyDescent="0.25">
      <c r="A686" s="17">
        <v>43032</v>
      </c>
      <c r="B686" s="10" t="s">
        <v>1400</v>
      </c>
      <c r="C686" s="11" t="s">
        <v>1815</v>
      </c>
      <c r="D686" s="768">
        <v>661</v>
      </c>
      <c r="E686" s="8">
        <v>26300</v>
      </c>
      <c r="G686" s="6">
        <f t="shared" si="19"/>
        <v>26300</v>
      </c>
    </row>
    <row r="687" spans="1:8" x14ac:dyDescent="0.25">
      <c r="A687" s="17">
        <v>43038</v>
      </c>
      <c r="B687" s="10" t="s">
        <v>1400</v>
      </c>
      <c r="C687" s="11" t="s">
        <v>1815</v>
      </c>
      <c r="D687" s="768">
        <v>674</v>
      </c>
      <c r="E687" s="8">
        <v>336272</v>
      </c>
      <c r="G687" s="6">
        <f t="shared" si="19"/>
        <v>336272</v>
      </c>
    </row>
    <row r="688" spans="1:8" x14ac:dyDescent="0.25">
      <c r="A688" s="17">
        <v>43039</v>
      </c>
      <c r="B688" s="10" t="s">
        <v>1400</v>
      </c>
      <c r="C688" s="11" t="s">
        <v>166</v>
      </c>
      <c r="D688" s="768">
        <v>10271</v>
      </c>
      <c r="E688" s="8">
        <v>42000</v>
      </c>
      <c r="G688" s="6">
        <f t="shared" si="19"/>
        <v>42000</v>
      </c>
    </row>
    <row r="689" spans="1:8" x14ac:dyDescent="0.25">
      <c r="A689" s="17">
        <v>43038</v>
      </c>
      <c r="B689" s="10" t="s">
        <v>2271</v>
      </c>
      <c r="C689" s="11" t="s">
        <v>161</v>
      </c>
      <c r="D689" s="768">
        <v>323</v>
      </c>
      <c r="E689" s="8">
        <v>6270</v>
      </c>
      <c r="G689" s="6">
        <f t="shared" si="19"/>
        <v>6270</v>
      </c>
    </row>
    <row r="690" spans="1:8" x14ac:dyDescent="0.25">
      <c r="A690" s="17">
        <v>43056</v>
      </c>
      <c r="B690" s="10" t="s">
        <v>1400</v>
      </c>
      <c r="C690" s="11" t="s">
        <v>1815</v>
      </c>
      <c r="D690" s="768">
        <v>719</v>
      </c>
      <c r="E690" s="8">
        <v>52515</v>
      </c>
      <c r="G690" s="6">
        <f t="shared" si="19"/>
        <v>52515</v>
      </c>
    </row>
    <row r="691" spans="1:8" x14ac:dyDescent="0.25">
      <c r="A691" s="17">
        <v>43015</v>
      </c>
      <c r="B691" s="10" t="s">
        <v>40</v>
      </c>
      <c r="C691" s="11" t="s">
        <v>161</v>
      </c>
      <c r="E691" s="8">
        <v>12236</v>
      </c>
      <c r="G691" s="6">
        <f t="shared" si="19"/>
        <v>12236</v>
      </c>
    </row>
    <row r="692" spans="1:8" x14ac:dyDescent="0.25">
      <c r="A692" s="17">
        <v>43022</v>
      </c>
      <c r="B692" s="10" t="s">
        <v>38</v>
      </c>
      <c r="C692" s="11" t="s">
        <v>161</v>
      </c>
      <c r="E692" s="8">
        <v>13642</v>
      </c>
      <c r="G692" s="6">
        <f t="shared" si="19"/>
        <v>13642</v>
      </c>
      <c r="H692" s="128"/>
    </row>
    <row r="693" spans="1:8" x14ac:dyDescent="0.25">
      <c r="A693" s="17">
        <v>43052</v>
      </c>
      <c r="B693" s="10" t="s">
        <v>1400</v>
      </c>
      <c r="C693" s="11" t="s">
        <v>164</v>
      </c>
      <c r="D693" s="768">
        <v>2159</v>
      </c>
      <c r="E693" s="8">
        <v>407306</v>
      </c>
      <c r="G693" s="6">
        <f t="shared" si="19"/>
        <v>407306</v>
      </c>
    </row>
    <row r="694" spans="1:8" x14ac:dyDescent="0.25">
      <c r="A694" s="17">
        <v>43055</v>
      </c>
      <c r="B694" s="10" t="s">
        <v>1400</v>
      </c>
      <c r="C694" s="11" t="s">
        <v>164</v>
      </c>
      <c r="D694" s="768">
        <v>2233</v>
      </c>
      <c r="E694" s="8">
        <v>11932</v>
      </c>
      <c r="G694" s="6">
        <f t="shared" si="19"/>
        <v>11932</v>
      </c>
    </row>
    <row r="695" spans="1:8" x14ac:dyDescent="0.25">
      <c r="A695" s="17">
        <v>43062</v>
      </c>
      <c r="B695" s="10" t="s">
        <v>1400</v>
      </c>
      <c r="C695" s="11" t="s">
        <v>164</v>
      </c>
      <c r="F695" s="9">
        <v>300000</v>
      </c>
      <c r="G695" s="6">
        <f t="shared" si="19"/>
        <v>-300000</v>
      </c>
      <c r="H695" s="31" t="s">
        <v>2859</v>
      </c>
    </row>
    <row r="696" spans="1:8" x14ac:dyDescent="0.25">
      <c r="A696" s="17">
        <v>43056</v>
      </c>
      <c r="B696" s="10" t="s">
        <v>2787</v>
      </c>
      <c r="C696" s="11" t="s">
        <v>166</v>
      </c>
      <c r="D696" s="768">
        <v>10379</v>
      </c>
      <c r="E696" s="8">
        <v>61200</v>
      </c>
      <c r="G696" s="6">
        <f t="shared" si="19"/>
        <v>61200</v>
      </c>
    </row>
    <row r="697" spans="1:8" x14ac:dyDescent="0.25">
      <c r="A697" s="17">
        <v>43059</v>
      </c>
      <c r="B697" s="10" t="s">
        <v>2787</v>
      </c>
      <c r="C697" s="11" t="s">
        <v>166</v>
      </c>
      <c r="D697" s="768">
        <v>10391</v>
      </c>
      <c r="E697" s="8">
        <v>61200</v>
      </c>
      <c r="G697" s="6">
        <f t="shared" si="19"/>
        <v>61200</v>
      </c>
    </row>
    <row r="698" spans="1:8" x14ac:dyDescent="0.25">
      <c r="A698" s="17">
        <v>43046</v>
      </c>
      <c r="B698" s="10" t="s">
        <v>1400</v>
      </c>
      <c r="C698" s="11" t="s">
        <v>1803</v>
      </c>
      <c r="E698" s="8">
        <v>5121</v>
      </c>
      <c r="G698" s="6">
        <f t="shared" si="19"/>
        <v>5121</v>
      </c>
    </row>
    <row r="699" spans="1:8" x14ac:dyDescent="0.25">
      <c r="A699" s="17">
        <v>43047</v>
      </c>
      <c r="B699" s="10" t="s">
        <v>171</v>
      </c>
      <c r="C699" s="11" t="s">
        <v>1803</v>
      </c>
      <c r="E699" s="8">
        <v>34567</v>
      </c>
      <c r="G699" s="6">
        <f t="shared" si="19"/>
        <v>34567</v>
      </c>
    </row>
    <row r="700" spans="1:8" x14ac:dyDescent="0.25">
      <c r="A700" s="17">
        <v>43053</v>
      </c>
      <c r="B700" s="10" t="s">
        <v>33</v>
      </c>
      <c r="C700" s="11" t="s">
        <v>1803</v>
      </c>
      <c r="E700" s="8">
        <v>380</v>
      </c>
      <c r="G700" s="6">
        <f t="shared" si="19"/>
        <v>380</v>
      </c>
    </row>
    <row r="701" spans="1:8" x14ac:dyDescent="0.25">
      <c r="A701" s="17">
        <v>43054</v>
      </c>
      <c r="B701" s="10" t="s">
        <v>171</v>
      </c>
      <c r="C701" s="11" t="s">
        <v>1803</v>
      </c>
      <c r="E701" s="8">
        <v>5374</v>
      </c>
      <c r="G701" s="6">
        <f t="shared" si="19"/>
        <v>5374</v>
      </c>
    </row>
    <row r="702" spans="1:8" x14ac:dyDescent="0.25">
      <c r="A702" s="17">
        <v>43057</v>
      </c>
      <c r="B702" s="10" t="s">
        <v>2319</v>
      </c>
      <c r="C702" s="11" t="s">
        <v>1803</v>
      </c>
      <c r="E702" s="8">
        <v>26797</v>
      </c>
      <c r="G702" s="6">
        <f t="shared" si="19"/>
        <v>26797</v>
      </c>
    </row>
    <row r="703" spans="1:8" x14ac:dyDescent="0.25">
      <c r="A703" s="17">
        <v>43059</v>
      </c>
      <c r="B703" s="10" t="s">
        <v>2319</v>
      </c>
      <c r="C703" s="11" t="s">
        <v>1803</v>
      </c>
      <c r="E703" s="8">
        <v>12976</v>
      </c>
      <c r="G703" s="6">
        <f t="shared" si="19"/>
        <v>12976</v>
      </c>
    </row>
    <row r="704" spans="1:8" x14ac:dyDescent="0.25">
      <c r="A704" s="17">
        <v>43075</v>
      </c>
      <c r="B704" s="10" t="s">
        <v>1400</v>
      </c>
      <c r="C704" s="11" t="s">
        <v>1815</v>
      </c>
      <c r="F704" s="9">
        <v>700000</v>
      </c>
      <c r="G704" s="6">
        <f t="shared" si="19"/>
        <v>-700000</v>
      </c>
      <c r="H704" s="31" t="s">
        <v>2886</v>
      </c>
    </row>
    <row r="705" spans="1:8" x14ac:dyDescent="0.25">
      <c r="A705" s="17">
        <v>43075</v>
      </c>
      <c r="B705" s="10" t="s">
        <v>2787</v>
      </c>
      <c r="C705" s="11" t="s">
        <v>3011</v>
      </c>
      <c r="E705" s="8">
        <f>236815+41617-150000-90000</f>
        <v>38432</v>
      </c>
      <c r="G705" s="6">
        <f t="shared" ref="G705:G830" si="20">E705-F705</f>
        <v>38432</v>
      </c>
    </row>
    <row r="706" spans="1:8" x14ac:dyDescent="0.25">
      <c r="A706" s="17">
        <v>43067</v>
      </c>
      <c r="B706" s="10" t="s">
        <v>14</v>
      </c>
      <c r="C706" s="11" t="s">
        <v>164</v>
      </c>
      <c r="E706" s="8">
        <v>845</v>
      </c>
      <c r="G706" s="6">
        <f t="shared" si="20"/>
        <v>845</v>
      </c>
    </row>
    <row r="707" spans="1:8" x14ac:dyDescent="0.25">
      <c r="A707" s="17">
        <v>43067</v>
      </c>
      <c r="B707" s="10" t="s">
        <v>14</v>
      </c>
      <c r="C707" s="11" t="s">
        <v>164</v>
      </c>
      <c r="E707" s="8">
        <v>586</v>
      </c>
      <c r="G707" s="6">
        <f t="shared" si="20"/>
        <v>586</v>
      </c>
    </row>
    <row r="708" spans="1:8" x14ac:dyDescent="0.25">
      <c r="A708" s="17">
        <v>43071</v>
      </c>
      <c r="B708" s="10" t="s">
        <v>1400</v>
      </c>
      <c r="C708" s="11" t="s">
        <v>1803</v>
      </c>
      <c r="F708" s="9">
        <v>82324</v>
      </c>
      <c r="G708" s="6">
        <f t="shared" si="20"/>
        <v>-82324</v>
      </c>
      <c r="H708" s="78"/>
    </row>
    <row r="709" spans="1:8" x14ac:dyDescent="0.25">
      <c r="A709" s="17">
        <v>43071</v>
      </c>
      <c r="B709" s="10" t="s">
        <v>33</v>
      </c>
      <c r="C709" s="11" t="s">
        <v>1803</v>
      </c>
      <c r="F709" s="9">
        <v>126634</v>
      </c>
      <c r="G709" s="6">
        <f t="shared" si="20"/>
        <v>-126634</v>
      </c>
      <c r="H709" s="79"/>
    </row>
    <row r="710" spans="1:8" x14ac:dyDescent="0.25">
      <c r="A710" s="17">
        <v>43071</v>
      </c>
      <c r="B710" s="10" t="s">
        <v>171</v>
      </c>
      <c r="C710" s="11" t="s">
        <v>1803</v>
      </c>
      <c r="F710" s="9">
        <v>39941</v>
      </c>
      <c r="G710" s="6">
        <f t="shared" si="20"/>
        <v>-39941</v>
      </c>
      <c r="H710" s="31" t="s">
        <v>2894</v>
      </c>
    </row>
    <row r="711" spans="1:8" x14ac:dyDescent="0.25">
      <c r="A711" s="17">
        <v>43071</v>
      </c>
      <c r="B711" s="10" t="s">
        <v>2649</v>
      </c>
      <c r="C711" s="11" t="s">
        <v>1803</v>
      </c>
      <c r="F711" s="9">
        <v>11328</v>
      </c>
      <c r="G711" s="6">
        <f t="shared" si="20"/>
        <v>-11328</v>
      </c>
      <c r="H711" s="79"/>
    </row>
    <row r="712" spans="1:8" x14ac:dyDescent="0.25">
      <c r="A712" s="17">
        <v>43071</v>
      </c>
      <c r="B712" s="10" t="s">
        <v>2319</v>
      </c>
      <c r="C712" s="11" t="s">
        <v>1803</v>
      </c>
      <c r="F712" s="9">
        <v>39773</v>
      </c>
      <c r="G712" s="6">
        <f t="shared" si="20"/>
        <v>-39773</v>
      </c>
      <c r="H712" s="80"/>
    </row>
    <row r="713" spans="1:8" x14ac:dyDescent="0.25">
      <c r="A713" s="17">
        <v>43069</v>
      </c>
      <c r="B713" s="10" t="s">
        <v>1400</v>
      </c>
      <c r="C713" s="11" t="s">
        <v>164</v>
      </c>
      <c r="E713" s="8">
        <v>28217</v>
      </c>
      <c r="G713" s="6">
        <f t="shared" si="20"/>
        <v>28217</v>
      </c>
    </row>
    <row r="714" spans="1:8" x14ac:dyDescent="0.25">
      <c r="A714" s="17">
        <v>43069</v>
      </c>
      <c r="B714" s="10" t="s">
        <v>11</v>
      </c>
      <c r="C714" s="11" t="s">
        <v>164</v>
      </c>
      <c r="E714" s="8">
        <v>81293</v>
      </c>
      <c r="G714" s="6">
        <f t="shared" si="20"/>
        <v>81293</v>
      </c>
    </row>
    <row r="715" spans="1:8" x14ac:dyDescent="0.25">
      <c r="A715" s="17">
        <v>43071</v>
      </c>
      <c r="B715" s="10" t="s">
        <v>11</v>
      </c>
      <c r="C715" s="11" t="s">
        <v>164</v>
      </c>
      <c r="E715" s="8">
        <v>6318</v>
      </c>
      <c r="G715" s="6">
        <f t="shared" si="20"/>
        <v>6318</v>
      </c>
    </row>
    <row r="716" spans="1:8" x14ac:dyDescent="0.25">
      <c r="A716" s="17">
        <v>43074</v>
      </c>
      <c r="B716" s="10" t="s">
        <v>11</v>
      </c>
      <c r="C716" s="11" t="s">
        <v>164</v>
      </c>
      <c r="E716" s="8">
        <v>3749</v>
      </c>
      <c r="G716" s="6">
        <f t="shared" si="20"/>
        <v>3749</v>
      </c>
    </row>
    <row r="717" spans="1:8" x14ac:dyDescent="0.25">
      <c r="A717" s="17">
        <v>43074</v>
      </c>
      <c r="B717" s="10" t="s">
        <v>14</v>
      </c>
      <c r="C717" s="11" t="s">
        <v>164</v>
      </c>
      <c r="E717" s="8">
        <f>1574+7320+1840+914+1085</f>
        <v>12733</v>
      </c>
      <c r="G717" s="6">
        <f t="shared" si="20"/>
        <v>12733</v>
      </c>
    </row>
    <row r="718" spans="1:8" x14ac:dyDescent="0.25">
      <c r="A718" s="17">
        <v>43075</v>
      </c>
      <c r="B718" s="10" t="s">
        <v>11</v>
      </c>
      <c r="C718" s="11" t="s">
        <v>164</v>
      </c>
      <c r="E718" s="8">
        <v>6783</v>
      </c>
      <c r="G718" s="6">
        <f t="shared" si="20"/>
        <v>6783</v>
      </c>
    </row>
    <row r="719" spans="1:8" x14ac:dyDescent="0.25">
      <c r="A719" s="17">
        <v>43083</v>
      </c>
      <c r="B719" s="10" t="s">
        <v>2548</v>
      </c>
      <c r="C719" s="11" t="s">
        <v>164</v>
      </c>
      <c r="E719" s="8">
        <v>15415</v>
      </c>
      <c r="G719" s="6">
        <f t="shared" si="20"/>
        <v>15415</v>
      </c>
    </row>
    <row r="720" spans="1:8" x14ac:dyDescent="0.25">
      <c r="A720" s="17">
        <v>43082</v>
      </c>
      <c r="B720" s="10" t="s">
        <v>1400</v>
      </c>
      <c r="C720" s="11" t="s">
        <v>164</v>
      </c>
      <c r="E720" s="8">
        <v>6160</v>
      </c>
      <c r="G720" s="6">
        <f t="shared" si="20"/>
        <v>6160</v>
      </c>
    </row>
    <row r="721" spans="1:7" x14ac:dyDescent="0.25">
      <c r="A721" s="17">
        <v>43089</v>
      </c>
      <c r="B721" s="10" t="s">
        <v>1400</v>
      </c>
      <c r="C721" s="11" t="s">
        <v>164</v>
      </c>
      <c r="E721" s="8">
        <v>12457</v>
      </c>
      <c r="G721" s="6">
        <f t="shared" si="20"/>
        <v>12457</v>
      </c>
    </row>
    <row r="722" spans="1:7" x14ac:dyDescent="0.25">
      <c r="A722" s="17">
        <v>43073</v>
      </c>
      <c r="B722" s="10" t="s">
        <v>1400</v>
      </c>
      <c r="C722" s="11" t="s">
        <v>1815</v>
      </c>
      <c r="E722" s="8">
        <v>7505</v>
      </c>
      <c r="G722" s="6">
        <f t="shared" si="20"/>
        <v>7505</v>
      </c>
    </row>
    <row r="723" spans="1:7" x14ac:dyDescent="0.25">
      <c r="A723" s="17">
        <v>43091</v>
      </c>
      <c r="B723" s="10" t="s">
        <v>1400</v>
      </c>
      <c r="C723" s="11" t="s">
        <v>1815</v>
      </c>
      <c r="E723" s="8">
        <v>444837</v>
      </c>
      <c r="G723" s="6">
        <f t="shared" si="20"/>
        <v>444837</v>
      </c>
    </row>
    <row r="724" spans="1:7" x14ac:dyDescent="0.25">
      <c r="A724" s="17">
        <v>43071</v>
      </c>
      <c r="B724" s="10" t="s">
        <v>1400</v>
      </c>
      <c r="C724" s="11" t="s">
        <v>169</v>
      </c>
      <c r="E724" s="8">
        <v>115900</v>
      </c>
      <c r="G724" s="6">
        <f t="shared" si="20"/>
        <v>115900</v>
      </c>
    </row>
    <row r="725" spans="1:7" x14ac:dyDescent="0.25">
      <c r="A725" s="17">
        <v>43081</v>
      </c>
      <c r="B725" s="10" t="s">
        <v>1400</v>
      </c>
      <c r="C725" s="11" t="s">
        <v>169</v>
      </c>
      <c r="E725" s="8">
        <v>16427</v>
      </c>
      <c r="G725" s="6">
        <f t="shared" si="20"/>
        <v>16427</v>
      </c>
    </row>
    <row r="726" spans="1:7" x14ac:dyDescent="0.25">
      <c r="A726" s="17">
        <v>43081</v>
      </c>
      <c r="B726" s="10" t="s">
        <v>14</v>
      </c>
      <c r="C726" s="11" t="s">
        <v>169</v>
      </c>
      <c r="E726" s="8">
        <v>3080</v>
      </c>
      <c r="G726" s="6">
        <f t="shared" si="20"/>
        <v>3080</v>
      </c>
    </row>
    <row r="727" spans="1:7" x14ac:dyDescent="0.25">
      <c r="A727" s="17">
        <v>43081</v>
      </c>
      <c r="B727" s="10" t="s">
        <v>14</v>
      </c>
      <c r="C727" s="11" t="s">
        <v>169</v>
      </c>
      <c r="E727" s="8">
        <v>2328</v>
      </c>
      <c r="G727" s="6">
        <f t="shared" si="20"/>
        <v>2328</v>
      </c>
    </row>
    <row r="728" spans="1:7" x14ac:dyDescent="0.25">
      <c r="A728" s="17">
        <v>43090</v>
      </c>
      <c r="B728" s="10" t="s">
        <v>1400</v>
      </c>
      <c r="C728" s="11" t="s">
        <v>169</v>
      </c>
      <c r="E728" s="8">
        <v>337127</v>
      </c>
      <c r="G728" s="6">
        <f t="shared" si="20"/>
        <v>337127</v>
      </c>
    </row>
    <row r="729" spans="1:7" x14ac:dyDescent="0.25">
      <c r="A729" s="17">
        <v>43085</v>
      </c>
      <c r="B729" s="10" t="s">
        <v>2548</v>
      </c>
      <c r="C729" s="11" t="s">
        <v>164</v>
      </c>
      <c r="E729" s="8">
        <v>1841</v>
      </c>
      <c r="G729" s="6">
        <f t="shared" si="20"/>
        <v>1841</v>
      </c>
    </row>
    <row r="730" spans="1:7" x14ac:dyDescent="0.25">
      <c r="A730" s="17">
        <v>43088</v>
      </c>
      <c r="B730" s="10" t="s">
        <v>11</v>
      </c>
      <c r="C730" s="11" t="s">
        <v>164</v>
      </c>
      <c r="E730" s="8">
        <v>7321</v>
      </c>
      <c r="G730" s="6">
        <f t="shared" si="20"/>
        <v>7321</v>
      </c>
    </row>
    <row r="731" spans="1:7" x14ac:dyDescent="0.25">
      <c r="A731" s="17">
        <v>43089</v>
      </c>
      <c r="B731" s="10" t="s">
        <v>11</v>
      </c>
      <c r="C731" s="11" t="s">
        <v>164</v>
      </c>
      <c r="E731" s="8">
        <v>1575</v>
      </c>
      <c r="G731" s="6">
        <f t="shared" si="20"/>
        <v>1575</v>
      </c>
    </row>
    <row r="732" spans="1:7" x14ac:dyDescent="0.25">
      <c r="A732" s="17">
        <v>43092</v>
      </c>
      <c r="B732" s="10" t="s">
        <v>11</v>
      </c>
      <c r="C732" s="11" t="s">
        <v>164</v>
      </c>
      <c r="E732" s="8">
        <v>5411</v>
      </c>
      <c r="G732" s="6">
        <f t="shared" si="20"/>
        <v>5411</v>
      </c>
    </row>
    <row r="733" spans="1:7" x14ac:dyDescent="0.25">
      <c r="A733" s="17">
        <v>43073</v>
      </c>
      <c r="B733" s="10" t="s">
        <v>33</v>
      </c>
      <c r="C733" s="11" t="s">
        <v>1803</v>
      </c>
      <c r="E733" s="8">
        <v>1208</v>
      </c>
      <c r="G733" s="6">
        <f t="shared" si="20"/>
        <v>1208</v>
      </c>
    </row>
    <row r="734" spans="1:7" x14ac:dyDescent="0.25">
      <c r="A734" s="17">
        <v>43075</v>
      </c>
      <c r="B734" s="10" t="s">
        <v>33</v>
      </c>
      <c r="C734" s="11" t="s">
        <v>1803</v>
      </c>
      <c r="E734" s="8">
        <v>423</v>
      </c>
      <c r="G734" s="6">
        <f t="shared" si="20"/>
        <v>423</v>
      </c>
    </row>
    <row r="735" spans="1:7" x14ac:dyDescent="0.25">
      <c r="A735" s="17">
        <v>43080</v>
      </c>
      <c r="B735" s="10" t="s">
        <v>1400</v>
      </c>
      <c r="C735" s="11" t="s">
        <v>1803</v>
      </c>
      <c r="E735" s="8">
        <v>1064</v>
      </c>
      <c r="G735" s="6">
        <f t="shared" si="20"/>
        <v>1064</v>
      </c>
    </row>
    <row r="736" spans="1:7" x14ac:dyDescent="0.25">
      <c r="A736" s="17">
        <v>43081</v>
      </c>
      <c r="B736" s="10" t="s">
        <v>33</v>
      </c>
      <c r="C736" s="11" t="s">
        <v>1803</v>
      </c>
      <c r="E736" s="8">
        <v>1689</v>
      </c>
      <c r="G736" s="6">
        <f t="shared" si="20"/>
        <v>1689</v>
      </c>
    </row>
    <row r="737" spans="1:8" x14ac:dyDescent="0.25">
      <c r="A737" s="17">
        <v>43083</v>
      </c>
      <c r="B737" s="10" t="s">
        <v>1400</v>
      </c>
      <c r="C737" s="11" t="s">
        <v>1803</v>
      </c>
      <c r="E737" s="8">
        <v>4800</v>
      </c>
      <c r="G737" s="6">
        <f t="shared" si="20"/>
        <v>4800</v>
      </c>
    </row>
    <row r="738" spans="1:8" x14ac:dyDescent="0.25">
      <c r="A738" s="17">
        <v>43103</v>
      </c>
      <c r="B738" s="10" t="s">
        <v>40</v>
      </c>
      <c r="C738" s="11" t="s">
        <v>164</v>
      </c>
      <c r="F738" s="9">
        <v>3797</v>
      </c>
      <c r="G738" s="6">
        <f t="shared" si="20"/>
        <v>-3797</v>
      </c>
      <c r="H738" s="78"/>
    </row>
    <row r="739" spans="1:8" x14ac:dyDescent="0.25">
      <c r="A739" s="17">
        <v>43103</v>
      </c>
      <c r="B739" s="10" t="s">
        <v>14</v>
      </c>
      <c r="C739" s="11" t="s">
        <v>164</v>
      </c>
      <c r="F739" s="9">
        <v>17173</v>
      </c>
      <c r="G739" s="6">
        <f t="shared" si="20"/>
        <v>-17173</v>
      </c>
      <c r="H739" s="79"/>
    </row>
    <row r="740" spans="1:8" x14ac:dyDescent="0.25">
      <c r="A740" s="17">
        <v>43103</v>
      </c>
      <c r="B740" s="10" t="s">
        <v>1691</v>
      </c>
      <c r="C740" s="11" t="s">
        <v>164</v>
      </c>
      <c r="F740" s="9">
        <v>3492</v>
      </c>
      <c r="G740" s="6">
        <f t="shared" si="20"/>
        <v>-3492</v>
      </c>
      <c r="H740" s="79"/>
    </row>
    <row r="741" spans="1:8" x14ac:dyDescent="0.25">
      <c r="A741" s="17">
        <v>43103</v>
      </c>
      <c r="B741" s="10" t="s">
        <v>2548</v>
      </c>
      <c r="C741" s="11" t="s">
        <v>164</v>
      </c>
      <c r="F741" s="9">
        <v>17256</v>
      </c>
      <c r="G741" s="6">
        <f t="shared" si="20"/>
        <v>-17256</v>
      </c>
      <c r="H741" s="79" t="s">
        <v>2969</v>
      </c>
    </row>
    <row r="742" spans="1:8" x14ac:dyDescent="0.25">
      <c r="A742" s="17">
        <v>43103</v>
      </c>
      <c r="B742" s="10" t="s">
        <v>1397</v>
      </c>
      <c r="C742" s="11" t="s">
        <v>164</v>
      </c>
      <c r="F742" s="9">
        <v>37302</v>
      </c>
      <c r="G742" s="6">
        <f t="shared" si="20"/>
        <v>-37302</v>
      </c>
      <c r="H742" s="79"/>
    </row>
    <row r="743" spans="1:8" x14ac:dyDescent="0.25">
      <c r="A743" s="17">
        <v>43103</v>
      </c>
      <c r="B743" s="10" t="s">
        <v>11</v>
      </c>
      <c r="C743" s="11" t="s">
        <v>164</v>
      </c>
      <c r="F743" s="9">
        <v>112450</v>
      </c>
      <c r="G743" s="6">
        <f t="shared" si="20"/>
        <v>-112450</v>
      </c>
      <c r="H743" s="79"/>
    </row>
    <row r="744" spans="1:8" x14ac:dyDescent="0.25">
      <c r="A744" s="17">
        <v>43103</v>
      </c>
      <c r="B744" s="10" t="s">
        <v>2649</v>
      </c>
      <c r="C744" s="11" t="s">
        <v>164</v>
      </c>
      <c r="F744" s="9">
        <v>8530</v>
      </c>
      <c r="G744" s="6">
        <f t="shared" si="20"/>
        <v>-8530</v>
      </c>
      <c r="H744" s="80"/>
    </row>
    <row r="745" spans="1:8" x14ac:dyDescent="0.25">
      <c r="A745" s="17">
        <v>43104</v>
      </c>
      <c r="B745" s="10" t="s">
        <v>2787</v>
      </c>
      <c r="C745" s="11" t="s">
        <v>166</v>
      </c>
      <c r="E745" s="8">
        <v>61200</v>
      </c>
      <c r="G745" s="6">
        <f t="shared" si="20"/>
        <v>61200</v>
      </c>
    </row>
    <row r="746" spans="1:8" x14ac:dyDescent="0.25">
      <c r="A746" s="17">
        <v>43108</v>
      </c>
      <c r="B746" s="10" t="s">
        <v>1397</v>
      </c>
      <c r="C746" s="11" t="s">
        <v>180</v>
      </c>
      <c r="F746" s="9">
        <v>200000</v>
      </c>
      <c r="G746" s="6">
        <f t="shared" si="20"/>
        <v>-200000</v>
      </c>
      <c r="H746" s="31" t="s">
        <v>2974</v>
      </c>
    </row>
    <row r="747" spans="1:8" x14ac:dyDescent="0.25">
      <c r="A747" s="17">
        <v>43101</v>
      </c>
      <c r="B747" s="10" t="s">
        <v>1400</v>
      </c>
      <c r="C747" s="11" t="s">
        <v>164</v>
      </c>
      <c r="E747" s="8">
        <v>2902</v>
      </c>
      <c r="G747" s="6">
        <f t="shared" si="20"/>
        <v>2902</v>
      </c>
    </row>
    <row r="748" spans="1:8" x14ac:dyDescent="0.25">
      <c r="A748" s="17">
        <v>43104</v>
      </c>
      <c r="B748" s="10" t="s">
        <v>1400</v>
      </c>
      <c r="C748" s="11" t="s">
        <v>164</v>
      </c>
      <c r="E748" s="8">
        <v>977</v>
      </c>
      <c r="G748" s="6">
        <f t="shared" si="20"/>
        <v>977</v>
      </c>
    </row>
    <row r="749" spans="1:8" ht="31.5" x14ac:dyDescent="0.25">
      <c r="A749" s="17">
        <v>43081</v>
      </c>
      <c r="B749" s="10" t="s">
        <v>1400</v>
      </c>
      <c r="C749" s="11" t="s">
        <v>1815</v>
      </c>
      <c r="F749" s="9">
        <v>1000000</v>
      </c>
      <c r="G749" s="6">
        <f t="shared" si="20"/>
        <v>-1000000</v>
      </c>
      <c r="H749" s="248" t="s">
        <v>2980</v>
      </c>
    </row>
    <row r="750" spans="1:8" x14ac:dyDescent="0.25">
      <c r="A750" s="17">
        <v>43081</v>
      </c>
      <c r="B750" s="10" t="s">
        <v>2271</v>
      </c>
      <c r="C750" s="11" t="s">
        <v>166</v>
      </c>
      <c r="F750" s="9">
        <v>122968</v>
      </c>
      <c r="G750" s="6">
        <f t="shared" si="20"/>
        <v>-122968</v>
      </c>
      <c r="H750" s="1205" t="s">
        <v>2981</v>
      </c>
    </row>
    <row r="751" spans="1:8" x14ac:dyDescent="0.25">
      <c r="A751" s="17">
        <v>43081</v>
      </c>
      <c r="B751" s="10" t="s">
        <v>2787</v>
      </c>
      <c r="C751" s="11" t="s">
        <v>166</v>
      </c>
      <c r="F751" s="9">
        <v>183600</v>
      </c>
      <c r="G751" s="6">
        <f t="shared" si="20"/>
        <v>-183600</v>
      </c>
      <c r="H751" s="1206"/>
    </row>
    <row r="752" spans="1:8" x14ac:dyDescent="0.25">
      <c r="A752" s="17">
        <v>43081</v>
      </c>
      <c r="B752" s="10" t="s">
        <v>40</v>
      </c>
      <c r="C752" s="11" t="s">
        <v>166</v>
      </c>
      <c r="F752" s="9">
        <v>69900</v>
      </c>
      <c r="G752" s="6">
        <f t="shared" si="20"/>
        <v>-69900</v>
      </c>
      <c r="H752" s="1206"/>
    </row>
    <row r="753" spans="1:8" x14ac:dyDescent="0.25">
      <c r="A753" s="17">
        <v>43081</v>
      </c>
      <c r="B753" s="10" t="s">
        <v>1400</v>
      </c>
      <c r="C753" s="11" t="s">
        <v>166</v>
      </c>
      <c r="F753" s="9">
        <v>84000</v>
      </c>
      <c r="G753" s="6">
        <f t="shared" si="20"/>
        <v>-84000</v>
      </c>
      <c r="H753" s="1206"/>
    </row>
    <row r="754" spans="1:8" x14ac:dyDescent="0.25">
      <c r="A754" s="17">
        <v>43081</v>
      </c>
      <c r="B754" s="10" t="s">
        <v>2227</v>
      </c>
      <c r="C754" s="11" t="s">
        <v>166</v>
      </c>
      <c r="F754" s="9">
        <v>35709</v>
      </c>
      <c r="G754" s="6">
        <f t="shared" si="20"/>
        <v>-35709</v>
      </c>
      <c r="H754" s="1206"/>
    </row>
    <row r="755" spans="1:8" x14ac:dyDescent="0.25">
      <c r="A755" s="17">
        <v>43081</v>
      </c>
      <c r="B755" s="10" t="s">
        <v>1397</v>
      </c>
      <c r="C755" s="11" t="s">
        <v>166</v>
      </c>
      <c r="F755" s="9">
        <v>3823</v>
      </c>
      <c r="G755" s="6">
        <f t="shared" si="20"/>
        <v>-3823</v>
      </c>
      <c r="H755" s="1207"/>
    </row>
    <row r="756" spans="1:8" ht="26.25" x14ac:dyDescent="0.25">
      <c r="A756" s="17">
        <v>43084</v>
      </c>
      <c r="B756" s="10" t="s">
        <v>40</v>
      </c>
      <c r="C756" s="11" t="s">
        <v>161</v>
      </c>
      <c r="F756" s="9">
        <v>100000</v>
      </c>
      <c r="G756" s="6">
        <f t="shared" si="20"/>
        <v>-100000</v>
      </c>
      <c r="H756" s="135" t="s">
        <v>2982</v>
      </c>
    </row>
    <row r="757" spans="1:8" x14ac:dyDescent="0.25">
      <c r="A757" s="17">
        <v>43084</v>
      </c>
      <c r="B757" s="10" t="s">
        <v>1400</v>
      </c>
      <c r="C757" s="11" t="s">
        <v>1815</v>
      </c>
      <c r="E757" s="8">
        <v>250690</v>
      </c>
      <c r="G757" s="6">
        <f t="shared" si="20"/>
        <v>250690</v>
      </c>
    </row>
    <row r="758" spans="1:8" x14ac:dyDescent="0.25">
      <c r="A758" s="17">
        <v>43087</v>
      </c>
      <c r="B758" s="10" t="s">
        <v>1400</v>
      </c>
      <c r="C758" s="11" t="s">
        <v>164</v>
      </c>
      <c r="E758" s="8">
        <v>6207</v>
      </c>
      <c r="G758" s="6">
        <f t="shared" si="20"/>
        <v>6207</v>
      </c>
    </row>
    <row r="759" spans="1:8" x14ac:dyDescent="0.25">
      <c r="A759" s="17">
        <v>43117</v>
      </c>
      <c r="B759" s="10" t="s">
        <v>1400</v>
      </c>
      <c r="C759" s="11" t="s">
        <v>1815</v>
      </c>
      <c r="E759" s="8">
        <v>141187</v>
      </c>
      <c r="G759" s="6">
        <f t="shared" si="20"/>
        <v>141187</v>
      </c>
    </row>
    <row r="760" spans="1:8" x14ac:dyDescent="0.25">
      <c r="A760" s="17">
        <v>43117</v>
      </c>
      <c r="B760" s="10" t="s">
        <v>2271</v>
      </c>
      <c r="C760" s="11" t="s">
        <v>161</v>
      </c>
      <c r="F760" s="9">
        <v>6270</v>
      </c>
      <c r="G760" s="6">
        <f t="shared" si="20"/>
        <v>-6270</v>
      </c>
      <c r="H760" s="78"/>
    </row>
    <row r="761" spans="1:8" x14ac:dyDescent="0.25">
      <c r="A761" s="17">
        <v>43117</v>
      </c>
      <c r="B761" s="10" t="s">
        <v>1397</v>
      </c>
      <c r="C761" s="11" t="s">
        <v>161</v>
      </c>
      <c r="F761" s="9">
        <v>58308</v>
      </c>
      <c r="G761" s="6">
        <f t="shared" si="20"/>
        <v>-58308</v>
      </c>
      <c r="H761" s="79"/>
    </row>
    <row r="762" spans="1:8" x14ac:dyDescent="0.25">
      <c r="A762" s="17">
        <v>43117</v>
      </c>
      <c r="B762" s="10" t="s">
        <v>38</v>
      </c>
      <c r="C762" s="11" t="s">
        <v>161</v>
      </c>
      <c r="F762" s="9">
        <v>13642</v>
      </c>
      <c r="G762" s="6">
        <f t="shared" si="20"/>
        <v>-13642</v>
      </c>
      <c r="H762" s="79" t="s">
        <v>3014</v>
      </c>
    </row>
    <row r="763" spans="1:8" x14ac:dyDescent="0.25">
      <c r="A763" s="17">
        <v>43117</v>
      </c>
      <c r="B763" s="10" t="s">
        <v>40</v>
      </c>
      <c r="C763" s="11" t="s">
        <v>161</v>
      </c>
      <c r="F763" s="9">
        <v>14780</v>
      </c>
      <c r="G763" s="6">
        <f t="shared" si="20"/>
        <v>-14780</v>
      </c>
      <c r="H763" s="80"/>
    </row>
    <row r="764" spans="1:8" x14ac:dyDescent="0.25">
      <c r="A764" s="17">
        <v>43122</v>
      </c>
      <c r="B764" s="10" t="s">
        <v>1400</v>
      </c>
      <c r="C764" s="11" t="s">
        <v>169</v>
      </c>
      <c r="F764" s="9">
        <v>300000</v>
      </c>
      <c r="G764" s="6">
        <f t="shared" si="20"/>
        <v>-300000</v>
      </c>
      <c r="H764" s="31" t="s">
        <v>3046</v>
      </c>
    </row>
    <row r="765" spans="1:8" x14ac:dyDescent="0.25">
      <c r="A765" s="17">
        <v>43122</v>
      </c>
      <c r="B765" s="10" t="s">
        <v>1400</v>
      </c>
      <c r="C765" s="11" t="s">
        <v>164</v>
      </c>
      <c r="E765" s="8">
        <v>6084</v>
      </c>
      <c r="G765" s="6">
        <f t="shared" si="20"/>
        <v>6084</v>
      </c>
    </row>
    <row r="766" spans="1:8" x14ac:dyDescent="0.25">
      <c r="A766" s="17">
        <v>43122</v>
      </c>
      <c r="B766" s="10" t="s">
        <v>1400</v>
      </c>
      <c r="C766" s="11" t="s">
        <v>1815</v>
      </c>
      <c r="F766" s="9">
        <v>500000</v>
      </c>
      <c r="G766" s="6">
        <f t="shared" si="20"/>
        <v>-500000</v>
      </c>
      <c r="H766" s="45" t="s">
        <v>3047</v>
      </c>
    </row>
    <row r="767" spans="1:8" x14ac:dyDescent="0.25">
      <c r="A767" s="17">
        <v>43122</v>
      </c>
      <c r="B767" s="10" t="s">
        <v>1397</v>
      </c>
      <c r="C767" s="11" t="s">
        <v>166</v>
      </c>
      <c r="F767" s="9">
        <v>56477</v>
      </c>
      <c r="G767" s="6">
        <f t="shared" si="20"/>
        <v>-56477</v>
      </c>
      <c r="H767" s="1208" t="s">
        <v>3052</v>
      </c>
    </row>
    <row r="768" spans="1:8" x14ac:dyDescent="0.25">
      <c r="A768" s="17">
        <v>43122</v>
      </c>
      <c r="B768" s="10" t="s">
        <v>2787</v>
      </c>
      <c r="C768" s="11" t="s">
        <v>166</v>
      </c>
      <c r="F768" s="9">
        <f>500000-F767</f>
        <v>443523</v>
      </c>
      <c r="G768" s="6">
        <f t="shared" si="20"/>
        <v>-443523</v>
      </c>
      <c r="H768" s="1209"/>
    </row>
    <row r="769" spans="1:8" x14ac:dyDescent="0.25">
      <c r="A769" s="17">
        <v>43122</v>
      </c>
      <c r="B769" s="10" t="s">
        <v>1400</v>
      </c>
      <c r="C769" s="11" t="s">
        <v>1803</v>
      </c>
      <c r="F769" s="9">
        <v>460000</v>
      </c>
      <c r="G769" s="6">
        <f t="shared" si="20"/>
        <v>-460000</v>
      </c>
      <c r="H769" s="31" t="s">
        <v>3392</v>
      </c>
    </row>
    <row r="770" spans="1:8" x14ac:dyDescent="0.25">
      <c r="A770" s="17">
        <v>43124</v>
      </c>
      <c r="B770" s="10" t="s">
        <v>33</v>
      </c>
      <c r="C770" s="11" t="s">
        <v>164</v>
      </c>
      <c r="D770" s="768">
        <v>3544</v>
      </c>
      <c r="E770" s="8">
        <v>1013</v>
      </c>
      <c r="G770" s="6">
        <f t="shared" si="20"/>
        <v>1013</v>
      </c>
    </row>
    <row r="771" spans="1:8" x14ac:dyDescent="0.25">
      <c r="A771" s="17">
        <v>43125</v>
      </c>
      <c r="B771" s="10" t="s">
        <v>33</v>
      </c>
      <c r="C771" s="11" t="s">
        <v>164</v>
      </c>
      <c r="D771" s="768">
        <v>3566</v>
      </c>
      <c r="E771" s="8">
        <v>17530</v>
      </c>
      <c r="G771" s="6">
        <f t="shared" si="20"/>
        <v>17530</v>
      </c>
    </row>
    <row r="772" spans="1:8" x14ac:dyDescent="0.25">
      <c r="A772" s="17">
        <v>43134</v>
      </c>
      <c r="B772" s="10" t="s">
        <v>2787</v>
      </c>
      <c r="C772" s="11" t="s">
        <v>180</v>
      </c>
      <c r="F772" s="9">
        <v>33000</v>
      </c>
      <c r="G772" s="6">
        <f t="shared" si="20"/>
        <v>-33000</v>
      </c>
      <c r="H772" s="7" t="s">
        <v>3089</v>
      </c>
    </row>
    <row r="773" spans="1:8" x14ac:dyDescent="0.25">
      <c r="A773" s="17">
        <v>43127</v>
      </c>
      <c r="B773" s="10" t="s">
        <v>1400</v>
      </c>
      <c r="C773" s="11" t="s">
        <v>1803</v>
      </c>
      <c r="E773" s="8">
        <v>255741</v>
      </c>
      <c r="G773" s="6">
        <f t="shared" si="20"/>
        <v>255741</v>
      </c>
    </row>
    <row r="774" spans="1:8" x14ac:dyDescent="0.25">
      <c r="A774" s="17">
        <v>43131</v>
      </c>
      <c r="B774" s="10" t="s">
        <v>1400</v>
      </c>
      <c r="C774" s="11" t="s">
        <v>1803</v>
      </c>
      <c r="E774" s="8">
        <v>28960</v>
      </c>
      <c r="G774" s="6">
        <f t="shared" si="20"/>
        <v>28960</v>
      </c>
    </row>
    <row r="775" spans="1:8" x14ac:dyDescent="0.25">
      <c r="A775" s="17">
        <v>43130</v>
      </c>
      <c r="B775" s="10" t="s">
        <v>2787</v>
      </c>
      <c r="C775" s="11" t="s">
        <v>161</v>
      </c>
      <c r="E775" s="8">
        <v>581334</v>
      </c>
      <c r="G775" s="6">
        <f t="shared" si="20"/>
        <v>581334</v>
      </c>
    </row>
    <row r="776" spans="1:8" x14ac:dyDescent="0.25">
      <c r="A776" s="17">
        <v>43125</v>
      </c>
      <c r="B776" s="10" t="s">
        <v>11</v>
      </c>
      <c r="C776" s="11" t="s">
        <v>164</v>
      </c>
      <c r="E776" s="8">
        <v>4558</v>
      </c>
      <c r="G776" s="6">
        <f t="shared" si="20"/>
        <v>4558</v>
      </c>
    </row>
    <row r="777" spans="1:8" x14ac:dyDescent="0.25">
      <c r="A777" s="17">
        <v>43134</v>
      </c>
      <c r="B777" s="10" t="s">
        <v>11</v>
      </c>
      <c r="C777" s="11" t="s">
        <v>164</v>
      </c>
      <c r="E777" s="8">
        <v>7827</v>
      </c>
      <c r="G777" s="6">
        <f t="shared" si="20"/>
        <v>7827</v>
      </c>
    </row>
    <row r="778" spans="1:8" x14ac:dyDescent="0.25">
      <c r="A778" s="17">
        <v>43138</v>
      </c>
      <c r="B778" s="10" t="s">
        <v>1400</v>
      </c>
      <c r="C778" s="11" t="s">
        <v>164</v>
      </c>
      <c r="E778" s="8">
        <v>417</v>
      </c>
      <c r="G778" s="6">
        <f t="shared" si="20"/>
        <v>417</v>
      </c>
    </row>
    <row r="779" spans="1:8" x14ac:dyDescent="0.25">
      <c r="A779" s="17">
        <v>43102</v>
      </c>
      <c r="B779" s="10" t="s">
        <v>33</v>
      </c>
      <c r="C779" s="11" t="s">
        <v>1803</v>
      </c>
      <c r="E779" s="8">
        <v>5931</v>
      </c>
      <c r="G779" s="6">
        <f t="shared" si="20"/>
        <v>5931</v>
      </c>
    </row>
    <row r="780" spans="1:8" x14ac:dyDescent="0.25">
      <c r="A780" s="17">
        <v>43108</v>
      </c>
      <c r="B780" s="10" t="s">
        <v>33</v>
      </c>
      <c r="C780" s="11" t="s">
        <v>1803</v>
      </c>
      <c r="E780" s="8">
        <v>4612</v>
      </c>
      <c r="G780" s="6">
        <f t="shared" si="20"/>
        <v>4612</v>
      </c>
    </row>
    <row r="781" spans="1:8" x14ac:dyDescent="0.25">
      <c r="A781" s="17">
        <v>43120</v>
      </c>
      <c r="B781" s="10" t="s">
        <v>1400</v>
      </c>
      <c r="C781" s="11" t="s">
        <v>1803</v>
      </c>
      <c r="E781" s="8">
        <v>5199</v>
      </c>
      <c r="G781" s="6">
        <f t="shared" si="20"/>
        <v>5199</v>
      </c>
    </row>
    <row r="782" spans="1:8" x14ac:dyDescent="0.25">
      <c r="A782" s="17">
        <v>43116</v>
      </c>
      <c r="B782" s="10" t="s">
        <v>1400</v>
      </c>
      <c r="C782" s="11" t="s">
        <v>1803</v>
      </c>
      <c r="E782" s="8">
        <v>60700</v>
      </c>
      <c r="G782" s="6">
        <f t="shared" si="20"/>
        <v>60700</v>
      </c>
    </row>
    <row r="783" spans="1:8" x14ac:dyDescent="0.25">
      <c r="A783" s="17">
        <v>43113</v>
      </c>
      <c r="B783" s="10" t="s">
        <v>1400</v>
      </c>
      <c r="C783" s="11" t="s">
        <v>1803</v>
      </c>
      <c r="E783" s="8">
        <v>18807</v>
      </c>
      <c r="G783" s="6">
        <f t="shared" si="20"/>
        <v>18807</v>
      </c>
    </row>
    <row r="784" spans="1:8" x14ac:dyDescent="0.25">
      <c r="A784" s="17">
        <v>43104</v>
      </c>
      <c r="B784" s="10" t="s">
        <v>1400</v>
      </c>
      <c r="C784" s="11" t="s">
        <v>1803</v>
      </c>
      <c r="E784" s="8">
        <v>112039</v>
      </c>
      <c r="G784" s="6">
        <f t="shared" si="20"/>
        <v>112039</v>
      </c>
    </row>
    <row r="785" spans="1:8" x14ac:dyDescent="0.25">
      <c r="A785" s="17">
        <v>43148</v>
      </c>
      <c r="B785" s="10" t="s">
        <v>2787</v>
      </c>
      <c r="C785" s="11" t="s">
        <v>161</v>
      </c>
      <c r="F785" s="9">
        <v>250000</v>
      </c>
      <c r="G785" s="6">
        <f t="shared" si="20"/>
        <v>-250000</v>
      </c>
      <c r="H785" s="31" t="s">
        <v>3139</v>
      </c>
    </row>
    <row r="786" spans="1:8" x14ac:dyDescent="0.25">
      <c r="A786" s="17">
        <v>43139</v>
      </c>
      <c r="B786" s="10" t="s">
        <v>11</v>
      </c>
      <c r="C786" s="11" t="s">
        <v>164</v>
      </c>
      <c r="E786" s="8">
        <v>7442</v>
      </c>
      <c r="G786" s="6">
        <f t="shared" si="20"/>
        <v>7442</v>
      </c>
      <c r="H786" s="124"/>
    </row>
    <row r="787" spans="1:8" x14ac:dyDescent="0.25">
      <c r="A787" s="17">
        <v>43144</v>
      </c>
      <c r="B787" s="10" t="s">
        <v>1400</v>
      </c>
      <c r="C787" s="11" t="s">
        <v>164</v>
      </c>
      <c r="E787" s="8">
        <v>4897</v>
      </c>
      <c r="G787" s="6">
        <f t="shared" si="20"/>
        <v>4897</v>
      </c>
    </row>
    <row r="788" spans="1:8" x14ac:dyDescent="0.25">
      <c r="A788" s="17">
        <v>43143</v>
      </c>
      <c r="B788" s="10" t="s">
        <v>1400</v>
      </c>
      <c r="C788" s="11" t="s">
        <v>1815</v>
      </c>
      <c r="E788" s="8">
        <v>98664</v>
      </c>
      <c r="G788" s="6">
        <f t="shared" si="20"/>
        <v>98664</v>
      </c>
    </row>
    <row r="789" spans="1:8" x14ac:dyDescent="0.25">
      <c r="A789" s="17">
        <v>43146</v>
      </c>
      <c r="B789" s="10" t="s">
        <v>11</v>
      </c>
      <c r="C789" s="11" t="s">
        <v>164</v>
      </c>
      <c r="E789" s="8">
        <v>1073</v>
      </c>
      <c r="G789" s="6">
        <f t="shared" si="20"/>
        <v>1073</v>
      </c>
    </row>
    <row r="790" spans="1:8" x14ac:dyDescent="0.25">
      <c r="A790" s="17">
        <v>43104</v>
      </c>
      <c r="B790" s="10" t="s">
        <v>2787</v>
      </c>
      <c r="C790" s="11" t="s">
        <v>166</v>
      </c>
      <c r="E790" s="8">
        <v>70800</v>
      </c>
      <c r="G790" s="6">
        <f t="shared" si="20"/>
        <v>70800</v>
      </c>
    </row>
    <row r="791" spans="1:8" x14ac:dyDescent="0.25">
      <c r="A791" s="17">
        <v>43108</v>
      </c>
      <c r="B791" s="10" t="s">
        <v>2787</v>
      </c>
      <c r="C791" s="11" t="s">
        <v>166</v>
      </c>
      <c r="E791" s="8">
        <v>61200</v>
      </c>
      <c r="G791" s="6">
        <f t="shared" si="20"/>
        <v>61200</v>
      </c>
    </row>
    <row r="792" spans="1:8" x14ac:dyDescent="0.25">
      <c r="A792" s="17">
        <v>43110</v>
      </c>
      <c r="B792" s="10" t="s">
        <v>2787</v>
      </c>
      <c r="C792" s="11" t="s">
        <v>166</v>
      </c>
      <c r="E792" s="8">
        <v>30600</v>
      </c>
      <c r="G792" s="6">
        <f t="shared" si="20"/>
        <v>30600</v>
      </c>
    </row>
    <row r="793" spans="1:8" x14ac:dyDescent="0.25">
      <c r="A793" s="17">
        <v>43111</v>
      </c>
      <c r="B793" s="10" t="s">
        <v>2787</v>
      </c>
      <c r="C793" s="11" t="s">
        <v>166</v>
      </c>
      <c r="E793" s="8">
        <v>19000</v>
      </c>
      <c r="G793" s="6">
        <f t="shared" si="20"/>
        <v>19000</v>
      </c>
    </row>
    <row r="794" spans="1:8" x14ac:dyDescent="0.25">
      <c r="A794" s="17">
        <v>43117</v>
      </c>
      <c r="B794" s="10" t="s">
        <v>2787</v>
      </c>
      <c r="C794" s="11" t="s">
        <v>166</v>
      </c>
      <c r="E794" s="8">
        <v>61200</v>
      </c>
      <c r="G794" s="6">
        <f t="shared" si="20"/>
        <v>61200</v>
      </c>
    </row>
    <row r="795" spans="1:8" x14ac:dyDescent="0.25">
      <c r="A795" s="17">
        <v>43120</v>
      </c>
      <c r="B795" s="10" t="s">
        <v>2787</v>
      </c>
      <c r="C795" s="11" t="s">
        <v>166</v>
      </c>
      <c r="E795" s="8">
        <v>61200</v>
      </c>
      <c r="G795" s="6">
        <f t="shared" si="20"/>
        <v>61200</v>
      </c>
    </row>
    <row r="796" spans="1:8" x14ac:dyDescent="0.25">
      <c r="A796" s="17">
        <v>43122</v>
      </c>
      <c r="B796" s="10" t="s">
        <v>2787</v>
      </c>
      <c r="C796" s="11" t="s">
        <v>166</v>
      </c>
      <c r="E796" s="8">
        <v>88860</v>
      </c>
      <c r="G796" s="6">
        <f t="shared" si="20"/>
        <v>88860</v>
      </c>
    </row>
    <row r="797" spans="1:8" x14ac:dyDescent="0.25">
      <c r="A797" s="17">
        <v>43124</v>
      </c>
      <c r="B797" s="10" t="s">
        <v>2787</v>
      </c>
      <c r="C797" s="11" t="s">
        <v>166</v>
      </c>
      <c r="E797" s="8">
        <v>61200</v>
      </c>
      <c r="G797" s="6">
        <f t="shared" si="20"/>
        <v>61200</v>
      </c>
    </row>
    <row r="798" spans="1:8" x14ac:dyDescent="0.25">
      <c r="A798" s="17">
        <v>43127</v>
      </c>
      <c r="B798" s="10" t="s">
        <v>2787</v>
      </c>
      <c r="C798" s="11" t="s">
        <v>166</v>
      </c>
      <c r="E798" s="8">
        <v>30000</v>
      </c>
      <c r="G798" s="6">
        <f t="shared" si="20"/>
        <v>30000</v>
      </c>
    </row>
    <row r="799" spans="1:8" x14ac:dyDescent="0.25">
      <c r="A799" s="17">
        <v>43131</v>
      </c>
      <c r="B799" s="10" t="s">
        <v>2787</v>
      </c>
      <c r="C799" s="11" t="s">
        <v>166</v>
      </c>
      <c r="E799" s="8">
        <v>30000</v>
      </c>
      <c r="G799" s="6">
        <f t="shared" si="20"/>
        <v>30000</v>
      </c>
    </row>
    <row r="800" spans="1:8" x14ac:dyDescent="0.25">
      <c r="A800" s="17">
        <v>43132</v>
      </c>
      <c r="B800" s="10" t="s">
        <v>2787</v>
      </c>
      <c r="C800" s="11" t="s">
        <v>166</v>
      </c>
      <c r="E800" s="8">
        <v>76500</v>
      </c>
      <c r="G800" s="6">
        <f t="shared" si="20"/>
        <v>76500</v>
      </c>
    </row>
    <row r="801" spans="1:7" x14ac:dyDescent="0.25">
      <c r="A801" s="17">
        <v>43137</v>
      </c>
      <c r="B801" s="10" t="s">
        <v>2787</v>
      </c>
      <c r="C801" s="11" t="s">
        <v>166</v>
      </c>
      <c r="E801" s="8">
        <v>91200</v>
      </c>
      <c r="G801" s="6">
        <f t="shared" si="20"/>
        <v>91200</v>
      </c>
    </row>
    <row r="802" spans="1:7" x14ac:dyDescent="0.25">
      <c r="A802" s="17">
        <v>43137</v>
      </c>
      <c r="B802" s="10" t="s">
        <v>2787</v>
      </c>
      <c r="C802" s="11" t="s">
        <v>166</v>
      </c>
      <c r="E802" s="8">
        <v>6000</v>
      </c>
      <c r="G802" s="6">
        <f t="shared" si="20"/>
        <v>6000</v>
      </c>
    </row>
    <row r="803" spans="1:7" x14ac:dyDescent="0.25">
      <c r="A803" s="17">
        <v>43140</v>
      </c>
      <c r="B803" s="10" t="s">
        <v>2787</v>
      </c>
      <c r="C803" s="11" t="s">
        <v>166</v>
      </c>
      <c r="E803" s="8">
        <v>24000</v>
      </c>
      <c r="G803" s="6">
        <f t="shared" si="20"/>
        <v>24000</v>
      </c>
    </row>
    <row r="804" spans="1:7" x14ac:dyDescent="0.25">
      <c r="A804" s="17">
        <v>43143</v>
      </c>
      <c r="B804" s="10" t="s">
        <v>2787</v>
      </c>
      <c r="C804" s="11" t="s">
        <v>166</v>
      </c>
      <c r="E804" s="8">
        <v>61200</v>
      </c>
      <c r="G804" s="6">
        <f t="shared" si="20"/>
        <v>61200</v>
      </c>
    </row>
    <row r="805" spans="1:7" x14ac:dyDescent="0.25">
      <c r="A805" s="17">
        <v>43146</v>
      </c>
      <c r="B805" s="10" t="s">
        <v>2787</v>
      </c>
      <c r="C805" s="11" t="s">
        <v>166</v>
      </c>
      <c r="E805" s="8">
        <v>94500</v>
      </c>
      <c r="G805" s="6">
        <f t="shared" si="20"/>
        <v>94500</v>
      </c>
    </row>
    <row r="806" spans="1:7" x14ac:dyDescent="0.25">
      <c r="A806" s="17">
        <v>43147</v>
      </c>
      <c r="B806" s="10" t="s">
        <v>2787</v>
      </c>
      <c r="C806" s="11" t="s">
        <v>166</v>
      </c>
      <c r="E806" s="8">
        <v>24000</v>
      </c>
      <c r="G806" s="6">
        <f t="shared" si="20"/>
        <v>24000</v>
      </c>
    </row>
    <row r="807" spans="1:7" x14ac:dyDescent="0.25">
      <c r="A807" s="17">
        <v>43148</v>
      </c>
      <c r="B807" s="10" t="s">
        <v>2787</v>
      </c>
      <c r="C807" s="11" t="s">
        <v>166</v>
      </c>
      <c r="E807" s="8">
        <v>68050</v>
      </c>
      <c r="G807" s="6">
        <f t="shared" si="20"/>
        <v>68050</v>
      </c>
    </row>
    <row r="808" spans="1:7" x14ac:dyDescent="0.25">
      <c r="A808" s="17">
        <v>43150</v>
      </c>
      <c r="B808" s="10" t="s">
        <v>2787</v>
      </c>
      <c r="C808" s="11" t="s">
        <v>166</v>
      </c>
      <c r="E808" s="8">
        <v>12000</v>
      </c>
      <c r="G808" s="6">
        <f t="shared" si="20"/>
        <v>12000</v>
      </c>
    </row>
    <row r="809" spans="1:7" x14ac:dyDescent="0.25">
      <c r="A809" s="17">
        <v>43155</v>
      </c>
      <c r="B809" s="10" t="s">
        <v>2787</v>
      </c>
      <c r="C809" s="11" t="s">
        <v>166</v>
      </c>
      <c r="E809" s="8">
        <v>18000</v>
      </c>
      <c r="G809" s="6">
        <f t="shared" si="20"/>
        <v>18000</v>
      </c>
    </row>
    <row r="810" spans="1:7" x14ac:dyDescent="0.25">
      <c r="A810" s="17">
        <v>43159</v>
      </c>
      <c r="B810" s="10" t="s">
        <v>1400</v>
      </c>
      <c r="C810" s="11" t="s">
        <v>1815</v>
      </c>
      <c r="E810" s="8">
        <v>446088</v>
      </c>
      <c r="G810" s="6">
        <f t="shared" si="20"/>
        <v>446088</v>
      </c>
    </row>
    <row r="811" spans="1:7" x14ac:dyDescent="0.25">
      <c r="A811" s="17">
        <v>43158</v>
      </c>
      <c r="B811" s="10" t="s">
        <v>2787</v>
      </c>
      <c r="C811" s="11" t="s">
        <v>166</v>
      </c>
      <c r="E811" s="8">
        <v>12000</v>
      </c>
      <c r="G811" s="6">
        <f t="shared" si="20"/>
        <v>12000</v>
      </c>
    </row>
    <row r="812" spans="1:7" x14ac:dyDescent="0.25">
      <c r="A812" s="17">
        <v>43159</v>
      </c>
      <c r="B812" s="10" t="s">
        <v>2787</v>
      </c>
      <c r="C812" s="11" t="s">
        <v>166</v>
      </c>
      <c r="D812" s="768">
        <v>15525</v>
      </c>
      <c r="E812" s="8">
        <v>26000</v>
      </c>
      <c r="G812" s="6">
        <f t="shared" si="20"/>
        <v>26000</v>
      </c>
    </row>
    <row r="813" spans="1:7" x14ac:dyDescent="0.25">
      <c r="A813" s="17">
        <v>43160</v>
      </c>
      <c r="B813" s="10" t="s">
        <v>2787</v>
      </c>
      <c r="C813" s="11" t="s">
        <v>166</v>
      </c>
      <c r="D813" s="768">
        <v>15529</v>
      </c>
      <c r="E813" s="8">
        <v>80700</v>
      </c>
      <c r="G813" s="6">
        <f t="shared" si="20"/>
        <v>80700</v>
      </c>
    </row>
    <row r="814" spans="1:7" x14ac:dyDescent="0.25">
      <c r="A814" s="17">
        <v>43164</v>
      </c>
      <c r="B814" s="10" t="s">
        <v>2787</v>
      </c>
      <c r="C814" s="11" t="s">
        <v>166</v>
      </c>
      <c r="D814" s="768">
        <v>15543</v>
      </c>
      <c r="E814" s="8">
        <v>80700</v>
      </c>
      <c r="G814" s="6">
        <f t="shared" si="20"/>
        <v>80700</v>
      </c>
    </row>
    <row r="815" spans="1:7" x14ac:dyDescent="0.25">
      <c r="A815" s="17">
        <v>43165</v>
      </c>
      <c r="B815" s="10" t="s">
        <v>2787</v>
      </c>
      <c r="C815" s="11" t="s">
        <v>166</v>
      </c>
      <c r="D815" s="768">
        <v>11110</v>
      </c>
      <c r="E815" s="8">
        <v>66300</v>
      </c>
      <c r="G815" s="6">
        <f t="shared" si="20"/>
        <v>66300</v>
      </c>
    </row>
    <row r="816" spans="1:7" x14ac:dyDescent="0.25">
      <c r="A816" s="17">
        <v>43155</v>
      </c>
      <c r="B816" s="10" t="s">
        <v>1400</v>
      </c>
      <c r="C816" s="11" t="s">
        <v>164</v>
      </c>
      <c r="E816" s="8">
        <v>8101</v>
      </c>
      <c r="G816" s="6">
        <f t="shared" si="20"/>
        <v>8101</v>
      </c>
    </row>
    <row r="817" spans="1:7" x14ac:dyDescent="0.25">
      <c r="A817" s="17">
        <v>43155</v>
      </c>
      <c r="B817" s="10" t="s">
        <v>2787</v>
      </c>
      <c r="C817" s="11" t="s">
        <v>161</v>
      </c>
      <c r="E817" s="8">
        <v>285024</v>
      </c>
      <c r="G817" s="6">
        <f t="shared" si="20"/>
        <v>285024</v>
      </c>
    </row>
    <row r="818" spans="1:7" x14ac:dyDescent="0.25">
      <c r="A818" s="17">
        <v>43020</v>
      </c>
      <c r="B818" s="10" t="s">
        <v>33</v>
      </c>
      <c r="C818" s="11" t="s">
        <v>1803</v>
      </c>
      <c r="E818" s="8">
        <v>3600</v>
      </c>
      <c r="G818" s="6">
        <f t="shared" si="20"/>
        <v>3600</v>
      </c>
    </row>
    <row r="819" spans="1:7" x14ac:dyDescent="0.25">
      <c r="A819" s="17">
        <v>43020</v>
      </c>
      <c r="B819" s="10" t="s">
        <v>2548</v>
      </c>
      <c r="C819" s="11" t="s">
        <v>1803</v>
      </c>
      <c r="E819" s="8">
        <v>25322</v>
      </c>
      <c r="G819" s="6">
        <f t="shared" si="20"/>
        <v>25322</v>
      </c>
    </row>
    <row r="820" spans="1:7" x14ac:dyDescent="0.25">
      <c r="A820" s="17">
        <v>43022</v>
      </c>
      <c r="B820" s="10" t="s">
        <v>171</v>
      </c>
      <c r="C820" s="11" t="s">
        <v>1803</v>
      </c>
      <c r="E820" s="8">
        <v>6600</v>
      </c>
      <c r="G820" s="6">
        <f t="shared" si="20"/>
        <v>6600</v>
      </c>
    </row>
    <row r="821" spans="1:7" x14ac:dyDescent="0.25">
      <c r="A821" s="17">
        <v>43022</v>
      </c>
      <c r="B821" s="10" t="s">
        <v>33</v>
      </c>
      <c r="C821" s="11" t="s">
        <v>1803</v>
      </c>
      <c r="E821" s="8">
        <v>1726</v>
      </c>
      <c r="G821" s="6">
        <f t="shared" si="20"/>
        <v>1726</v>
      </c>
    </row>
    <row r="822" spans="1:7" x14ac:dyDescent="0.25">
      <c r="A822" s="17">
        <v>43025</v>
      </c>
      <c r="B822" s="10" t="s">
        <v>1400</v>
      </c>
      <c r="C822" s="11" t="s">
        <v>1803</v>
      </c>
      <c r="E822" s="8">
        <v>4800</v>
      </c>
      <c r="G822" s="6">
        <f t="shared" si="20"/>
        <v>4800</v>
      </c>
    </row>
    <row r="823" spans="1:7" x14ac:dyDescent="0.25">
      <c r="A823" s="17">
        <v>43138</v>
      </c>
      <c r="B823" s="10" t="s">
        <v>33</v>
      </c>
      <c r="C823" s="11" t="s">
        <v>1803</v>
      </c>
      <c r="E823" s="8">
        <v>2070</v>
      </c>
      <c r="G823" s="6">
        <f t="shared" si="20"/>
        <v>2070</v>
      </c>
    </row>
    <row r="824" spans="1:7" x14ac:dyDescent="0.25">
      <c r="A824" s="17">
        <v>43138</v>
      </c>
      <c r="B824" s="10" t="s">
        <v>33</v>
      </c>
      <c r="C824" s="11" t="s">
        <v>1803</v>
      </c>
      <c r="E824" s="8">
        <v>4387</v>
      </c>
      <c r="G824" s="6">
        <f t="shared" si="20"/>
        <v>4387</v>
      </c>
    </row>
    <row r="825" spans="1:7" x14ac:dyDescent="0.25">
      <c r="A825" s="17">
        <v>43141</v>
      </c>
      <c r="B825" s="10" t="s">
        <v>33</v>
      </c>
      <c r="C825" s="11" t="s">
        <v>1803</v>
      </c>
      <c r="E825" s="8">
        <v>365</v>
      </c>
      <c r="G825" s="6">
        <f t="shared" si="20"/>
        <v>365</v>
      </c>
    </row>
    <row r="826" spans="1:7" x14ac:dyDescent="0.25">
      <c r="A826" s="17">
        <v>43144</v>
      </c>
      <c r="B826" s="10" t="s">
        <v>2649</v>
      </c>
      <c r="C826" s="11" t="s">
        <v>1803</v>
      </c>
      <c r="E826" s="8">
        <v>1538</v>
      </c>
      <c r="G826" s="6">
        <f t="shared" si="20"/>
        <v>1538</v>
      </c>
    </row>
    <row r="827" spans="1:7" x14ac:dyDescent="0.25">
      <c r="A827" s="17">
        <v>43150</v>
      </c>
      <c r="B827" s="10" t="s">
        <v>1400</v>
      </c>
      <c r="C827" s="11" t="s">
        <v>1803</v>
      </c>
      <c r="E827" s="8">
        <v>27507</v>
      </c>
      <c r="G827" s="6">
        <f t="shared" si="20"/>
        <v>27507</v>
      </c>
    </row>
    <row r="828" spans="1:7" x14ac:dyDescent="0.25">
      <c r="A828" s="17">
        <v>43154</v>
      </c>
      <c r="B828" s="10" t="s">
        <v>33</v>
      </c>
      <c r="C828" s="11" t="s">
        <v>1803</v>
      </c>
      <c r="E828" s="8">
        <v>2196</v>
      </c>
      <c r="G828" s="6">
        <f t="shared" si="20"/>
        <v>2196</v>
      </c>
    </row>
    <row r="829" spans="1:7" x14ac:dyDescent="0.25">
      <c r="A829" s="17">
        <v>43154</v>
      </c>
      <c r="B829" s="10" t="s">
        <v>1400</v>
      </c>
      <c r="C829" s="11" t="s">
        <v>1803</v>
      </c>
      <c r="E829" s="8">
        <v>64290</v>
      </c>
      <c r="G829" s="6">
        <f t="shared" si="20"/>
        <v>64290</v>
      </c>
    </row>
    <row r="830" spans="1:7" x14ac:dyDescent="0.25">
      <c r="B830" s="10" t="s">
        <v>2787</v>
      </c>
      <c r="C830" s="11" t="s">
        <v>166</v>
      </c>
      <c r="E830" s="8">
        <v>61200</v>
      </c>
      <c r="G830" s="6">
        <f t="shared" si="20"/>
        <v>61200</v>
      </c>
    </row>
    <row r="831" spans="1:7" x14ac:dyDescent="0.25">
      <c r="B831" s="10" t="s">
        <v>2787</v>
      </c>
      <c r="C831" s="11" t="s">
        <v>166</v>
      </c>
      <c r="E831" s="8">
        <v>66800</v>
      </c>
      <c r="G831" s="6">
        <f t="shared" ref="G831:G894" si="21">E831-F831</f>
        <v>66800</v>
      </c>
    </row>
    <row r="832" spans="1:7" x14ac:dyDescent="0.25">
      <c r="B832" s="10" t="s">
        <v>2787</v>
      </c>
      <c r="C832" s="11" t="s">
        <v>166</v>
      </c>
      <c r="E832" s="8">
        <v>26000</v>
      </c>
      <c r="G832" s="6">
        <f t="shared" si="21"/>
        <v>26000</v>
      </c>
    </row>
    <row r="833" spans="1:8" x14ac:dyDescent="0.25">
      <c r="B833" s="10" t="s">
        <v>2787</v>
      </c>
      <c r="C833" s="11" t="s">
        <v>166</v>
      </c>
      <c r="E833" s="8">
        <v>67700</v>
      </c>
      <c r="G833" s="6">
        <f t="shared" si="21"/>
        <v>67700</v>
      </c>
    </row>
    <row r="834" spans="1:8" x14ac:dyDescent="0.25">
      <c r="B834" s="10" t="s">
        <v>2787</v>
      </c>
      <c r="C834" s="11" t="s">
        <v>166</v>
      </c>
      <c r="E834" s="8">
        <v>6500</v>
      </c>
      <c r="G834" s="6">
        <f t="shared" si="21"/>
        <v>6500</v>
      </c>
    </row>
    <row r="835" spans="1:8" x14ac:dyDescent="0.25">
      <c r="B835" s="10" t="s">
        <v>2787</v>
      </c>
      <c r="C835" s="11" t="s">
        <v>166</v>
      </c>
      <c r="E835" s="8">
        <v>61200</v>
      </c>
      <c r="G835" s="6">
        <f t="shared" si="21"/>
        <v>61200</v>
      </c>
    </row>
    <row r="836" spans="1:8" x14ac:dyDescent="0.25">
      <c r="B836" s="10" t="s">
        <v>1400</v>
      </c>
      <c r="C836" s="11" t="s">
        <v>166</v>
      </c>
      <c r="E836" s="8">
        <v>51000</v>
      </c>
      <c r="G836" s="6">
        <f t="shared" si="21"/>
        <v>51000</v>
      </c>
    </row>
    <row r="837" spans="1:8" x14ac:dyDescent="0.25">
      <c r="B837" s="10" t="s">
        <v>1400</v>
      </c>
      <c r="C837" s="11" t="s">
        <v>166</v>
      </c>
      <c r="E837" s="225">
        <v>18000</v>
      </c>
      <c r="G837" s="6">
        <f t="shared" si="21"/>
        <v>18000</v>
      </c>
    </row>
    <row r="838" spans="1:8" x14ac:dyDescent="0.25">
      <c r="B838" s="10" t="s">
        <v>2787</v>
      </c>
      <c r="C838" s="11" t="s">
        <v>166</v>
      </c>
      <c r="E838" s="8">
        <v>13000</v>
      </c>
      <c r="G838" s="6">
        <f t="shared" si="21"/>
        <v>13000</v>
      </c>
    </row>
    <row r="839" spans="1:8" x14ac:dyDescent="0.25">
      <c r="B839" s="10" t="s">
        <v>2787</v>
      </c>
      <c r="C839" s="11" t="s">
        <v>166</v>
      </c>
      <c r="E839" s="8">
        <v>30400</v>
      </c>
      <c r="G839" s="6">
        <f t="shared" si="21"/>
        <v>30400</v>
      </c>
    </row>
    <row r="840" spans="1:8" x14ac:dyDescent="0.25">
      <c r="B840" s="10" t="s">
        <v>2787</v>
      </c>
      <c r="C840" s="11" t="s">
        <v>166</v>
      </c>
      <c r="E840" s="8">
        <v>31400</v>
      </c>
      <c r="G840" s="6">
        <f t="shared" si="21"/>
        <v>31400</v>
      </c>
    </row>
    <row r="841" spans="1:8" x14ac:dyDescent="0.25">
      <c r="B841" s="10" t="s">
        <v>2787</v>
      </c>
      <c r="C841" s="11" t="s">
        <v>166</v>
      </c>
      <c r="E841" s="8">
        <v>35800</v>
      </c>
      <c r="G841" s="6">
        <f t="shared" si="21"/>
        <v>35800</v>
      </c>
    </row>
    <row r="842" spans="1:8" x14ac:dyDescent="0.25">
      <c r="B842" s="10" t="s">
        <v>2787</v>
      </c>
      <c r="C842" s="11" t="s">
        <v>166</v>
      </c>
      <c r="E842" s="8">
        <v>61200</v>
      </c>
      <c r="G842" s="6">
        <f t="shared" si="21"/>
        <v>61200</v>
      </c>
    </row>
    <row r="843" spans="1:8" x14ac:dyDescent="0.25">
      <c r="B843" s="10" t="s">
        <v>1400</v>
      </c>
      <c r="C843" s="11" t="s">
        <v>166</v>
      </c>
      <c r="E843" s="8">
        <v>61200</v>
      </c>
      <c r="G843" s="6">
        <f t="shared" si="21"/>
        <v>61200</v>
      </c>
    </row>
    <row r="844" spans="1:8" x14ac:dyDescent="0.25">
      <c r="B844" s="10" t="s">
        <v>2787</v>
      </c>
      <c r="C844" s="11" t="s">
        <v>166</v>
      </c>
      <c r="E844" s="8">
        <v>61200</v>
      </c>
      <c r="G844" s="6">
        <f t="shared" si="21"/>
        <v>61200</v>
      </c>
    </row>
    <row r="845" spans="1:8" x14ac:dyDescent="0.25">
      <c r="B845" s="10" t="s">
        <v>2787</v>
      </c>
      <c r="C845" s="11" t="s">
        <v>166</v>
      </c>
      <c r="E845" s="8">
        <v>17690</v>
      </c>
      <c r="G845" s="6">
        <f t="shared" si="21"/>
        <v>17690</v>
      </c>
    </row>
    <row r="846" spans="1:8" x14ac:dyDescent="0.25">
      <c r="B846" s="10" t="s">
        <v>2787</v>
      </c>
      <c r="C846" s="11" t="s">
        <v>166</v>
      </c>
      <c r="F846" s="9">
        <v>500000</v>
      </c>
      <c r="G846" s="6">
        <f t="shared" si="21"/>
        <v>-500000</v>
      </c>
      <c r="H846" s="135" t="s">
        <v>3300</v>
      </c>
    </row>
    <row r="847" spans="1:8" x14ac:dyDescent="0.25">
      <c r="B847" s="10" t="s">
        <v>2787</v>
      </c>
      <c r="C847" s="11" t="s">
        <v>166</v>
      </c>
      <c r="F847" s="9">
        <v>500000</v>
      </c>
      <c r="G847" s="6">
        <f t="shared" si="21"/>
        <v>-500000</v>
      </c>
      <c r="H847" s="135" t="s">
        <v>3301</v>
      </c>
    </row>
    <row r="848" spans="1:8" x14ac:dyDescent="0.25">
      <c r="A848" s="17">
        <v>43176</v>
      </c>
      <c r="B848" s="10" t="s">
        <v>2787</v>
      </c>
      <c r="C848" s="11" t="s">
        <v>161</v>
      </c>
      <c r="E848" s="8">
        <v>79878</v>
      </c>
      <c r="G848" s="6">
        <f t="shared" si="21"/>
        <v>79878</v>
      </c>
    </row>
    <row r="849" spans="1:8" x14ac:dyDescent="0.25">
      <c r="A849" s="17">
        <v>43176</v>
      </c>
      <c r="B849" s="10" t="s">
        <v>2787</v>
      </c>
      <c r="C849" s="11" t="s">
        <v>161</v>
      </c>
      <c r="E849" s="8">
        <v>187041</v>
      </c>
      <c r="G849" s="6">
        <f t="shared" si="21"/>
        <v>187041</v>
      </c>
    </row>
    <row r="850" spans="1:8" x14ac:dyDescent="0.25">
      <c r="A850" s="17">
        <v>43171</v>
      </c>
      <c r="B850" s="10" t="s">
        <v>1400</v>
      </c>
      <c r="C850" s="11" t="s">
        <v>164</v>
      </c>
      <c r="E850" s="8">
        <v>8641</v>
      </c>
      <c r="G850" s="6">
        <f t="shared" si="21"/>
        <v>8641</v>
      </c>
    </row>
    <row r="851" spans="1:8" x14ac:dyDescent="0.25">
      <c r="A851" s="17">
        <v>43190</v>
      </c>
      <c r="B851" s="10" t="s">
        <v>2787</v>
      </c>
      <c r="C851" s="11" t="s">
        <v>164</v>
      </c>
      <c r="E851" s="8">
        <v>27172</v>
      </c>
      <c r="G851" s="6">
        <f t="shared" si="21"/>
        <v>27172</v>
      </c>
    </row>
    <row r="852" spans="1:8" x14ac:dyDescent="0.25">
      <c r="A852" s="17">
        <v>43192</v>
      </c>
      <c r="B852" s="10" t="s">
        <v>2649</v>
      </c>
      <c r="C852" s="11" t="s">
        <v>164</v>
      </c>
      <c r="F852" s="9">
        <v>173058</v>
      </c>
      <c r="G852" s="6">
        <f t="shared" si="21"/>
        <v>-173058</v>
      </c>
      <c r="H852" s="78"/>
    </row>
    <row r="853" spans="1:8" x14ac:dyDescent="0.25">
      <c r="A853" s="17">
        <v>43192</v>
      </c>
      <c r="B853" s="10" t="s">
        <v>11</v>
      </c>
      <c r="C853" s="11" t="s">
        <v>164</v>
      </c>
      <c r="F853" s="9">
        <v>20900</v>
      </c>
      <c r="G853" s="6">
        <f t="shared" si="21"/>
        <v>-20900</v>
      </c>
      <c r="H853" s="79" t="s">
        <v>3310</v>
      </c>
    </row>
    <row r="854" spans="1:8" x14ac:dyDescent="0.25">
      <c r="A854" s="17">
        <v>43192</v>
      </c>
      <c r="B854" s="10" t="s">
        <v>33</v>
      </c>
      <c r="C854" s="11" t="s">
        <v>164</v>
      </c>
      <c r="F854" s="9">
        <v>6042</v>
      </c>
      <c r="G854" s="6">
        <f t="shared" si="21"/>
        <v>-6042</v>
      </c>
      <c r="H854" s="80"/>
    </row>
    <row r="855" spans="1:8" x14ac:dyDescent="0.25">
      <c r="A855" s="17">
        <v>43192</v>
      </c>
      <c r="B855" s="10" t="s">
        <v>2787</v>
      </c>
      <c r="C855" s="11" t="s">
        <v>161</v>
      </c>
      <c r="F855" s="9">
        <v>300000</v>
      </c>
      <c r="G855" s="6">
        <f t="shared" si="21"/>
        <v>-300000</v>
      </c>
      <c r="H855" s="79" t="s">
        <v>3313</v>
      </c>
    </row>
    <row r="856" spans="1:8" x14ac:dyDescent="0.25">
      <c r="A856" s="17">
        <v>43172</v>
      </c>
      <c r="B856" s="10" t="s">
        <v>33</v>
      </c>
      <c r="C856" s="11" t="s">
        <v>1803</v>
      </c>
      <c r="E856" s="8">
        <v>193</v>
      </c>
      <c r="G856" s="6">
        <f t="shared" si="21"/>
        <v>193</v>
      </c>
    </row>
    <row r="857" spans="1:8" x14ac:dyDescent="0.25">
      <c r="A857" s="17">
        <v>43174</v>
      </c>
      <c r="B857" s="10" t="s">
        <v>33</v>
      </c>
      <c r="C857" s="11" t="s">
        <v>1803</v>
      </c>
      <c r="E857" s="8">
        <v>11425</v>
      </c>
      <c r="G857" s="6">
        <f t="shared" si="21"/>
        <v>11425</v>
      </c>
    </row>
    <row r="858" spans="1:8" x14ac:dyDescent="0.25">
      <c r="A858" s="17">
        <v>43175</v>
      </c>
      <c r="B858" s="10" t="s">
        <v>33</v>
      </c>
      <c r="C858" s="11" t="s">
        <v>1803</v>
      </c>
      <c r="E858" s="8">
        <v>2880</v>
      </c>
      <c r="G858" s="6">
        <f t="shared" si="21"/>
        <v>2880</v>
      </c>
    </row>
    <row r="859" spans="1:8" x14ac:dyDescent="0.25">
      <c r="A859" s="17">
        <v>43176</v>
      </c>
      <c r="B859" s="10" t="s">
        <v>33</v>
      </c>
      <c r="C859" s="11" t="s">
        <v>1803</v>
      </c>
      <c r="E859" s="8">
        <v>2221</v>
      </c>
      <c r="G859" s="6">
        <f t="shared" si="21"/>
        <v>2221</v>
      </c>
    </row>
    <row r="860" spans="1:8" x14ac:dyDescent="0.25">
      <c r="A860" s="17">
        <v>43181</v>
      </c>
      <c r="B860" s="10" t="s">
        <v>1676</v>
      </c>
      <c r="C860" s="11" t="s">
        <v>1803</v>
      </c>
      <c r="E860" s="8">
        <v>24159</v>
      </c>
      <c r="G860" s="6">
        <f t="shared" si="21"/>
        <v>24159</v>
      </c>
    </row>
    <row r="861" spans="1:8" x14ac:dyDescent="0.25">
      <c r="A861" s="17">
        <v>43181</v>
      </c>
      <c r="B861" s="10" t="s">
        <v>1400</v>
      </c>
      <c r="C861" s="11" t="s">
        <v>1803</v>
      </c>
      <c r="E861" s="8">
        <v>4800</v>
      </c>
      <c r="G861" s="6">
        <f t="shared" si="21"/>
        <v>4800</v>
      </c>
    </row>
    <row r="862" spans="1:8" x14ac:dyDescent="0.25">
      <c r="A862" s="17">
        <v>43187</v>
      </c>
      <c r="B862" s="10" t="s">
        <v>1400</v>
      </c>
      <c r="C862" s="11" t="s">
        <v>1803</v>
      </c>
      <c r="E862" s="8">
        <v>26730</v>
      </c>
      <c r="G862" s="6">
        <f t="shared" si="21"/>
        <v>26730</v>
      </c>
    </row>
    <row r="863" spans="1:8" x14ac:dyDescent="0.25">
      <c r="A863" s="17">
        <v>43187</v>
      </c>
      <c r="B863" s="10" t="s">
        <v>1400</v>
      </c>
      <c r="C863" s="11" t="s">
        <v>1803</v>
      </c>
      <c r="E863" s="8">
        <v>56820</v>
      </c>
      <c r="G863" s="6">
        <f t="shared" si="21"/>
        <v>56820</v>
      </c>
    </row>
    <row r="864" spans="1:8" x14ac:dyDescent="0.25">
      <c r="A864" s="17">
        <v>43190</v>
      </c>
      <c r="B864" s="10" t="s">
        <v>2787</v>
      </c>
      <c r="C864" s="11" t="s">
        <v>166</v>
      </c>
      <c r="E864" s="8">
        <v>61200</v>
      </c>
      <c r="G864" s="6">
        <f t="shared" si="21"/>
        <v>61200</v>
      </c>
    </row>
    <row r="865" spans="1:8" x14ac:dyDescent="0.25">
      <c r="A865" s="17">
        <v>43176</v>
      </c>
      <c r="B865" s="10" t="s">
        <v>1400</v>
      </c>
      <c r="C865" s="11" t="s">
        <v>1815</v>
      </c>
      <c r="E865" s="8">
        <v>118995</v>
      </c>
      <c r="G865" s="6">
        <f t="shared" si="21"/>
        <v>118995</v>
      </c>
    </row>
    <row r="866" spans="1:8" x14ac:dyDescent="0.25">
      <c r="A866" s="17">
        <v>43190</v>
      </c>
      <c r="B866" s="10" t="s">
        <v>2787</v>
      </c>
      <c r="C866" s="11" t="s">
        <v>169</v>
      </c>
      <c r="E866" s="8">
        <v>9950</v>
      </c>
      <c r="G866" s="6">
        <f t="shared" si="21"/>
        <v>9950</v>
      </c>
    </row>
    <row r="867" spans="1:8" x14ac:dyDescent="0.25">
      <c r="A867" s="17">
        <v>43197</v>
      </c>
      <c r="B867" s="10" t="s">
        <v>1400</v>
      </c>
      <c r="C867" s="11" t="s">
        <v>169</v>
      </c>
      <c r="E867" s="8">
        <v>2630</v>
      </c>
      <c r="G867" s="6">
        <f t="shared" si="21"/>
        <v>2630</v>
      </c>
    </row>
    <row r="868" spans="1:8" x14ac:dyDescent="0.25">
      <c r="A868" s="17">
        <v>43199</v>
      </c>
      <c r="B868" s="10" t="s">
        <v>1400</v>
      </c>
      <c r="C868" s="11" t="s">
        <v>1815</v>
      </c>
      <c r="F868" s="9">
        <v>949145</v>
      </c>
      <c r="G868" s="6">
        <f t="shared" si="21"/>
        <v>-949145</v>
      </c>
      <c r="H868" s="31" t="s">
        <v>3332</v>
      </c>
    </row>
    <row r="869" spans="1:8" x14ac:dyDescent="0.25">
      <c r="A869" s="17">
        <v>43201</v>
      </c>
      <c r="B869" s="10" t="s">
        <v>1400</v>
      </c>
      <c r="C869" s="11" t="s">
        <v>169</v>
      </c>
      <c r="E869" s="8">
        <v>4595</v>
      </c>
      <c r="G869" s="6">
        <f t="shared" si="21"/>
        <v>4595</v>
      </c>
    </row>
    <row r="870" spans="1:8" x14ac:dyDescent="0.25">
      <c r="A870" s="17">
        <v>43195</v>
      </c>
      <c r="B870" s="10" t="s">
        <v>2787</v>
      </c>
      <c r="C870" s="11" t="s">
        <v>166</v>
      </c>
      <c r="E870" s="8">
        <v>18720</v>
      </c>
      <c r="G870" s="6">
        <f t="shared" si="21"/>
        <v>18720</v>
      </c>
    </row>
    <row r="871" spans="1:8" x14ac:dyDescent="0.25">
      <c r="A871" s="17">
        <v>43197</v>
      </c>
      <c r="B871" s="10" t="s">
        <v>2787</v>
      </c>
      <c r="C871" s="11" t="s">
        <v>166</v>
      </c>
      <c r="E871" s="8">
        <v>51000</v>
      </c>
      <c r="G871" s="6">
        <f t="shared" si="21"/>
        <v>51000</v>
      </c>
    </row>
    <row r="872" spans="1:8" x14ac:dyDescent="0.25">
      <c r="A872" s="17">
        <v>43202</v>
      </c>
      <c r="B872" s="10" t="s">
        <v>1400</v>
      </c>
      <c r="C872" s="11" t="s">
        <v>166</v>
      </c>
      <c r="E872" s="8">
        <v>61200</v>
      </c>
      <c r="G872" s="6">
        <f t="shared" si="21"/>
        <v>61200</v>
      </c>
    </row>
    <row r="873" spans="1:8" x14ac:dyDescent="0.25">
      <c r="A873" s="17">
        <v>43207</v>
      </c>
      <c r="B873" s="10" t="s">
        <v>3384</v>
      </c>
      <c r="C873" s="11" t="s">
        <v>164</v>
      </c>
      <c r="E873" s="8">
        <v>3245</v>
      </c>
      <c r="G873" s="6">
        <f t="shared" si="21"/>
        <v>3245</v>
      </c>
    </row>
    <row r="874" spans="1:8" x14ac:dyDescent="0.25">
      <c r="A874" s="17">
        <v>43197</v>
      </c>
      <c r="B874" s="10" t="s">
        <v>2787</v>
      </c>
      <c r="C874" s="11" t="s">
        <v>161</v>
      </c>
      <c r="E874" s="8">
        <v>25575</v>
      </c>
      <c r="G874" s="6">
        <f t="shared" si="21"/>
        <v>25575</v>
      </c>
    </row>
    <row r="875" spans="1:8" x14ac:dyDescent="0.25">
      <c r="A875" s="17">
        <v>43202</v>
      </c>
      <c r="B875" s="10" t="s">
        <v>2787</v>
      </c>
      <c r="C875" s="11" t="s">
        <v>166</v>
      </c>
      <c r="E875" s="8">
        <v>13630</v>
      </c>
      <c r="G875" s="6">
        <f t="shared" si="21"/>
        <v>13630</v>
      </c>
    </row>
    <row r="876" spans="1:8" x14ac:dyDescent="0.25">
      <c r="A876" s="17">
        <v>43207</v>
      </c>
      <c r="B876" s="10" t="s">
        <v>1400</v>
      </c>
      <c r="C876" s="11" t="s">
        <v>166</v>
      </c>
      <c r="E876" s="8">
        <v>61200</v>
      </c>
      <c r="G876" s="6">
        <f t="shared" si="21"/>
        <v>61200</v>
      </c>
    </row>
    <row r="877" spans="1:8" x14ac:dyDescent="0.25">
      <c r="A877" s="17">
        <v>43215</v>
      </c>
      <c r="B877" s="10" t="s">
        <v>2787</v>
      </c>
      <c r="C877" s="11" t="s">
        <v>166</v>
      </c>
      <c r="E877" s="8">
        <v>54700</v>
      </c>
      <c r="G877" s="6">
        <f t="shared" si="21"/>
        <v>54700</v>
      </c>
    </row>
    <row r="878" spans="1:8" x14ac:dyDescent="0.25">
      <c r="A878" s="17">
        <v>43215</v>
      </c>
      <c r="B878" s="10" t="s">
        <v>1400</v>
      </c>
      <c r="C878" s="11" t="s">
        <v>166</v>
      </c>
      <c r="E878" s="8">
        <v>61200</v>
      </c>
      <c r="G878" s="6">
        <f t="shared" si="21"/>
        <v>61200</v>
      </c>
    </row>
    <row r="879" spans="1:8" x14ac:dyDescent="0.25">
      <c r="A879" s="17">
        <v>43215</v>
      </c>
      <c r="B879" s="10" t="s">
        <v>1400</v>
      </c>
      <c r="C879" s="11" t="s">
        <v>166</v>
      </c>
      <c r="E879" s="8">
        <v>89682</v>
      </c>
      <c r="G879" s="6">
        <f t="shared" si="21"/>
        <v>89682</v>
      </c>
    </row>
    <row r="880" spans="1:8" x14ac:dyDescent="0.25">
      <c r="A880" s="17">
        <v>43211</v>
      </c>
      <c r="B880" s="10" t="s">
        <v>1400</v>
      </c>
      <c r="C880" s="11" t="s">
        <v>164</v>
      </c>
      <c r="E880" s="8">
        <v>5107</v>
      </c>
      <c r="G880" s="6">
        <f t="shared" si="21"/>
        <v>5107</v>
      </c>
    </row>
    <row r="881" spans="1:8" x14ac:dyDescent="0.25">
      <c r="A881" s="17">
        <v>43222</v>
      </c>
      <c r="B881" s="10" t="s">
        <v>1400</v>
      </c>
      <c r="C881" s="11" t="s">
        <v>169</v>
      </c>
      <c r="E881" s="8">
        <v>92266</v>
      </c>
      <c r="G881" s="6">
        <f t="shared" si="21"/>
        <v>92266</v>
      </c>
    </row>
    <row r="882" spans="1:8" x14ac:dyDescent="0.25">
      <c r="A882" s="17">
        <v>43223</v>
      </c>
      <c r="B882" s="10" t="s">
        <v>2787</v>
      </c>
      <c r="C882" s="11" t="s">
        <v>169</v>
      </c>
      <c r="E882" s="8">
        <v>9100</v>
      </c>
      <c r="G882" s="6">
        <f t="shared" si="21"/>
        <v>9100</v>
      </c>
    </row>
    <row r="883" spans="1:8" x14ac:dyDescent="0.25">
      <c r="A883" s="17">
        <v>43218</v>
      </c>
      <c r="B883" s="10" t="s">
        <v>1400</v>
      </c>
      <c r="C883" s="11" t="s">
        <v>166</v>
      </c>
      <c r="E883" s="8">
        <v>61200</v>
      </c>
      <c r="G883" s="6">
        <f t="shared" si="21"/>
        <v>61200</v>
      </c>
    </row>
    <row r="884" spans="1:8" x14ac:dyDescent="0.25">
      <c r="A884" s="17">
        <v>43218</v>
      </c>
      <c r="B884" s="10" t="s">
        <v>2787</v>
      </c>
      <c r="C884" s="11" t="s">
        <v>166</v>
      </c>
      <c r="E884" s="8">
        <v>61200</v>
      </c>
      <c r="G884" s="6">
        <f t="shared" si="21"/>
        <v>61200</v>
      </c>
    </row>
    <row r="885" spans="1:8" x14ac:dyDescent="0.25">
      <c r="A885" s="17">
        <v>43224</v>
      </c>
      <c r="B885" s="10" t="s">
        <v>1400</v>
      </c>
      <c r="C885" s="11" t="s">
        <v>164</v>
      </c>
      <c r="E885" s="8">
        <v>8995</v>
      </c>
      <c r="G885" s="6">
        <f t="shared" si="21"/>
        <v>8995</v>
      </c>
    </row>
    <row r="886" spans="1:8" x14ac:dyDescent="0.25">
      <c r="A886" s="17">
        <v>43224</v>
      </c>
      <c r="B886" s="10" t="s">
        <v>1676</v>
      </c>
      <c r="C886" s="11" t="s">
        <v>1803</v>
      </c>
      <c r="E886" s="8">
        <v>7950</v>
      </c>
      <c r="G886" s="6">
        <f t="shared" si="21"/>
        <v>7950</v>
      </c>
    </row>
    <row r="887" spans="1:8" x14ac:dyDescent="0.25">
      <c r="A887" s="17">
        <v>43224</v>
      </c>
      <c r="B887" s="10" t="s">
        <v>1400</v>
      </c>
      <c r="C887" s="11" t="s">
        <v>1803</v>
      </c>
      <c r="E887" s="8">
        <v>3575</v>
      </c>
      <c r="G887" s="6">
        <f t="shared" si="21"/>
        <v>3575</v>
      </c>
    </row>
    <row r="888" spans="1:8" x14ac:dyDescent="0.25">
      <c r="A888" s="17">
        <v>43224</v>
      </c>
      <c r="B888" s="10" t="s">
        <v>1400</v>
      </c>
      <c r="C888" s="11" t="s">
        <v>1803</v>
      </c>
      <c r="E888" s="8">
        <v>2464</v>
      </c>
      <c r="G888" s="6">
        <f t="shared" si="21"/>
        <v>2464</v>
      </c>
    </row>
    <row r="889" spans="1:8" x14ac:dyDescent="0.25">
      <c r="A889" s="17">
        <v>43224</v>
      </c>
      <c r="B889" s="10" t="s">
        <v>1400</v>
      </c>
      <c r="C889" s="11" t="s">
        <v>1803</v>
      </c>
      <c r="E889" s="8">
        <v>1800</v>
      </c>
      <c r="G889" s="6">
        <f t="shared" si="21"/>
        <v>1800</v>
      </c>
    </row>
    <row r="890" spans="1:8" x14ac:dyDescent="0.25">
      <c r="A890" s="17">
        <v>43224</v>
      </c>
      <c r="B890" s="10" t="s">
        <v>1400</v>
      </c>
      <c r="C890" s="11" t="s">
        <v>1803</v>
      </c>
      <c r="E890" s="8">
        <v>2156</v>
      </c>
      <c r="G890" s="6">
        <f t="shared" si="21"/>
        <v>2156</v>
      </c>
    </row>
    <row r="891" spans="1:8" x14ac:dyDescent="0.25">
      <c r="A891" s="17">
        <v>43225</v>
      </c>
      <c r="B891" s="10" t="s">
        <v>2649</v>
      </c>
      <c r="C891" s="11" t="s">
        <v>1803</v>
      </c>
      <c r="F891" s="9">
        <v>1538</v>
      </c>
      <c r="G891" s="6">
        <f t="shared" si="21"/>
        <v>-1538</v>
      </c>
      <c r="H891" s="78"/>
    </row>
    <row r="892" spans="1:8" x14ac:dyDescent="0.25">
      <c r="A892" s="17">
        <v>43225</v>
      </c>
      <c r="B892" s="10" t="s">
        <v>1676</v>
      </c>
      <c r="C892" s="11" t="s">
        <v>1803</v>
      </c>
      <c r="F892" s="9">
        <v>32109</v>
      </c>
      <c r="G892" s="6">
        <f t="shared" si="21"/>
        <v>-32109</v>
      </c>
      <c r="H892" s="79"/>
    </row>
    <row r="893" spans="1:8" x14ac:dyDescent="0.25">
      <c r="A893" s="17">
        <v>43225</v>
      </c>
      <c r="B893" s="10" t="s">
        <v>171</v>
      </c>
      <c r="C893" s="11" t="s">
        <v>1803</v>
      </c>
      <c r="F893" s="9">
        <v>6600</v>
      </c>
      <c r="G893" s="6">
        <f t="shared" si="21"/>
        <v>-6600</v>
      </c>
      <c r="H893" s="79" t="s">
        <v>3403</v>
      </c>
    </row>
    <row r="894" spans="1:8" x14ac:dyDescent="0.25">
      <c r="A894" s="17">
        <v>43225</v>
      </c>
      <c r="B894" s="10" t="s">
        <v>33</v>
      </c>
      <c r="C894" s="11" t="s">
        <v>1803</v>
      </c>
      <c r="F894" s="9">
        <v>44926</v>
      </c>
      <c r="G894" s="6">
        <f t="shared" si="21"/>
        <v>-44926</v>
      </c>
      <c r="H894" s="79"/>
    </row>
    <row r="895" spans="1:8" x14ac:dyDescent="0.25">
      <c r="A895" s="17">
        <v>43225</v>
      </c>
      <c r="B895" s="10" t="s">
        <v>2548</v>
      </c>
      <c r="C895" s="11" t="s">
        <v>1803</v>
      </c>
      <c r="F895" s="9">
        <v>25322</v>
      </c>
      <c r="G895" s="6">
        <f t="shared" ref="G895:G963" si="22">E895-F895</f>
        <v>-25322</v>
      </c>
      <c r="H895" s="79"/>
    </row>
    <row r="896" spans="1:8" x14ac:dyDescent="0.25">
      <c r="A896" s="17">
        <v>43225</v>
      </c>
      <c r="B896" s="10" t="s">
        <v>1400</v>
      </c>
      <c r="C896" s="11" t="s">
        <v>1803</v>
      </c>
      <c r="F896" s="9">
        <f>150000-F891-F892-F893-F894-F895</f>
        <v>39505</v>
      </c>
      <c r="G896" s="6">
        <f t="shared" si="22"/>
        <v>-39505</v>
      </c>
      <c r="H896" s="80"/>
    </row>
    <row r="897" spans="1:8" x14ac:dyDescent="0.25">
      <c r="A897" s="17">
        <v>43225</v>
      </c>
      <c r="B897" s="10" t="s">
        <v>2271</v>
      </c>
      <c r="C897" s="11" t="s">
        <v>169</v>
      </c>
      <c r="F897" s="9">
        <v>5740</v>
      </c>
      <c r="G897" s="6">
        <f t="shared" si="22"/>
        <v>-5740</v>
      </c>
      <c r="H897" s="78"/>
    </row>
    <row r="898" spans="1:8" x14ac:dyDescent="0.25">
      <c r="A898" s="17">
        <v>43225</v>
      </c>
      <c r="B898" s="10" t="s">
        <v>2787</v>
      </c>
      <c r="C898" s="11" t="s">
        <v>169</v>
      </c>
      <c r="F898" s="9">
        <v>19050</v>
      </c>
      <c r="G898" s="6">
        <f t="shared" si="22"/>
        <v>-19050</v>
      </c>
      <c r="H898" s="79"/>
    </row>
    <row r="899" spans="1:8" x14ac:dyDescent="0.25">
      <c r="A899" s="17">
        <v>43225</v>
      </c>
      <c r="B899" s="10" t="s">
        <v>40</v>
      </c>
      <c r="C899" s="11" t="s">
        <v>169</v>
      </c>
      <c r="F899" s="9">
        <v>13321</v>
      </c>
      <c r="G899" s="6">
        <f t="shared" si="22"/>
        <v>-13321</v>
      </c>
      <c r="H899" s="79" t="s">
        <v>3404</v>
      </c>
    </row>
    <row r="900" spans="1:8" x14ac:dyDescent="0.25">
      <c r="A900" s="17">
        <v>43225</v>
      </c>
      <c r="B900" s="10" t="s">
        <v>14</v>
      </c>
      <c r="C900" s="11" t="s">
        <v>169</v>
      </c>
      <c r="F900" s="9">
        <v>5408</v>
      </c>
      <c r="G900" s="6">
        <f t="shared" si="22"/>
        <v>-5408</v>
      </c>
      <c r="H900" s="79"/>
    </row>
    <row r="901" spans="1:8" x14ac:dyDescent="0.25">
      <c r="A901" s="17">
        <v>43225</v>
      </c>
      <c r="B901" s="10" t="s">
        <v>2043</v>
      </c>
      <c r="C901" s="11" t="s">
        <v>169</v>
      </c>
      <c r="F901" s="9">
        <v>1155</v>
      </c>
      <c r="G901" s="6">
        <f t="shared" si="22"/>
        <v>-1155</v>
      </c>
      <c r="H901" s="79"/>
    </row>
    <row r="902" spans="1:8" x14ac:dyDescent="0.25">
      <c r="A902" s="17">
        <v>43225</v>
      </c>
      <c r="B902" s="10" t="s">
        <v>1400</v>
      </c>
      <c r="C902" s="11" t="s">
        <v>169</v>
      </c>
      <c r="F902" s="9">
        <f>150000-F897-F898-F899-F900-F901</f>
        <v>105326</v>
      </c>
      <c r="G902" s="6">
        <f t="shared" si="22"/>
        <v>-105326</v>
      </c>
      <c r="H902" s="80"/>
    </row>
    <row r="903" spans="1:8" x14ac:dyDescent="0.25">
      <c r="A903" s="17">
        <v>43225</v>
      </c>
      <c r="B903" s="10" t="s">
        <v>33</v>
      </c>
      <c r="C903" s="11" t="s">
        <v>164</v>
      </c>
      <c r="F903" s="9">
        <v>12501</v>
      </c>
      <c r="G903" s="6">
        <f t="shared" si="22"/>
        <v>-12501</v>
      </c>
      <c r="H903" s="78"/>
    </row>
    <row r="904" spans="1:8" x14ac:dyDescent="0.25">
      <c r="A904" s="17">
        <v>43225</v>
      </c>
      <c r="B904" s="10" t="s">
        <v>3384</v>
      </c>
      <c r="C904" s="11" t="s">
        <v>164</v>
      </c>
      <c r="F904" s="9">
        <v>3245</v>
      </c>
      <c r="G904" s="6">
        <f t="shared" si="22"/>
        <v>-3245</v>
      </c>
      <c r="H904" s="79" t="s">
        <v>3405</v>
      </c>
    </row>
    <row r="905" spans="1:8" x14ac:dyDescent="0.25">
      <c r="A905" s="17">
        <v>43225</v>
      </c>
      <c r="B905" s="10" t="s">
        <v>2787</v>
      </c>
      <c r="C905" s="11" t="s">
        <v>164</v>
      </c>
      <c r="F905" s="9">
        <v>27172</v>
      </c>
      <c r="G905" s="6">
        <f t="shared" si="22"/>
        <v>-27172</v>
      </c>
      <c r="H905" s="79"/>
    </row>
    <row r="906" spans="1:8" x14ac:dyDescent="0.25">
      <c r="A906" s="17">
        <v>43225</v>
      </c>
      <c r="B906" s="10" t="s">
        <v>1400</v>
      </c>
      <c r="C906" s="11" t="s">
        <v>164</v>
      </c>
      <c r="F906" s="9">
        <f>150000-F903-F904-F905</f>
        <v>107082</v>
      </c>
      <c r="G906" s="6">
        <f t="shared" si="22"/>
        <v>-107082</v>
      </c>
      <c r="H906" s="80"/>
    </row>
    <row r="907" spans="1:8" x14ac:dyDescent="0.25">
      <c r="A907" s="17">
        <v>43225</v>
      </c>
      <c r="B907" s="10" t="s">
        <v>1400</v>
      </c>
      <c r="C907" s="11" t="s">
        <v>169</v>
      </c>
      <c r="E907" s="8">
        <v>83384</v>
      </c>
      <c r="G907" s="6">
        <f t="shared" si="22"/>
        <v>83384</v>
      </c>
    </row>
    <row r="908" spans="1:8" x14ac:dyDescent="0.25">
      <c r="A908" s="17">
        <v>43228</v>
      </c>
      <c r="B908" s="10" t="s">
        <v>2787</v>
      </c>
      <c r="C908" s="11" t="s">
        <v>169</v>
      </c>
      <c r="E908" s="8">
        <v>51595</v>
      </c>
      <c r="G908" s="6">
        <f t="shared" si="22"/>
        <v>51595</v>
      </c>
    </row>
    <row r="909" spans="1:8" x14ac:dyDescent="0.25">
      <c r="A909" s="17">
        <v>43228</v>
      </c>
      <c r="B909" s="10" t="s">
        <v>3384</v>
      </c>
      <c r="C909" s="11" t="s">
        <v>164</v>
      </c>
      <c r="E909" s="8">
        <v>900</v>
      </c>
      <c r="G909" s="6">
        <f t="shared" si="22"/>
        <v>900</v>
      </c>
    </row>
    <row r="910" spans="1:8" x14ac:dyDescent="0.25">
      <c r="A910" s="17">
        <v>43228</v>
      </c>
      <c r="B910" s="10" t="s">
        <v>2787</v>
      </c>
      <c r="C910" s="11" t="s">
        <v>166</v>
      </c>
      <c r="E910" s="8">
        <v>30400</v>
      </c>
      <c r="G910" s="6">
        <f t="shared" si="22"/>
        <v>30400</v>
      </c>
    </row>
    <row r="911" spans="1:8" x14ac:dyDescent="0.25">
      <c r="A911" s="17">
        <v>43241</v>
      </c>
      <c r="B911" s="10" t="s">
        <v>2787</v>
      </c>
      <c r="C911" s="11" t="s">
        <v>166</v>
      </c>
      <c r="E911" s="8">
        <v>8900</v>
      </c>
      <c r="G911" s="6">
        <f t="shared" si="22"/>
        <v>8900</v>
      </c>
    </row>
    <row r="912" spans="1:8" x14ac:dyDescent="0.25">
      <c r="A912" s="17">
        <v>43241</v>
      </c>
      <c r="B912" s="10" t="s">
        <v>2787</v>
      </c>
      <c r="C912" s="11" t="s">
        <v>166</v>
      </c>
      <c r="E912" s="8">
        <v>25400</v>
      </c>
      <c r="G912" s="6">
        <f t="shared" si="22"/>
        <v>25400</v>
      </c>
    </row>
    <row r="913" spans="1:8" x14ac:dyDescent="0.25">
      <c r="A913" s="17">
        <v>43237</v>
      </c>
      <c r="B913" s="10" t="s">
        <v>2787</v>
      </c>
      <c r="C913" s="11" t="s">
        <v>166</v>
      </c>
      <c r="E913" s="8">
        <v>16200</v>
      </c>
      <c r="G913" s="6">
        <f t="shared" si="22"/>
        <v>16200</v>
      </c>
    </row>
    <row r="914" spans="1:8" x14ac:dyDescent="0.25">
      <c r="A914" s="17">
        <v>43237</v>
      </c>
      <c r="B914" s="10" t="s">
        <v>2787</v>
      </c>
      <c r="C914" s="11" t="s">
        <v>166</v>
      </c>
      <c r="E914" s="8">
        <v>43110</v>
      </c>
      <c r="G914" s="6">
        <f t="shared" si="22"/>
        <v>43110</v>
      </c>
    </row>
    <row r="915" spans="1:8" x14ac:dyDescent="0.25">
      <c r="A915" s="17">
        <v>43237</v>
      </c>
      <c r="B915" s="10" t="s">
        <v>2787</v>
      </c>
      <c r="C915" s="11" t="s">
        <v>166</v>
      </c>
      <c r="E915" s="8">
        <v>16146</v>
      </c>
      <c r="G915" s="6">
        <f t="shared" si="22"/>
        <v>16146</v>
      </c>
    </row>
    <row r="916" spans="1:8" x14ac:dyDescent="0.25">
      <c r="A916" s="17">
        <v>43237</v>
      </c>
      <c r="B916" s="10" t="s">
        <v>2787</v>
      </c>
      <c r="C916" s="11" t="s">
        <v>166</v>
      </c>
      <c r="E916" s="8">
        <v>107658</v>
      </c>
      <c r="G916" s="6">
        <f t="shared" si="22"/>
        <v>107658</v>
      </c>
    </row>
    <row r="917" spans="1:8" x14ac:dyDescent="0.25">
      <c r="A917" s="17">
        <v>43248</v>
      </c>
      <c r="B917" s="10" t="s">
        <v>2787</v>
      </c>
      <c r="C917" s="11" t="s">
        <v>166</v>
      </c>
      <c r="F917" s="9">
        <v>500000</v>
      </c>
      <c r="G917" s="6">
        <f t="shared" si="22"/>
        <v>-500000</v>
      </c>
      <c r="H917" s="31" t="s">
        <v>3507</v>
      </c>
    </row>
    <row r="918" spans="1:8" x14ac:dyDescent="0.25">
      <c r="A918" s="17">
        <v>43248</v>
      </c>
      <c r="B918" s="10" t="s">
        <v>1400</v>
      </c>
      <c r="C918" s="11" t="s">
        <v>1815</v>
      </c>
      <c r="F918" s="9">
        <v>500000</v>
      </c>
      <c r="G918" s="6">
        <f t="shared" si="22"/>
        <v>-500000</v>
      </c>
      <c r="H918" s="31" t="s">
        <v>3508</v>
      </c>
    </row>
    <row r="919" spans="1:8" x14ac:dyDescent="0.25">
      <c r="A919" s="17">
        <v>43236</v>
      </c>
      <c r="B919" s="10" t="s">
        <v>2787</v>
      </c>
      <c r="C919" s="11" t="s">
        <v>161</v>
      </c>
      <c r="E919" s="8">
        <v>48233</v>
      </c>
      <c r="G919" s="6">
        <f t="shared" si="22"/>
        <v>48233</v>
      </c>
    </row>
    <row r="920" spans="1:8" x14ac:dyDescent="0.25">
      <c r="A920" s="17">
        <v>43242</v>
      </c>
      <c r="B920" s="10" t="s">
        <v>2787</v>
      </c>
      <c r="C920" s="11" t="s">
        <v>161</v>
      </c>
      <c r="E920" s="8">
        <v>491814</v>
      </c>
      <c r="G920" s="6">
        <f t="shared" si="22"/>
        <v>491814</v>
      </c>
    </row>
    <row r="921" spans="1:8" x14ac:dyDescent="0.25">
      <c r="A921" s="17">
        <v>43249</v>
      </c>
      <c r="B921" s="10" t="s">
        <v>2787</v>
      </c>
      <c r="C921" s="11" t="s">
        <v>166</v>
      </c>
      <c r="E921" s="8">
        <v>69780</v>
      </c>
      <c r="G921" s="6">
        <f t="shared" si="22"/>
        <v>69780</v>
      </c>
    </row>
    <row r="922" spans="1:8" x14ac:dyDescent="0.25">
      <c r="A922" s="17">
        <v>43244</v>
      </c>
      <c r="B922" s="10" t="s">
        <v>2652</v>
      </c>
      <c r="C922" s="11" t="s">
        <v>1803</v>
      </c>
      <c r="E922" s="8">
        <v>4157</v>
      </c>
      <c r="G922" s="6">
        <f t="shared" si="22"/>
        <v>4157</v>
      </c>
    </row>
    <row r="923" spans="1:8" x14ac:dyDescent="0.25">
      <c r="A923" s="17">
        <v>43244</v>
      </c>
      <c r="B923" s="10" t="s">
        <v>2652</v>
      </c>
      <c r="C923" s="11" t="s">
        <v>1803</v>
      </c>
      <c r="E923" s="8">
        <v>121725</v>
      </c>
      <c r="G923" s="6">
        <f t="shared" si="22"/>
        <v>121725</v>
      </c>
    </row>
    <row r="924" spans="1:8" x14ac:dyDescent="0.25">
      <c r="A924" s="17">
        <v>43244</v>
      </c>
      <c r="B924" s="10" t="s">
        <v>1400</v>
      </c>
      <c r="C924" s="11" t="s">
        <v>1803</v>
      </c>
      <c r="E924" s="8">
        <v>2400</v>
      </c>
      <c r="G924" s="6">
        <f t="shared" si="22"/>
        <v>2400</v>
      </c>
    </row>
    <row r="925" spans="1:8" x14ac:dyDescent="0.25">
      <c r="A925" s="17">
        <v>43244</v>
      </c>
      <c r="B925" s="10" t="s">
        <v>1400</v>
      </c>
      <c r="C925" s="11" t="s">
        <v>1803</v>
      </c>
      <c r="E925" s="8">
        <v>604</v>
      </c>
      <c r="G925" s="6">
        <f t="shared" si="22"/>
        <v>604</v>
      </c>
    </row>
    <row r="926" spans="1:8" x14ac:dyDescent="0.25">
      <c r="A926" s="17">
        <v>43244</v>
      </c>
      <c r="B926" s="10" t="s">
        <v>2787</v>
      </c>
      <c r="C926" s="11" t="s">
        <v>180</v>
      </c>
      <c r="E926" s="8">
        <v>53120</v>
      </c>
      <c r="G926" s="6">
        <f t="shared" si="22"/>
        <v>53120</v>
      </c>
    </row>
    <row r="927" spans="1:8" x14ac:dyDescent="0.25">
      <c r="A927" s="17">
        <v>43244</v>
      </c>
      <c r="B927" s="10" t="s">
        <v>2787</v>
      </c>
      <c r="C927" s="11" t="s">
        <v>180</v>
      </c>
      <c r="E927" s="8">
        <v>4800</v>
      </c>
      <c r="G927" s="6">
        <f t="shared" si="22"/>
        <v>4800</v>
      </c>
    </row>
    <row r="928" spans="1:8" x14ac:dyDescent="0.25">
      <c r="A928" s="17">
        <v>43244</v>
      </c>
      <c r="B928" s="10" t="s">
        <v>2787</v>
      </c>
      <c r="C928" s="11" t="s">
        <v>180</v>
      </c>
      <c r="E928" s="8">
        <v>137800</v>
      </c>
      <c r="G928" s="6">
        <f t="shared" si="22"/>
        <v>137800</v>
      </c>
    </row>
    <row r="929" spans="1:8" x14ac:dyDescent="0.25">
      <c r="A929" s="17">
        <v>43258</v>
      </c>
      <c r="B929" s="10" t="s">
        <v>1400</v>
      </c>
      <c r="C929" s="11" t="s">
        <v>164</v>
      </c>
      <c r="F929" s="9">
        <v>100000</v>
      </c>
      <c r="G929" s="6">
        <f t="shared" si="22"/>
        <v>-100000</v>
      </c>
      <c r="H929" s="31" t="s">
        <v>3531</v>
      </c>
    </row>
    <row r="931" spans="1:8" x14ac:dyDescent="0.25">
      <c r="A931" s="17">
        <v>43258</v>
      </c>
      <c r="B931" s="10" t="s">
        <v>1400</v>
      </c>
      <c r="C931" s="11" t="s">
        <v>169</v>
      </c>
      <c r="F931" s="9">
        <v>150000</v>
      </c>
      <c r="G931" s="6">
        <f t="shared" si="22"/>
        <v>-150000</v>
      </c>
      <c r="H931" s="31" t="s">
        <v>3532</v>
      </c>
    </row>
    <row r="932" spans="1:8" x14ac:dyDescent="0.25">
      <c r="A932" s="17">
        <v>43258</v>
      </c>
      <c r="B932" s="10" t="s">
        <v>1400</v>
      </c>
      <c r="C932" s="11" t="s">
        <v>1803</v>
      </c>
      <c r="F932" s="9">
        <v>200000</v>
      </c>
      <c r="G932" s="6">
        <f t="shared" si="22"/>
        <v>-200000</v>
      </c>
      <c r="H932" s="78" t="s">
        <v>3533</v>
      </c>
    </row>
    <row r="933" spans="1:8" x14ac:dyDescent="0.25">
      <c r="A933" s="17">
        <v>43258</v>
      </c>
      <c r="B933" s="10" t="s">
        <v>2787</v>
      </c>
      <c r="C933" s="11" t="s">
        <v>180</v>
      </c>
      <c r="E933" s="8">
        <v>73420</v>
      </c>
      <c r="G933" s="6">
        <f t="shared" si="22"/>
        <v>73420</v>
      </c>
    </row>
    <row r="934" spans="1:8" x14ac:dyDescent="0.25">
      <c r="A934" s="17">
        <v>43258</v>
      </c>
      <c r="B934" s="10" t="s">
        <v>3401</v>
      </c>
      <c r="C934" s="11" t="s">
        <v>180</v>
      </c>
      <c r="E934" s="8">
        <v>25920</v>
      </c>
      <c r="G934" s="6">
        <f t="shared" si="22"/>
        <v>25920</v>
      </c>
    </row>
    <row r="935" spans="1:8" x14ac:dyDescent="0.25">
      <c r="A935" s="17">
        <v>43258</v>
      </c>
      <c r="B935" s="10" t="s">
        <v>2787</v>
      </c>
      <c r="C935" s="11" t="s">
        <v>180</v>
      </c>
      <c r="E935" s="8">
        <v>41660</v>
      </c>
      <c r="G935" s="6">
        <f t="shared" si="22"/>
        <v>41660</v>
      </c>
    </row>
    <row r="936" spans="1:8" x14ac:dyDescent="0.25">
      <c r="A936" s="17">
        <v>43258</v>
      </c>
      <c r="B936" s="10" t="s">
        <v>2787</v>
      </c>
      <c r="C936" s="11" t="s">
        <v>180</v>
      </c>
      <c r="E936" s="8">
        <v>43800</v>
      </c>
      <c r="G936" s="6">
        <f t="shared" si="22"/>
        <v>43800</v>
      </c>
    </row>
    <row r="937" spans="1:8" x14ac:dyDescent="0.25">
      <c r="A937" s="17">
        <v>43273</v>
      </c>
      <c r="B937" s="10" t="s">
        <v>2787</v>
      </c>
      <c r="C937" s="11" t="s">
        <v>180</v>
      </c>
      <c r="E937" s="8">
        <v>22830</v>
      </c>
      <c r="G937" s="6">
        <f t="shared" si="22"/>
        <v>22830</v>
      </c>
    </row>
    <row r="938" spans="1:8" x14ac:dyDescent="0.25">
      <c r="A938" s="17">
        <v>43208</v>
      </c>
      <c r="B938" s="10" t="s">
        <v>1400</v>
      </c>
      <c r="C938" s="11" t="s">
        <v>1815</v>
      </c>
      <c r="E938" s="8">
        <v>35380</v>
      </c>
      <c r="G938" s="6">
        <f t="shared" si="22"/>
        <v>35380</v>
      </c>
    </row>
    <row r="939" spans="1:8" x14ac:dyDescent="0.25">
      <c r="A939" s="17">
        <v>43259</v>
      </c>
      <c r="B939" s="10" t="s">
        <v>40</v>
      </c>
      <c r="C939" s="11" t="s">
        <v>164</v>
      </c>
      <c r="E939" s="8">
        <v>1064</v>
      </c>
      <c r="G939" s="6">
        <f t="shared" si="22"/>
        <v>1064</v>
      </c>
    </row>
    <row r="940" spans="1:8" x14ac:dyDescent="0.25">
      <c r="A940" s="17">
        <v>43260</v>
      </c>
      <c r="B940" s="10" t="s">
        <v>2787</v>
      </c>
      <c r="C940" s="11" t="s">
        <v>180</v>
      </c>
      <c r="F940" s="9">
        <v>250000</v>
      </c>
      <c r="G940" s="6">
        <f t="shared" si="22"/>
        <v>-250000</v>
      </c>
      <c r="H940" s="78" t="s">
        <v>3720</v>
      </c>
    </row>
    <row r="941" spans="1:8" x14ac:dyDescent="0.25">
      <c r="A941" s="17">
        <v>43272</v>
      </c>
      <c r="B941" s="10" t="s">
        <v>2787</v>
      </c>
      <c r="C941" s="11" t="s">
        <v>169</v>
      </c>
      <c r="E941" s="8">
        <v>1770</v>
      </c>
      <c r="G941" s="6">
        <f t="shared" si="22"/>
        <v>1770</v>
      </c>
    </row>
    <row r="942" spans="1:8" x14ac:dyDescent="0.25">
      <c r="A942" s="17">
        <v>43272</v>
      </c>
      <c r="B942" s="10" t="s">
        <v>1400</v>
      </c>
      <c r="C942" s="11" t="s">
        <v>1815</v>
      </c>
      <c r="E942" s="8">
        <v>321208</v>
      </c>
      <c r="G942" s="6">
        <f t="shared" si="22"/>
        <v>321208</v>
      </c>
    </row>
    <row r="943" spans="1:8" x14ac:dyDescent="0.25">
      <c r="A943" s="17">
        <v>43272</v>
      </c>
      <c r="B943" s="10" t="s">
        <v>1400</v>
      </c>
      <c r="C943" s="11" t="s">
        <v>1815</v>
      </c>
      <c r="E943" s="8">
        <v>6808</v>
      </c>
      <c r="G943" s="6">
        <f t="shared" si="22"/>
        <v>6808</v>
      </c>
    </row>
    <row r="944" spans="1:8" x14ac:dyDescent="0.25">
      <c r="A944" s="17">
        <v>43272</v>
      </c>
      <c r="B944" s="10" t="s">
        <v>40</v>
      </c>
      <c r="C944" s="11" t="s">
        <v>164</v>
      </c>
      <c r="E944" s="8">
        <v>679</v>
      </c>
      <c r="G944" s="6">
        <f t="shared" si="22"/>
        <v>679</v>
      </c>
    </row>
    <row r="945" spans="1:8" x14ac:dyDescent="0.25">
      <c r="A945" s="17">
        <v>43280</v>
      </c>
      <c r="B945" s="10" t="s">
        <v>2787</v>
      </c>
      <c r="C945" s="11" t="s">
        <v>161</v>
      </c>
      <c r="F945" s="9">
        <v>300000</v>
      </c>
      <c r="G945" s="6">
        <f t="shared" si="22"/>
        <v>-300000</v>
      </c>
      <c r="H945" s="78" t="s">
        <v>3657</v>
      </c>
    </row>
    <row r="946" spans="1:8" ht="31.5" x14ac:dyDescent="0.25">
      <c r="A946" s="17">
        <v>43287</v>
      </c>
      <c r="B946" s="10" t="s">
        <v>2787</v>
      </c>
      <c r="C946" s="11" t="s">
        <v>166</v>
      </c>
      <c r="F946" s="9">
        <v>350000</v>
      </c>
      <c r="G946" s="6">
        <f t="shared" si="22"/>
        <v>-350000</v>
      </c>
      <c r="H946" s="269" t="s">
        <v>3665</v>
      </c>
    </row>
    <row r="947" spans="1:8" x14ac:dyDescent="0.25">
      <c r="A947" s="17">
        <v>43287</v>
      </c>
      <c r="B947" s="10" t="s">
        <v>1400</v>
      </c>
      <c r="C947" s="11" t="s">
        <v>166</v>
      </c>
      <c r="F947" s="9">
        <v>350000</v>
      </c>
      <c r="G947" s="6">
        <f t="shared" si="22"/>
        <v>-350000</v>
      </c>
      <c r="H947" s="270"/>
    </row>
    <row r="948" spans="1:8" x14ac:dyDescent="0.25">
      <c r="A948" s="17">
        <v>43300</v>
      </c>
      <c r="B948" s="10" t="s">
        <v>1400</v>
      </c>
      <c r="C948" s="11" t="s">
        <v>1815</v>
      </c>
      <c r="E948" s="8">
        <v>395408</v>
      </c>
      <c r="G948" s="6">
        <f t="shared" si="22"/>
        <v>395408</v>
      </c>
    </row>
    <row r="949" spans="1:8" x14ac:dyDescent="0.25">
      <c r="A949" s="17">
        <v>43300</v>
      </c>
      <c r="B949" s="10" t="s">
        <v>2652</v>
      </c>
      <c r="C949" s="11" t="s">
        <v>1803</v>
      </c>
      <c r="E949" s="8">
        <v>71751</v>
      </c>
      <c r="G949" s="6">
        <f t="shared" si="22"/>
        <v>71751</v>
      </c>
    </row>
    <row r="950" spans="1:8" x14ac:dyDescent="0.25">
      <c r="A950" s="17">
        <v>43300</v>
      </c>
      <c r="B950" s="10" t="s">
        <v>2652</v>
      </c>
      <c r="C950" s="11" t="s">
        <v>1803</v>
      </c>
      <c r="E950" s="8">
        <v>33292</v>
      </c>
      <c r="G950" s="6">
        <f t="shared" si="22"/>
        <v>33292</v>
      </c>
    </row>
    <row r="951" spans="1:8" x14ac:dyDescent="0.25">
      <c r="A951" s="17">
        <v>43300</v>
      </c>
      <c r="B951" s="10" t="s">
        <v>2652</v>
      </c>
      <c r="C951" s="11" t="s">
        <v>1803</v>
      </c>
      <c r="E951" s="8">
        <v>592361</v>
      </c>
      <c r="G951" s="6">
        <f t="shared" si="22"/>
        <v>592361</v>
      </c>
    </row>
    <row r="952" spans="1:8" x14ac:dyDescent="0.25">
      <c r="A952" s="17">
        <v>43300</v>
      </c>
      <c r="B952" s="10" t="s">
        <v>1400</v>
      </c>
      <c r="C952" s="11" t="s">
        <v>1803</v>
      </c>
      <c r="E952" s="8">
        <v>8095</v>
      </c>
      <c r="G952" s="6">
        <f t="shared" si="22"/>
        <v>8095</v>
      </c>
    </row>
    <row r="953" spans="1:8" x14ac:dyDescent="0.25">
      <c r="A953" s="17">
        <v>43300</v>
      </c>
      <c r="B953" s="10" t="s">
        <v>1400</v>
      </c>
      <c r="C953" s="11" t="s">
        <v>1803</v>
      </c>
      <c r="E953" s="8">
        <v>3296</v>
      </c>
      <c r="G953" s="6">
        <f t="shared" si="22"/>
        <v>3296</v>
      </c>
    </row>
    <row r="954" spans="1:8" x14ac:dyDescent="0.25">
      <c r="A954" s="17">
        <v>43300</v>
      </c>
      <c r="B954" s="10" t="s">
        <v>2787</v>
      </c>
      <c r="C954" s="11" t="s">
        <v>166</v>
      </c>
      <c r="E954" s="8">
        <v>8000</v>
      </c>
      <c r="G954" s="6">
        <f t="shared" si="22"/>
        <v>8000</v>
      </c>
    </row>
    <row r="955" spans="1:8" x14ac:dyDescent="0.25">
      <c r="A955" s="17">
        <v>43300</v>
      </c>
      <c r="B955" s="10" t="s">
        <v>2787</v>
      </c>
      <c r="C955" s="11" t="s">
        <v>166</v>
      </c>
      <c r="E955" s="8">
        <v>9100</v>
      </c>
      <c r="G955" s="6">
        <f t="shared" si="22"/>
        <v>9100</v>
      </c>
    </row>
    <row r="956" spans="1:8" x14ac:dyDescent="0.25">
      <c r="A956" s="17">
        <v>43300</v>
      </c>
      <c r="B956" s="10" t="s">
        <v>2787</v>
      </c>
      <c r="C956" s="11" t="s">
        <v>166</v>
      </c>
      <c r="E956" s="8">
        <v>9000</v>
      </c>
      <c r="G956" s="6">
        <f t="shared" si="22"/>
        <v>9000</v>
      </c>
    </row>
    <row r="957" spans="1:8" x14ac:dyDescent="0.25">
      <c r="A957" s="17">
        <v>43300</v>
      </c>
      <c r="B957" s="10" t="s">
        <v>2787</v>
      </c>
      <c r="C957" s="11" t="s">
        <v>166</v>
      </c>
      <c r="E957" s="8">
        <v>4450</v>
      </c>
      <c r="G957" s="6">
        <f t="shared" si="22"/>
        <v>4450</v>
      </c>
    </row>
    <row r="958" spans="1:8" x14ac:dyDescent="0.25">
      <c r="A958" s="17">
        <v>43300</v>
      </c>
      <c r="B958" s="10" t="s">
        <v>1400</v>
      </c>
      <c r="C958" s="11" t="s">
        <v>166</v>
      </c>
      <c r="E958" s="8">
        <v>110000</v>
      </c>
      <c r="G958" s="6">
        <f t="shared" si="22"/>
        <v>110000</v>
      </c>
    </row>
    <row r="959" spans="1:8" x14ac:dyDescent="0.25">
      <c r="A959" s="17">
        <v>43315</v>
      </c>
      <c r="B959" s="10" t="s">
        <v>2652</v>
      </c>
      <c r="C959" s="11" t="s">
        <v>1803</v>
      </c>
      <c r="F959" s="9">
        <f>SUM((1500000-1500000*2%))</f>
        <v>1470000</v>
      </c>
      <c r="G959" s="6">
        <f t="shared" si="22"/>
        <v>-1470000</v>
      </c>
      <c r="H959" s="31" t="s">
        <v>3719</v>
      </c>
    </row>
    <row r="960" spans="1:8" x14ac:dyDescent="0.25">
      <c r="A960" s="17">
        <v>43304</v>
      </c>
      <c r="B960" s="10" t="s">
        <v>2652</v>
      </c>
      <c r="C960" s="11" t="s">
        <v>1803</v>
      </c>
      <c r="E960" s="8">
        <v>1665915</v>
      </c>
      <c r="G960" s="6">
        <f t="shared" si="22"/>
        <v>1665915</v>
      </c>
    </row>
    <row r="961" spans="1:8" x14ac:dyDescent="0.25">
      <c r="A961" s="17">
        <v>43313</v>
      </c>
      <c r="B961" s="10" t="s">
        <v>1400</v>
      </c>
      <c r="C961" s="11" t="s">
        <v>1815</v>
      </c>
      <c r="E961" s="8">
        <v>705608</v>
      </c>
      <c r="G961" s="6">
        <f t="shared" si="22"/>
        <v>705608</v>
      </c>
    </row>
    <row r="962" spans="1:8" x14ac:dyDescent="0.25">
      <c r="A962" s="17">
        <v>43313</v>
      </c>
      <c r="B962" s="10" t="s">
        <v>2787</v>
      </c>
      <c r="C962" s="11" t="s">
        <v>180</v>
      </c>
      <c r="E962" s="8">
        <v>7400</v>
      </c>
      <c r="G962" s="6">
        <f t="shared" si="22"/>
        <v>7400</v>
      </c>
    </row>
    <row r="963" spans="1:8" x14ac:dyDescent="0.25">
      <c r="A963" s="17">
        <v>43307</v>
      </c>
      <c r="B963" s="10" t="s">
        <v>2787</v>
      </c>
      <c r="C963" s="11" t="s">
        <v>180</v>
      </c>
      <c r="E963" s="8">
        <v>6000</v>
      </c>
      <c r="G963" s="6">
        <f t="shared" si="22"/>
        <v>6000</v>
      </c>
    </row>
    <row r="964" spans="1:8" x14ac:dyDescent="0.25">
      <c r="A964" s="17">
        <v>43305</v>
      </c>
      <c r="B964" s="10" t="s">
        <v>2271</v>
      </c>
      <c r="C964" s="11" t="s">
        <v>166</v>
      </c>
      <c r="E964" s="8">
        <v>8600</v>
      </c>
      <c r="G964" s="6">
        <f t="shared" ref="G964:G1007" si="23">E964-F964</f>
        <v>8600</v>
      </c>
    </row>
    <row r="965" spans="1:8" x14ac:dyDescent="0.25">
      <c r="A965" s="17">
        <v>43305</v>
      </c>
      <c r="B965" s="10" t="s">
        <v>2787</v>
      </c>
      <c r="C965" s="11" t="s">
        <v>166</v>
      </c>
      <c r="E965" s="8">
        <v>8600</v>
      </c>
      <c r="G965" s="6">
        <f t="shared" si="23"/>
        <v>8600</v>
      </c>
    </row>
    <row r="966" spans="1:8" x14ac:dyDescent="0.25">
      <c r="A966" s="17">
        <v>43315</v>
      </c>
      <c r="B966" s="10" t="s">
        <v>1400</v>
      </c>
      <c r="C966" s="11" t="s">
        <v>1815</v>
      </c>
      <c r="E966" s="8">
        <v>25550</v>
      </c>
      <c r="G966" s="6">
        <f t="shared" si="23"/>
        <v>25550</v>
      </c>
      <c r="H966" s="128"/>
    </row>
    <row r="967" spans="1:8" x14ac:dyDescent="0.25">
      <c r="A967" s="17">
        <v>43290</v>
      </c>
      <c r="B967" s="10" t="s">
        <v>1400</v>
      </c>
      <c r="C967" s="11" t="s">
        <v>1803</v>
      </c>
      <c r="E967" s="8">
        <v>1800</v>
      </c>
      <c r="G967" s="6">
        <f t="shared" si="23"/>
        <v>1800</v>
      </c>
    </row>
    <row r="968" spans="1:8" x14ac:dyDescent="0.25">
      <c r="A968" s="17">
        <v>43290</v>
      </c>
      <c r="B968" s="10" t="s">
        <v>2652</v>
      </c>
      <c r="C968" s="11" t="s">
        <v>1803</v>
      </c>
      <c r="E968" s="8">
        <v>245053</v>
      </c>
      <c r="G968" s="6">
        <f t="shared" si="23"/>
        <v>245053</v>
      </c>
    </row>
    <row r="969" spans="1:8" x14ac:dyDescent="0.25">
      <c r="A969" s="17">
        <v>43290</v>
      </c>
      <c r="B969" s="10" t="s">
        <v>2652</v>
      </c>
      <c r="C969" s="11" t="s">
        <v>1803</v>
      </c>
      <c r="E969" s="8">
        <v>59832</v>
      </c>
      <c r="G969" s="6">
        <f t="shared" si="23"/>
        <v>59832</v>
      </c>
    </row>
    <row r="970" spans="1:8" x14ac:dyDescent="0.25">
      <c r="A970" s="17">
        <v>43290</v>
      </c>
      <c r="B970" s="10" t="s">
        <v>1400</v>
      </c>
      <c r="C970" s="11" t="s">
        <v>1803</v>
      </c>
      <c r="E970" s="8">
        <v>15245</v>
      </c>
      <c r="G970" s="6">
        <f t="shared" si="23"/>
        <v>15245</v>
      </c>
    </row>
    <row r="971" spans="1:8" x14ac:dyDescent="0.25">
      <c r="A971" s="17">
        <v>43290</v>
      </c>
      <c r="B971" s="10" t="s">
        <v>1400</v>
      </c>
      <c r="C971" s="11" t="s">
        <v>1803</v>
      </c>
      <c r="E971" s="8">
        <v>7042</v>
      </c>
      <c r="G971" s="6">
        <f t="shared" si="23"/>
        <v>7042</v>
      </c>
    </row>
    <row r="972" spans="1:8" x14ac:dyDescent="0.25">
      <c r="A972" s="17">
        <v>43290</v>
      </c>
      <c r="B972" s="10" t="s">
        <v>1400</v>
      </c>
      <c r="C972" s="11" t="s">
        <v>1803</v>
      </c>
      <c r="E972" s="8">
        <v>82600</v>
      </c>
      <c r="G972" s="6">
        <f t="shared" si="23"/>
        <v>82600</v>
      </c>
    </row>
    <row r="973" spans="1:8" x14ac:dyDescent="0.25">
      <c r="A973" s="17">
        <v>43290</v>
      </c>
      <c r="B973" s="10" t="s">
        <v>2652</v>
      </c>
      <c r="C973" s="11" t="s">
        <v>1803</v>
      </c>
      <c r="E973" s="8">
        <v>17826</v>
      </c>
      <c r="G973" s="6">
        <f t="shared" si="23"/>
        <v>17826</v>
      </c>
    </row>
    <row r="974" spans="1:8" x14ac:dyDescent="0.25">
      <c r="A974" s="17">
        <v>43290</v>
      </c>
      <c r="B974" s="10" t="s">
        <v>1400</v>
      </c>
      <c r="C974" s="11" t="s">
        <v>1803</v>
      </c>
      <c r="E974" s="8">
        <v>6680</v>
      </c>
      <c r="G974" s="6">
        <f t="shared" si="23"/>
        <v>6680</v>
      </c>
    </row>
    <row r="975" spans="1:8" x14ac:dyDescent="0.25">
      <c r="A975" s="17">
        <v>43290</v>
      </c>
      <c r="B975" s="10" t="s">
        <v>1400</v>
      </c>
      <c r="C975" s="11" t="s">
        <v>1803</v>
      </c>
      <c r="E975" s="8">
        <v>1600</v>
      </c>
      <c r="G975" s="6">
        <f t="shared" si="23"/>
        <v>1600</v>
      </c>
    </row>
    <row r="976" spans="1:8" x14ac:dyDescent="0.25">
      <c r="A976" s="17">
        <v>43307</v>
      </c>
      <c r="B976" s="21" t="s">
        <v>11</v>
      </c>
      <c r="C976" s="11" t="s">
        <v>164</v>
      </c>
      <c r="E976" s="8">
        <v>5815</v>
      </c>
      <c r="G976" s="6">
        <f t="shared" si="23"/>
        <v>5815</v>
      </c>
    </row>
    <row r="977" spans="1:8" x14ac:dyDescent="0.25">
      <c r="A977" s="17">
        <v>43307</v>
      </c>
      <c r="B977" s="51" t="s">
        <v>3733</v>
      </c>
      <c r="C977" s="11" t="s">
        <v>166</v>
      </c>
      <c r="E977" s="8">
        <v>4300</v>
      </c>
      <c r="G977" s="6">
        <f t="shared" si="23"/>
        <v>4300</v>
      </c>
    </row>
    <row r="978" spans="1:8" x14ac:dyDescent="0.25">
      <c r="A978" s="17">
        <v>43307</v>
      </c>
      <c r="B978" s="51" t="s">
        <v>3733</v>
      </c>
      <c r="C978" s="11" t="s">
        <v>166</v>
      </c>
      <c r="E978" s="8">
        <v>121656</v>
      </c>
      <c r="G978" s="6">
        <f t="shared" si="23"/>
        <v>121656</v>
      </c>
    </row>
    <row r="979" spans="1:8" x14ac:dyDescent="0.25">
      <c r="A979" s="17">
        <v>43307</v>
      </c>
      <c r="B979" s="51" t="s">
        <v>3733</v>
      </c>
      <c r="C979" s="11" t="s">
        <v>166</v>
      </c>
      <c r="E979" s="8">
        <v>4300</v>
      </c>
      <c r="G979" s="6">
        <f t="shared" si="23"/>
        <v>4300</v>
      </c>
    </row>
    <row r="980" spans="1:8" x14ac:dyDescent="0.25">
      <c r="A980" s="17">
        <v>43328</v>
      </c>
      <c r="B980" s="51" t="s">
        <v>3733</v>
      </c>
      <c r="C980" s="11" t="s">
        <v>166</v>
      </c>
      <c r="E980" s="8">
        <v>7660</v>
      </c>
      <c r="G980" s="6">
        <f t="shared" si="23"/>
        <v>7660</v>
      </c>
    </row>
    <row r="981" spans="1:8" x14ac:dyDescent="0.25">
      <c r="A981" s="17">
        <v>43328</v>
      </c>
      <c r="B981" s="51" t="s">
        <v>1400</v>
      </c>
      <c r="C981" s="11" t="s">
        <v>166</v>
      </c>
      <c r="E981" s="8">
        <v>44000</v>
      </c>
      <c r="G981" s="6">
        <f t="shared" si="23"/>
        <v>44000</v>
      </c>
    </row>
    <row r="982" spans="1:8" x14ac:dyDescent="0.25">
      <c r="A982" s="17">
        <v>43328</v>
      </c>
      <c r="B982" s="41" t="s">
        <v>3622</v>
      </c>
      <c r="C982" s="11" t="s">
        <v>166</v>
      </c>
      <c r="E982" s="8">
        <v>59200</v>
      </c>
      <c r="G982" s="6">
        <f t="shared" si="23"/>
        <v>59200</v>
      </c>
    </row>
    <row r="983" spans="1:8" x14ac:dyDescent="0.25">
      <c r="A983" s="17">
        <v>43328</v>
      </c>
      <c r="B983" s="41" t="s">
        <v>3622</v>
      </c>
      <c r="C983" s="11" t="s">
        <v>166</v>
      </c>
      <c r="E983" s="8">
        <v>59200</v>
      </c>
      <c r="G983" s="6">
        <f t="shared" si="23"/>
        <v>59200</v>
      </c>
    </row>
    <row r="984" spans="1:8" x14ac:dyDescent="0.25">
      <c r="A984" s="56">
        <v>43322</v>
      </c>
      <c r="B984" s="10" t="s">
        <v>1400</v>
      </c>
      <c r="C984" s="11" t="s">
        <v>166</v>
      </c>
      <c r="F984" s="9">
        <v>212538</v>
      </c>
      <c r="G984" s="6">
        <f t="shared" si="23"/>
        <v>-212538</v>
      </c>
      <c r="H984" s="78"/>
    </row>
    <row r="985" spans="1:8" x14ac:dyDescent="0.25">
      <c r="A985" s="56">
        <v>43322</v>
      </c>
      <c r="B985" s="10" t="s">
        <v>2271</v>
      </c>
      <c r="C985" s="11" t="s">
        <v>166</v>
      </c>
      <c r="F985" s="9">
        <v>8600</v>
      </c>
      <c r="G985" s="6">
        <f t="shared" si="23"/>
        <v>-8600</v>
      </c>
      <c r="H985" s="79" t="s">
        <v>3745</v>
      </c>
    </row>
    <row r="986" spans="1:8" x14ac:dyDescent="0.25">
      <c r="A986" s="56">
        <v>43322</v>
      </c>
      <c r="B986" s="10" t="s">
        <v>2787</v>
      </c>
      <c r="C986" s="11" t="s">
        <v>166</v>
      </c>
      <c r="F986" s="9">
        <v>118971</v>
      </c>
      <c r="G986" s="6">
        <f t="shared" si="23"/>
        <v>-118971</v>
      </c>
      <c r="H986" s="80"/>
    </row>
    <row r="987" spans="1:8" x14ac:dyDescent="0.25">
      <c r="A987" s="56">
        <v>43320</v>
      </c>
      <c r="B987" s="10" t="s">
        <v>1400</v>
      </c>
      <c r="C987" s="11" t="s">
        <v>1815</v>
      </c>
      <c r="E987" s="8">
        <v>282988</v>
      </c>
      <c r="G987" s="6">
        <f t="shared" si="23"/>
        <v>282988</v>
      </c>
    </row>
    <row r="988" spans="1:8" x14ac:dyDescent="0.25">
      <c r="A988" s="266">
        <v>43339</v>
      </c>
      <c r="B988" s="10" t="s">
        <v>1400</v>
      </c>
      <c r="C988" s="11" t="s">
        <v>166</v>
      </c>
      <c r="E988" s="8">
        <v>55000</v>
      </c>
      <c r="G988" s="6">
        <f t="shared" si="23"/>
        <v>55000</v>
      </c>
    </row>
    <row r="989" spans="1:8" x14ac:dyDescent="0.25">
      <c r="A989" s="266">
        <v>43343</v>
      </c>
      <c r="B989" s="41" t="s">
        <v>3622</v>
      </c>
      <c r="C989" s="11" t="s">
        <v>166</v>
      </c>
      <c r="E989" s="8">
        <v>37000</v>
      </c>
      <c r="G989" s="6">
        <f t="shared" si="23"/>
        <v>37000</v>
      </c>
    </row>
    <row r="990" spans="1:8" x14ac:dyDescent="0.25">
      <c r="A990" s="266">
        <v>43343</v>
      </c>
      <c r="B990" s="10" t="s">
        <v>3733</v>
      </c>
      <c r="C990" s="11" t="s">
        <v>166</v>
      </c>
      <c r="E990" s="8">
        <v>6900</v>
      </c>
      <c r="G990" s="6">
        <f t="shared" si="23"/>
        <v>6900</v>
      </c>
    </row>
    <row r="991" spans="1:8" x14ac:dyDescent="0.25">
      <c r="A991" s="266">
        <v>43343</v>
      </c>
      <c r="B991" s="10" t="s">
        <v>1400</v>
      </c>
      <c r="C991" s="11" t="s">
        <v>166</v>
      </c>
      <c r="E991" s="8">
        <v>55000</v>
      </c>
      <c r="G991" s="6">
        <f t="shared" si="23"/>
        <v>55000</v>
      </c>
    </row>
    <row r="992" spans="1:8" x14ac:dyDescent="0.25">
      <c r="A992" s="266">
        <v>43343</v>
      </c>
      <c r="B992" s="41" t="s">
        <v>3622</v>
      </c>
      <c r="C992" s="11" t="s">
        <v>166</v>
      </c>
      <c r="E992" s="8">
        <v>59200</v>
      </c>
      <c r="G992" s="6">
        <f t="shared" si="23"/>
        <v>59200</v>
      </c>
    </row>
    <row r="993" spans="1:8" x14ac:dyDescent="0.25">
      <c r="A993" s="266">
        <v>43343</v>
      </c>
      <c r="B993" s="10" t="s">
        <v>1400</v>
      </c>
      <c r="C993" s="11" t="s">
        <v>1815</v>
      </c>
      <c r="E993" s="8">
        <v>43293</v>
      </c>
      <c r="G993" s="6">
        <f t="shared" si="23"/>
        <v>43293</v>
      </c>
    </row>
    <row r="994" spans="1:8" x14ac:dyDescent="0.25">
      <c r="A994" s="266">
        <v>43343</v>
      </c>
      <c r="B994" s="10" t="s">
        <v>1400</v>
      </c>
      <c r="C994" s="11" t="s">
        <v>1815</v>
      </c>
      <c r="E994" s="8">
        <v>299085</v>
      </c>
      <c r="G994" s="6">
        <f t="shared" si="23"/>
        <v>299085</v>
      </c>
    </row>
    <row r="995" spans="1:8" x14ac:dyDescent="0.25">
      <c r="A995" s="266">
        <v>43299</v>
      </c>
      <c r="B995" s="10" t="s">
        <v>1400</v>
      </c>
      <c r="C995" s="11" t="s">
        <v>1815</v>
      </c>
      <c r="F995" s="9">
        <v>500000</v>
      </c>
      <c r="G995" s="6">
        <f t="shared" si="23"/>
        <v>-500000</v>
      </c>
      <c r="H995" s="31" t="s">
        <v>3696</v>
      </c>
    </row>
    <row r="996" spans="1:8" x14ac:dyDescent="0.25">
      <c r="A996" s="266">
        <v>43342</v>
      </c>
      <c r="B996" s="10" t="s">
        <v>2652</v>
      </c>
      <c r="C996" s="11" t="s">
        <v>1803</v>
      </c>
      <c r="E996" s="8">
        <v>48818</v>
      </c>
      <c r="G996" s="6">
        <f t="shared" si="23"/>
        <v>48818</v>
      </c>
    </row>
    <row r="997" spans="1:8" x14ac:dyDescent="0.25">
      <c r="A997" s="266">
        <v>43342</v>
      </c>
      <c r="B997" s="10" t="s">
        <v>1400</v>
      </c>
      <c r="C997" s="11" t="s">
        <v>1803</v>
      </c>
      <c r="E997" s="8">
        <v>9880</v>
      </c>
      <c r="G997" s="6">
        <f t="shared" si="23"/>
        <v>9880</v>
      </c>
    </row>
    <row r="998" spans="1:8" x14ac:dyDescent="0.25">
      <c r="A998" s="266">
        <v>43342</v>
      </c>
      <c r="B998" s="10" t="s">
        <v>1400</v>
      </c>
      <c r="C998" s="11" t="s">
        <v>1803</v>
      </c>
      <c r="E998" s="8">
        <v>2472</v>
      </c>
      <c r="G998" s="6">
        <f t="shared" si="23"/>
        <v>2472</v>
      </c>
    </row>
    <row r="999" spans="1:8" x14ac:dyDescent="0.25">
      <c r="A999" s="266">
        <v>43342</v>
      </c>
      <c r="B999" s="10" t="s">
        <v>1400</v>
      </c>
      <c r="C999" s="11" t="s">
        <v>1803</v>
      </c>
      <c r="E999" s="8">
        <v>4320</v>
      </c>
      <c r="G999" s="6">
        <f t="shared" si="23"/>
        <v>4320</v>
      </c>
    </row>
    <row r="1000" spans="1:8" x14ac:dyDescent="0.25">
      <c r="A1000" s="266">
        <v>43342</v>
      </c>
      <c r="B1000" s="10" t="s">
        <v>2652</v>
      </c>
      <c r="C1000" s="11" t="s">
        <v>1803</v>
      </c>
      <c r="E1000" s="8">
        <v>25000</v>
      </c>
      <c r="G1000" s="6">
        <f t="shared" si="23"/>
        <v>25000</v>
      </c>
    </row>
    <row r="1001" spans="1:8" x14ac:dyDescent="0.25">
      <c r="A1001" s="266">
        <v>43351</v>
      </c>
      <c r="B1001" s="41" t="s">
        <v>3622</v>
      </c>
      <c r="C1001" s="11" t="s">
        <v>180</v>
      </c>
      <c r="E1001" s="8">
        <v>578880</v>
      </c>
      <c r="G1001" s="6">
        <f t="shared" si="23"/>
        <v>578880</v>
      </c>
    </row>
    <row r="1002" spans="1:8" x14ac:dyDescent="0.25">
      <c r="A1002" s="266">
        <v>43354</v>
      </c>
      <c r="B1002" s="10" t="s">
        <v>2933</v>
      </c>
      <c r="C1002" s="11" t="s">
        <v>180</v>
      </c>
      <c r="E1002" s="8">
        <v>1331000</v>
      </c>
      <c r="G1002" s="6">
        <f t="shared" si="23"/>
        <v>1331000</v>
      </c>
    </row>
    <row r="1003" spans="1:8" x14ac:dyDescent="0.25">
      <c r="A1003" s="266">
        <v>43351</v>
      </c>
      <c r="B1003" s="41" t="s">
        <v>3622</v>
      </c>
      <c r="C1003" s="11" t="s">
        <v>166</v>
      </c>
      <c r="E1003" s="8">
        <v>59200</v>
      </c>
      <c r="G1003" s="6">
        <f t="shared" si="23"/>
        <v>59200</v>
      </c>
    </row>
    <row r="1004" spans="1:8" x14ac:dyDescent="0.25">
      <c r="A1004" s="266">
        <v>43353</v>
      </c>
      <c r="B1004" s="10" t="s">
        <v>1400</v>
      </c>
      <c r="C1004" s="11" t="s">
        <v>1815</v>
      </c>
      <c r="E1004" s="8">
        <v>48186</v>
      </c>
      <c r="G1004" s="6">
        <f t="shared" si="23"/>
        <v>48186</v>
      </c>
    </row>
    <row r="1005" spans="1:8" x14ac:dyDescent="0.25">
      <c r="A1005" s="266">
        <v>43356</v>
      </c>
      <c r="B1005" s="10" t="s">
        <v>1400</v>
      </c>
      <c r="C1005" s="11" t="s">
        <v>180</v>
      </c>
      <c r="F1005" s="9">
        <v>20050</v>
      </c>
      <c r="G1005" s="6">
        <f t="shared" si="23"/>
        <v>-20050</v>
      </c>
      <c r="H1005" s="78"/>
    </row>
    <row r="1006" spans="1:8" x14ac:dyDescent="0.25">
      <c r="A1006" s="266">
        <v>43356</v>
      </c>
      <c r="B1006" s="10" t="s">
        <v>2227</v>
      </c>
      <c r="C1006" s="11" t="s">
        <v>180</v>
      </c>
      <c r="F1006" s="9">
        <v>22000</v>
      </c>
      <c r="G1006" s="6">
        <f t="shared" si="23"/>
        <v>-22000</v>
      </c>
      <c r="H1006" s="79"/>
    </row>
    <row r="1007" spans="1:8" x14ac:dyDescent="0.25">
      <c r="A1007" s="266">
        <v>43356</v>
      </c>
      <c r="B1007" s="10" t="s">
        <v>1397</v>
      </c>
      <c r="C1007" s="11" t="s">
        <v>180</v>
      </c>
      <c r="F1007" s="9">
        <v>104351</v>
      </c>
      <c r="G1007" s="6">
        <f t="shared" si="23"/>
        <v>-104351</v>
      </c>
      <c r="H1007" s="79"/>
    </row>
    <row r="1008" spans="1:8" x14ac:dyDescent="0.25">
      <c r="A1008" s="266">
        <v>43356</v>
      </c>
      <c r="B1008" s="10" t="s">
        <v>3401</v>
      </c>
      <c r="C1008" s="11" t="s">
        <v>180</v>
      </c>
      <c r="F1008" s="9">
        <v>25920</v>
      </c>
      <c r="G1008" s="6">
        <f t="shared" ref="G1008:G1092" si="24">E1008-F1008</f>
        <v>-25920</v>
      </c>
      <c r="H1008" s="79" t="s">
        <v>3894</v>
      </c>
    </row>
    <row r="1009" spans="1:8" x14ac:dyDescent="0.25">
      <c r="A1009" s="266">
        <v>43356</v>
      </c>
      <c r="B1009" s="10" t="s">
        <v>2787</v>
      </c>
      <c r="C1009" s="11" t="s">
        <v>180</v>
      </c>
      <c r="F1009" s="9">
        <v>107830</v>
      </c>
      <c r="G1009" s="6">
        <f t="shared" si="24"/>
        <v>-107830</v>
      </c>
      <c r="H1009" s="79"/>
    </row>
    <row r="1010" spans="1:8" x14ac:dyDescent="0.25">
      <c r="A1010" s="266">
        <v>43356</v>
      </c>
      <c r="B1010" s="41" t="s">
        <v>3622</v>
      </c>
      <c r="C1010" s="11" t="s">
        <v>180</v>
      </c>
      <c r="F1010" s="9">
        <f>599810-F1005-F1006-F1007-F1008-F1009</f>
        <v>319659</v>
      </c>
      <c r="G1010" s="6">
        <f t="shared" si="24"/>
        <v>-319659</v>
      </c>
      <c r="H1010" s="80"/>
    </row>
    <row r="1011" spans="1:8" x14ac:dyDescent="0.25">
      <c r="A1011" s="266">
        <v>43357</v>
      </c>
      <c r="B1011" s="10" t="s">
        <v>1400</v>
      </c>
      <c r="C1011" s="11" t="s">
        <v>1815</v>
      </c>
      <c r="F1011" s="9">
        <v>1000000</v>
      </c>
      <c r="G1011" s="6">
        <f t="shared" si="24"/>
        <v>-1000000</v>
      </c>
      <c r="H1011" s="78" t="s">
        <v>3896</v>
      </c>
    </row>
    <row r="1012" spans="1:8" x14ac:dyDescent="0.25">
      <c r="A1012" s="266">
        <v>43370</v>
      </c>
      <c r="B1012" s="41" t="s">
        <v>3622</v>
      </c>
      <c r="C1012" s="11" t="s">
        <v>166</v>
      </c>
      <c r="E1012" s="8">
        <v>59200</v>
      </c>
      <c r="G1012" s="6">
        <f t="shared" si="24"/>
        <v>59200</v>
      </c>
    </row>
    <row r="1013" spans="1:8" x14ac:dyDescent="0.25">
      <c r="A1013" s="266">
        <v>43370</v>
      </c>
      <c r="B1013" s="41" t="s">
        <v>3622</v>
      </c>
      <c r="C1013" s="11" t="s">
        <v>166</v>
      </c>
      <c r="E1013" s="8">
        <v>59200</v>
      </c>
      <c r="G1013" s="6">
        <f t="shared" si="24"/>
        <v>59200</v>
      </c>
    </row>
    <row r="1014" spans="1:8" x14ac:dyDescent="0.25">
      <c r="A1014" s="266">
        <v>43358</v>
      </c>
      <c r="B1014" s="10" t="s">
        <v>1400</v>
      </c>
      <c r="C1014" s="11" t="s">
        <v>166</v>
      </c>
      <c r="E1014" s="8">
        <v>1776981</v>
      </c>
      <c r="G1014" s="6">
        <f t="shared" si="24"/>
        <v>1776981</v>
      </c>
    </row>
    <row r="1015" spans="1:8" x14ac:dyDescent="0.25">
      <c r="A1015" s="266">
        <v>43358</v>
      </c>
      <c r="B1015" s="41" t="s">
        <v>3622</v>
      </c>
      <c r="C1015" s="11" t="s">
        <v>166</v>
      </c>
      <c r="E1015" s="8">
        <v>59200</v>
      </c>
      <c r="G1015" s="6">
        <f t="shared" si="24"/>
        <v>59200</v>
      </c>
    </row>
    <row r="1016" spans="1:8" x14ac:dyDescent="0.25">
      <c r="A1016" s="266">
        <v>43292</v>
      </c>
      <c r="B1016" s="10" t="s">
        <v>1400</v>
      </c>
      <c r="C1016" s="11" t="s">
        <v>166</v>
      </c>
      <c r="F1016" s="9">
        <v>1000000</v>
      </c>
      <c r="G1016" s="6">
        <f t="shared" si="24"/>
        <v>-1000000</v>
      </c>
      <c r="H1016" s="31" t="s">
        <v>3687</v>
      </c>
    </row>
    <row r="1017" spans="1:8" x14ac:dyDescent="0.25">
      <c r="A1017" s="266">
        <v>43370</v>
      </c>
      <c r="B1017" s="10" t="s">
        <v>3733</v>
      </c>
      <c r="C1017" s="11" t="s">
        <v>180</v>
      </c>
      <c r="E1017" s="8">
        <v>121875</v>
      </c>
      <c r="G1017" s="6">
        <f t="shared" si="24"/>
        <v>121875</v>
      </c>
    </row>
    <row r="1018" spans="1:8" x14ac:dyDescent="0.25">
      <c r="A1018" s="266">
        <v>43344</v>
      </c>
      <c r="B1018" s="10" t="s">
        <v>2652</v>
      </c>
      <c r="C1018" s="11" t="s">
        <v>1803</v>
      </c>
      <c r="E1018" s="8">
        <v>271266</v>
      </c>
      <c r="G1018" s="6">
        <f t="shared" si="24"/>
        <v>271266</v>
      </c>
    </row>
    <row r="1019" spans="1:8" x14ac:dyDescent="0.25">
      <c r="A1019" s="266">
        <v>43361</v>
      </c>
      <c r="B1019" s="10" t="s">
        <v>2652</v>
      </c>
      <c r="C1019" s="11" t="s">
        <v>1803</v>
      </c>
      <c r="E1019" s="8">
        <v>1881</v>
      </c>
      <c r="G1019" s="6">
        <f t="shared" si="24"/>
        <v>1881</v>
      </c>
    </row>
    <row r="1020" spans="1:8" x14ac:dyDescent="0.25">
      <c r="A1020" s="266">
        <v>43365</v>
      </c>
      <c r="B1020" s="10" t="s">
        <v>2652</v>
      </c>
      <c r="C1020" s="11" t="s">
        <v>1803</v>
      </c>
      <c r="E1020" s="8">
        <v>66105</v>
      </c>
      <c r="G1020" s="6">
        <f t="shared" si="24"/>
        <v>66105</v>
      </c>
    </row>
    <row r="1021" spans="1:8" x14ac:dyDescent="0.25">
      <c r="A1021" s="266">
        <v>43365</v>
      </c>
      <c r="B1021" s="10" t="s">
        <v>1400</v>
      </c>
      <c r="C1021" s="11" t="s">
        <v>1803</v>
      </c>
      <c r="E1021" s="8">
        <v>11974</v>
      </c>
      <c r="G1021" s="6">
        <f t="shared" si="24"/>
        <v>11974</v>
      </c>
    </row>
    <row r="1022" spans="1:8" x14ac:dyDescent="0.25">
      <c r="A1022" s="266">
        <v>43370</v>
      </c>
      <c r="B1022" s="10" t="s">
        <v>1400</v>
      </c>
      <c r="C1022" s="11" t="s">
        <v>1803</v>
      </c>
      <c r="E1022" s="8">
        <v>1798</v>
      </c>
      <c r="G1022" s="6">
        <f t="shared" si="24"/>
        <v>1798</v>
      </c>
    </row>
    <row r="1023" spans="1:8" x14ac:dyDescent="0.25">
      <c r="A1023" s="266">
        <v>43372</v>
      </c>
      <c r="B1023" s="10" t="s">
        <v>2787</v>
      </c>
      <c r="C1023" s="11" t="s">
        <v>169</v>
      </c>
      <c r="E1023" s="109"/>
      <c r="F1023" s="110">
        <v>53365</v>
      </c>
      <c r="G1023" s="6">
        <f t="shared" si="24"/>
        <v>-53365</v>
      </c>
      <c r="H1023" s="78"/>
    </row>
    <row r="1024" spans="1:8" x14ac:dyDescent="0.25">
      <c r="A1024" s="266">
        <v>43372</v>
      </c>
      <c r="B1024" s="10" t="s">
        <v>1400</v>
      </c>
      <c r="C1024" s="11" t="s">
        <v>169</v>
      </c>
      <c r="E1024" s="109"/>
      <c r="F1024" s="112">
        <v>21635</v>
      </c>
      <c r="G1024" s="6">
        <f t="shared" si="24"/>
        <v>-21635</v>
      </c>
      <c r="H1024" s="79" t="s">
        <v>3919</v>
      </c>
    </row>
    <row r="1025" spans="1:8" x14ac:dyDescent="0.25">
      <c r="A1025" s="266">
        <v>43374</v>
      </c>
      <c r="B1025" s="10" t="s">
        <v>2652</v>
      </c>
      <c r="C1025" s="11" t="s">
        <v>1803</v>
      </c>
      <c r="F1025" s="9">
        <v>784000</v>
      </c>
      <c r="G1025" s="6">
        <f t="shared" si="24"/>
        <v>-784000</v>
      </c>
      <c r="H1025" s="31" t="s">
        <v>3928</v>
      </c>
    </row>
    <row r="1026" spans="1:8" x14ac:dyDescent="0.25">
      <c r="A1026" s="266">
        <v>43374</v>
      </c>
      <c r="B1026" s="10" t="s">
        <v>2652</v>
      </c>
      <c r="C1026" s="11" t="s">
        <v>1803</v>
      </c>
      <c r="F1026" s="9">
        <v>500000</v>
      </c>
      <c r="G1026" s="6">
        <f t="shared" si="24"/>
        <v>-500000</v>
      </c>
      <c r="H1026" s="31" t="s">
        <v>3929</v>
      </c>
    </row>
    <row r="1027" spans="1:8" x14ac:dyDescent="0.25">
      <c r="A1027" s="266">
        <v>43374</v>
      </c>
      <c r="B1027" s="10" t="s">
        <v>1400</v>
      </c>
      <c r="C1027" s="11" t="s">
        <v>166</v>
      </c>
      <c r="F1027" s="9">
        <v>600000</v>
      </c>
      <c r="G1027" s="6">
        <f t="shared" si="24"/>
        <v>-600000</v>
      </c>
      <c r="H1027" s="13" t="s">
        <v>3935</v>
      </c>
    </row>
    <row r="1028" spans="1:8" x14ac:dyDescent="0.25">
      <c r="A1028" s="266">
        <v>43370</v>
      </c>
      <c r="B1028" s="41" t="s">
        <v>3622</v>
      </c>
      <c r="C1028" s="11" t="s">
        <v>166</v>
      </c>
      <c r="E1028" s="8">
        <v>21500</v>
      </c>
      <c r="G1028" s="6">
        <f t="shared" si="24"/>
        <v>21500</v>
      </c>
    </row>
    <row r="1029" spans="1:8" x14ac:dyDescent="0.25">
      <c r="A1029" s="266">
        <v>43370</v>
      </c>
      <c r="B1029" s="10" t="s">
        <v>3733</v>
      </c>
      <c r="C1029" s="11" t="s">
        <v>166</v>
      </c>
      <c r="E1029" s="8">
        <v>21200</v>
      </c>
      <c r="G1029" s="6">
        <f t="shared" si="24"/>
        <v>21200</v>
      </c>
    </row>
    <row r="1030" spans="1:8" x14ac:dyDescent="0.25">
      <c r="A1030" s="266">
        <v>43374</v>
      </c>
      <c r="B1030" s="41" t="s">
        <v>3622</v>
      </c>
      <c r="C1030" s="11" t="s">
        <v>166</v>
      </c>
      <c r="E1030" s="8">
        <v>59200</v>
      </c>
      <c r="G1030" s="6">
        <f t="shared" si="24"/>
        <v>59200</v>
      </c>
    </row>
    <row r="1031" spans="1:8" x14ac:dyDescent="0.25">
      <c r="A1031" s="266">
        <v>43374</v>
      </c>
      <c r="B1031" s="41" t="s">
        <v>3622</v>
      </c>
      <c r="C1031" s="11" t="s">
        <v>166</v>
      </c>
      <c r="E1031" s="109"/>
      <c r="F1031" s="111">
        <v>472900</v>
      </c>
      <c r="G1031" s="6">
        <f t="shared" si="24"/>
        <v>-472900</v>
      </c>
      <c r="H1031" s="78"/>
    </row>
    <row r="1032" spans="1:8" x14ac:dyDescent="0.25">
      <c r="A1032" s="266">
        <v>43374</v>
      </c>
      <c r="B1032" s="10" t="s">
        <v>1400</v>
      </c>
      <c r="C1032" s="11" t="s">
        <v>166</v>
      </c>
      <c r="E1032" s="109"/>
      <c r="F1032" s="111">
        <v>325125</v>
      </c>
      <c r="G1032" s="6">
        <f t="shared" si="24"/>
        <v>-325125</v>
      </c>
      <c r="H1032" s="79" t="s">
        <v>3948</v>
      </c>
    </row>
    <row r="1033" spans="1:8" x14ac:dyDescent="0.25">
      <c r="A1033" s="266">
        <v>43374</v>
      </c>
      <c r="B1033" s="10" t="s">
        <v>3733</v>
      </c>
      <c r="C1033" s="11" t="s">
        <v>166</v>
      </c>
      <c r="E1033" s="109"/>
      <c r="F1033" s="112">
        <f>806000-F1032-F1031</f>
        <v>7975</v>
      </c>
      <c r="G1033" s="6">
        <f t="shared" si="24"/>
        <v>-7975</v>
      </c>
      <c r="H1033" s="80"/>
    </row>
    <row r="1034" spans="1:8" x14ac:dyDescent="0.25">
      <c r="A1034" s="266">
        <v>43346</v>
      </c>
      <c r="B1034" s="10" t="s">
        <v>1400</v>
      </c>
      <c r="C1034" s="11" t="s">
        <v>166</v>
      </c>
      <c r="D1034" s="773"/>
      <c r="E1034" s="22">
        <v>98790</v>
      </c>
      <c r="F1034" s="280"/>
      <c r="G1034" s="6">
        <f t="shared" si="24"/>
        <v>98790</v>
      </c>
    </row>
    <row r="1035" spans="1:8" x14ac:dyDescent="0.25">
      <c r="A1035" s="266">
        <v>43383</v>
      </c>
      <c r="B1035" s="10" t="s">
        <v>3733</v>
      </c>
      <c r="C1035" s="11" t="s">
        <v>180</v>
      </c>
      <c r="D1035" s="773"/>
      <c r="E1035" s="283">
        <v>46840</v>
      </c>
      <c r="F1035" s="280"/>
      <c r="G1035" s="6">
        <f t="shared" si="24"/>
        <v>46840</v>
      </c>
    </row>
    <row r="1036" spans="1:8" x14ac:dyDescent="0.25">
      <c r="A1036" s="266">
        <v>43383</v>
      </c>
      <c r="B1036" s="10" t="s">
        <v>2933</v>
      </c>
      <c r="C1036" s="11" t="s">
        <v>180</v>
      </c>
      <c r="E1036" s="109"/>
      <c r="F1036" s="110">
        <v>500000</v>
      </c>
      <c r="G1036" s="6">
        <f t="shared" si="24"/>
        <v>-500000</v>
      </c>
      <c r="H1036" s="31" t="s">
        <v>3957</v>
      </c>
    </row>
    <row r="1037" spans="1:8" x14ac:dyDescent="0.25">
      <c r="A1037" s="266">
        <v>43383</v>
      </c>
      <c r="B1037" s="10" t="s">
        <v>2933</v>
      </c>
      <c r="C1037" s="11" t="s">
        <v>180</v>
      </c>
      <c r="E1037" s="109"/>
      <c r="F1037" s="112">
        <v>500000</v>
      </c>
      <c r="G1037" s="6">
        <f t="shared" si="24"/>
        <v>-500000</v>
      </c>
      <c r="H1037" s="31" t="s">
        <v>3956</v>
      </c>
    </row>
    <row r="1038" spans="1:8" x14ac:dyDescent="0.25">
      <c r="A1038" s="266">
        <v>43383</v>
      </c>
      <c r="B1038" s="10" t="s">
        <v>2652</v>
      </c>
      <c r="C1038" s="11" t="s">
        <v>1803</v>
      </c>
      <c r="E1038" s="109"/>
      <c r="F1038" s="110">
        <v>207927</v>
      </c>
      <c r="G1038" s="6">
        <f t="shared" si="24"/>
        <v>-207927</v>
      </c>
      <c r="H1038" s="7" t="s">
        <v>4033</v>
      </c>
    </row>
    <row r="1039" spans="1:8" x14ac:dyDescent="0.25">
      <c r="A1039" s="266">
        <v>43383</v>
      </c>
      <c r="B1039" s="10" t="s">
        <v>1400</v>
      </c>
      <c r="C1039" s="11" t="s">
        <v>1803</v>
      </c>
      <c r="E1039" s="109"/>
      <c r="F1039" s="112">
        <v>150637</v>
      </c>
      <c r="G1039" s="6">
        <f t="shared" si="24"/>
        <v>-150637</v>
      </c>
      <c r="H1039" s="7" t="s">
        <v>4033</v>
      </c>
    </row>
    <row r="1040" spans="1:8" x14ac:dyDescent="0.25">
      <c r="A1040" s="266">
        <v>43388</v>
      </c>
      <c r="B1040" s="10" t="s">
        <v>1400</v>
      </c>
      <c r="C1040" s="11" t="s">
        <v>1815</v>
      </c>
      <c r="D1040" s="773"/>
      <c r="E1040" s="281">
        <v>128475</v>
      </c>
      <c r="F1040" s="280"/>
      <c r="G1040" s="6">
        <f t="shared" si="24"/>
        <v>128475</v>
      </c>
    </row>
    <row r="1041" spans="1:8" x14ac:dyDescent="0.25">
      <c r="A1041" s="266">
        <v>43388</v>
      </c>
      <c r="B1041" s="10" t="s">
        <v>1400</v>
      </c>
      <c r="C1041" s="11" t="s">
        <v>1815</v>
      </c>
      <c r="D1041" s="773"/>
      <c r="E1041" s="283">
        <v>103000</v>
      </c>
      <c r="F1041" s="280"/>
      <c r="G1041" s="6">
        <f t="shared" si="24"/>
        <v>103000</v>
      </c>
    </row>
    <row r="1042" spans="1:8" x14ac:dyDescent="0.25">
      <c r="A1042" s="266">
        <v>43372</v>
      </c>
      <c r="B1042" s="10" t="s">
        <v>1400</v>
      </c>
      <c r="C1042" s="11" t="s">
        <v>164</v>
      </c>
      <c r="D1042" s="773"/>
      <c r="E1042" s="22">
        <v>4358</v>
      </c>
      <c r="F1042" s="280"/>
      <c r="G1042" s="6">
        <f t="shared" si="24"/>
        <v>4358</v>
      </c>
    </row>
    <row r="1043" spans="1:8" x14ac:dyDescent="0.25">
      <c r="A1043" s="266">
        <v>43372</v>
      </c>
      <c r="B1043" s="41" t="s">
        <v>3622</v>
      </c>
      <c r="C1043" s="11" t="s">
        <v>166</v>
      </c>
      <c r="D1043" s="773"/>
      <c r="E1043" s="281">
        <v>59200</v>
      </c>
      <c r="F1043" s="280"/>
      <c r="G1043" s="6">
        <f t="shared" si="24"/>
        <v>59200</v>
      </c>
    </row>
    <row r="1044" spans="1:8" x14ac:dyDescent="0.25">
      <c r="A1044" s="266">
        <v>43372</v>
      </c>
      <c r="B1044" s="10" t="s">
        <v>3733</v>
      </c>
      <c r="C1044" s="11" t="s">
        <v>166</v>
      </c>
      <c r="D1044" s="773"/>
      <c r="E1044" s="283">
        <v>8800</v>
      </c>
      <c r="F1044" s="280"/>
      <c r="G1044" s="6">
        <f t="shared" si="24"/>
        <v>8800</v>
      </c>
    </row>
    <row r="1045" spans="1:8" x14ac:dyDescent="0.25">
      <c r="A1045" s="266">
        <v>43389</v>
      </c>
      <c r="B1045" s="10" t="s">
        <v>1400</v>
      </c>
      <c r="C1045" s="11" t="s">
        <v>1815</v>
      </c>
      <c r="D1045" s="773"/>
      <c r="E1045" s="22">
        <v>27380</v>
      </c>
      <c r="F1045" s="280"/>
      <c r="G1045" s="6">
        <f t="shared" si="24"/>
        <v>27380</v>
      </c>
    </row>
    <row r="1046" spans="1:8" x14ac:dyDescent="0.25">
      <c r="A1046" s="266">
        <v>43389</v>
      </c>
      <c r="B1046" s="10" t="s">
        <v>2652</v>
      </c>
      <c r="C1046" s="11" t="s">
        <v>1803</v>
      </c>
      <c r="D1046" s="773"/>
      <c r="E1046" s="281">
        <v>7300</v>
      </c>
      <c r="F1046" s="280"/>
      <c r="G1046" s="6">
        <f t="shared" si="24"/>
        <v>7300</v>
      </c>
    </row>
    <row r="1047" spans="1:8" x14ac:dyDescent="0.25">
      <c r="A1047" s="266">
        <v>43389</v>
      </c>
      <c r="B1047" s="10" t="s">
        <v>1400</v>
      </c>
      <c r="C1047" s="11" t="s">
        <v>1803</v>
      </c>
      <c r="D1047" s="773"/>
      <c r="E1047" s="282">
        <v>1798</v>
      </c>
      <c r="F1047" s="280"/>
      <c r="G1047" s="6">
        <f t="shared" si="24"/>
        <v>1798</v>
      </c>
    </row>
    <row r="1048" spans="1:8" x14ac:dyDescent="0.25">
      <c r="A1048" s="266">
        <v>43389</v>
      </c>
      <c r="B1048" s="10" t="s">
        <v>1400</v>
      </c>
      <c r="C1048" s="11" t="s">
        <v>1803</v>
      </c>
      <c r="D1048" s="773"/>
      <c r="E1048" s="282">
        <v>4320</v>
      </c>
      <c r="F1048" s="280"/>
      <c r="G1048" s="6">
        <f t="shared" si="24"/>
        <v>4320</v>
      </c>
    </row>
    <row r="1049" spans="1:8" x14ac:dyDescent="0.25">
      <c r="A1049" s="266">
        <v>43389</v>
      </c>
      <c r="B1049" s="10" t="s">
        <v>1400</v>
      </c>
      <c r="C1049" s="11" t="s">
        <v>1803</v>
      </c>
      <c r="D1049" s="773"/>
      <c r="E1049" s="282">
        <v>680</v>
      </c>
      <c r="F1049" s="280"/>
      <c r="G1049" s="6">
        <f t="shared" si="24"/>
        <v>680</v>
      </c>
    </row>
    <row r="1050" spans="1:8" x14ac:dyDescent="0.25">
      <c r="A1050" s="266">
        <v>43389</v>
      </c>
      <c r="B1050" s="10" t="s">
        <v>2652</v>
      </c>
      <c r="C1050" s="11" t="s">
        <v>1803</v>
      </c>
      <c r="D1050" s="773"/>
      <c r="E1050" s="282">
        <v>15490</v>
      </c>
      <c r="F1050" s="280"/>
      <c r="G1050" s="6">
        <f t="shared" si="24"/>
        <v>15490</v>
      </c>
    </row>
    <row r="1051" spans="1:8" x14ac:dyDescent="0.25">
      <c r="A1051" s="266">
        <v>43389</v>
      </c>
      <c r="B1051" s="10" t="s">
        <v>1400</v>
      </c>
      <c r="C1051" s="11" t="s">
        <v>1803</v>
      </c>
      <c r="D1051" s="773"/>
      <c r="E1051" s="283">
        <v>7440</v>
      </c>
      <c r="F1051" s="280"/>
      <c r="G1051" s="6">
        <f t="shared" si="24"/>
        <v>7440</v>
      </c>
    </row>
    <row r="1052" spans="1:8" x14ac:dyDescent="0.25">
      <c r="A1052" s="266">
        <v>43391</v>
      </c>
      <c r="B1052" s="10" t="s">
        <v>1400</v>
      </c>
      <c r="C1052" s="11" t="s">
        <v>1815</v>
      </c>
      <c r="F1052" s="9">
        <v>500000</v>
      </c>
      <c r="G1052" s="6">
        <f t="shared" si="24"/>
        <v>-500000</v>
      </c>
      <c r="H1052" s="31" t="s">
        <v>4091</v>
      </c>
    </row>
    <row r="1053" spans="1:8" x14ac:dyDescent="0.25">
      <c r="A1053" s="266">
        <v>43391</v>
      </c>
      <c r="B1053" s="10" t="s">
        <v>1400</v>
      </c>
      <c r="C1053" s="11" t="s">
        <v>1803</v>
      </c>
      <c r="F1053" s="9">
        <v>142013</v>
      </c>
      <c r="G1053" s="6">
        <f t="shared" si="24"/>
        <v>-142013</v>
      </c>
      <c r="H1053" s="78"/>
    </row>
    <row r="1054" spans="1:8" x14ac:dyDescent="0.25">
      <c r="A1054" s="266">
        <v>43391</v>
      </c>
      <c r="B1054" s="10" t="s">
        <v>2652</v>
      </c>
      <c r="C1054" s="11" t="s">
        <v>1803</v>
      </c>
      <c r="F1054" s="9">
        <v>285845</v>
      </c>
      <c r="G1054" s="6">
        <f t="shared" si="24"/>
        <v>-285845</v>
      </c>
      <c r="H1054" s="79" t="s">
        <v>4091</v>
      </c>
    </row>
    <row r="1055" spans="1:8" x14ac:dyDescent="0.25">
      <c r="A1055" s="266">
        <v>43391</v>
      </c>
      <c r="B1055" s="10" t="s">
        <v>2652</v>
      </c>
      <c r="C1055" s="11" t="s">
        <v>1803</v>
      </c>
      <c r="F1055" s="9">
        <f>686000-F1054-F1053</f>
        <v>258142</v>
      </c>
      <c r="G1055" s="6">
        <f t="shared" si="24"/>
        <v>-258142</v>
      </c>
      <c r="H1055" s="79"/>
    </row>
    <row r="1056" spans="1:8" x14ac:dyDescent="0.25">
      <c r="A1056" s="266">
        <v>43391</v>
      </c>
      <c r="B1056" s="10" t="s">
        <v>1400</v>
      </c>
      <c r="C1056" s="11" t="s">
        <v>166</v>
      </c>
      <c r="F1056" s="9">
        <v>152489</v>
      </c>
      <c r="G1056" s="6">
        <f t="shared" si="24"/>
        <v>-152489</v>
      </c>
      <c r="H1056" s="78"/>
    </row>
    <row r="1057" spans="1:8" x14ac:dyDescent="0.25">
      <c r="A1057" s="266">
        <v>43391</v>
      </c>
      <c r="B1057" s="41" t="s">
        <v>2787</v>
      </c>
      <c r="C1057" s="11" t="s">
        <v>166</v>
      </c>
      <c r="F1057" s="9">
        <v>44094</v>
      </c>
      <c r="G1057" s="6">
        <f t="shared" si="24"/>
        <v>-44094</v>
      </c>
      <c r="H1057" s="79"/>
    </row>
    <row r="1058" spans="1:8" x14ac:dyDescent="0.25">
      <c r="A1058" s="266">
        <v>43391</v>
      </c>
      <c r="B1058" s="10" t="s">
        <v>3733</v>
      </c>
      <c r="C1058" s="11" t="s">
        <v>166</v>
      </c>
      <c r="F1058" s="9">
        <v>194441</v>
      </c>
      <c r="G1058" s="6">
        <f t="shared" si="24"/>
        <v>-194441</v>
      </c>
      <c r="H1058" s="79"/>
    </row>
    <row r="1059" spans="1:8" x14ac:dyDescent="0.25">
      <c r="A1059" s="266">
        <v>43391</v>
      </c>
      <c r="B1059" s="10" t="s">
        <v>2652</v>
      </c>
      <c r="C1059" s="11" t="s">
        <v>166</v>
      </c>
      <c r="F1059" s="9">
        <v>40100</v>
      </c>
      <c r="G1059" s="6">
        <f t="shared" si="24"/>
        <v>-40100</v>
      </c>
      <c r="H1059" s="79" t="s">
        <v>4091</v>
      </c>
    </row>
    <row r="1060" spans="1:8" x14ac:dyDescent="0.25">
      <c r="A1060" s="266">
        <v>43391</v>
      </c>
      <c r="B1060" s="10" t="s">
        <v>3622</v>
      </c>
      <c r="C1060" s="11" t="s">
        <v>166</v>
      </c>
      <c r="F1060" s="9">
        <v>153600</v>
      </c>
      <c r="G1060" s="6">
        <f t="shared" si="24"/>
        <v>-153600</v>
      </c>
      <c r="H1060" s="79"/>
    </row>
    <row r="1061" spans="1:8" x14ac:dyDescent="0.25">
      <c r="A1061" s="266">
        <v>43391</v>
      </c>
      <c r="B1061" s="10" t="s">
        <v>1400</v>
      </c>
      <c r="C1061" s="11" t="s">
        <v>166</v>
      </c>
      <c r="F1061" s="9">
        <f>700000-F1062-F1060-F1059-F1058-F1057-F1056</f>
        <v>25276</v>
      </c>
      <c r="G1061" s="6">
        <f t="shared" si="24"/>
        <v>-25276</v>
      </c>
      <c r="H1061" s="79"/>
    </row>
    <row r="1062" spans="1:8" x14ac:dyDescent="0.25">
      <c r="A1062" s="266">
        <v>43391</v>
      </c>
      <c r="B1062" s="10" t="s">
        <v>2933</v>
      </c>
      <c r="C1062" s="11" t="s">
        <v>166</v>
      </c>
      <c r="F1062" s="9">
        <v>90000</v>
      </c>
      <c r="G1062" s="6">
        <f t="shared" si="24"/>
        <v>-90000</v>
      </c>
      <c r="H1062" s="80"/>
    </row>
    <row r="1063" spans="1:8" x14ac:dyDescent="0.25">
      <c r="A1063" s="266">
        <v>43400</v>
      </c>
      <c r="B1063" s="10" t="s">
        <v>2933</v>
      </c>
      <c r="C1063" s="11" t="s">
        <v>180</v>
      </c>
      <c r="E1063" s="8">
        <v>2464000</v>
      </c>
      <c r="G1063" s="6">
        <f t="shared" si="24"/>
        <v>2464000</v>
      </c>
    </row>
    <row r="1064" spans="1:8" x14ac:dyDescent="0.25">
      <c r="A1064" s="266">
        <v>43400</v>
      </c>
      <c r="B1064" s="10" t="s">
        <v>3733</v>
      </c>
      <c r="C1064" s="11" t="s">
        <v>161</v>
      </c>
      <c r="E1064" s="8">
        <v>35376</v>
      </c>
      <c r="G1064" s="6">
        <f t="shared" si="24"/>
        <v>35376</v>
      </c>
    </row>
    <row r="1065" spans="1:8" x14ac:dyDescent="0.25">
      <c r="A1065" s="266">
        <v>43400</v>
      </c>
      <c r="B1065" s="10" t="s">
        <v>2787</v>
      </c>
      <c r="C1065" s="11" t="s">
        <v>3011</v>
      </c>
      <c r="F1065" s="9">
        <v>38432</v>
      </c>
      <c r="G1065" s="6">
        <f t="shared" si="24"/>
        <v>-38432</v>
      </c>
      <c r="H1065" s="78"/>
    </row>
    <row r="1066" spans="1:8" x14ac:dyDescent="0.25">
      <c r="A1066" s="266">
        <v>43400</v>
      </c>
      <c r="B1066" s="10" t="s">
        <v>2933</v>
      </c>
      <c r="C1066" s="11" t="s">
        <v>3011</v>
      </c>
      <c r="F1066" s="9">
        <f>50000-F1065</f>
        <v>11568</v>
      </c>
      <c r="G1066" s="6">
        <f t="shared" si="24"/>
        <v>-11568</v>
      </c>
      <c r="H1066" s="80" t="s">
        <v>4143</v>
      </c>
    </row>
    <row r="1067" spans="1:8" ht="16.5" thickBot="1" x14ac:dyDescent="0.3">
      <c r="A1067" s="266">
        <v>43410</v>
      </c>
      <c r="B1067" s="10" t="s">
        <v>2933</v>
      </c>
      <c r="C1067" s="11" t="s">
        <v>180</v>
      </c>
      <c r="F1067" s="9">
        <v>1000000</v>
      </c>
      <c r="G1067" s="6">
        <f t="shared" si="24"/>
        <v>-1000000</v>
      </c>
      <c r="H1067" s="80" t="s">
        <v>4156</v>
      </c>
    </row>
    <row r="1068" spans="1:8" x14ac:dyDescent="0.25">
      <c r="A1068" s="266">
        <v>43410</v>
      </c>
      <c r="B1068" s="10" t="s">
        <v>1400</v>
      </c>
      <c r="C1068" s="11" t="s">
        <v>1815</v>
      </c>
      <c r="E1068" s="292">
        <v>135880</v>
      </c>
      <c r="G1068" s="6">
        <f t="shared" si="24"/>
        <v>135880</v>
      </c>
    </row>
    <row r="1069" spans="1:8" x14ac:dyDescent="0.25">
      <c r="A1069" s="266">
        <v>43410</v>
      </c>
      <c r="B1069" s="10" t="s">
        <v>1400</v>
      </c>
      <c r="C1069" s="11" t="s">
        <v>1815</v>
      </c>
      <c r="E1069" s="8">
        <v>15332</v>
      </c>
      <c r="G1069" s="6">
        <f t="shared" si="24"/>
        <v>15332</v>
      </c>
    </row>
    <row r="1070" spans="1:8" x14ac:dyDescent="0.25">
      <c r="A1070" s="266">
        <v>43410</v>
      </c>
      <c r="B1070" s="10" t="s">
        <v>1400</v>
      </c>
      <c r="C1070" s="11" t="s">
        <v>1815</v>
      </c>
      <c r="E1070" s="8">
        <v>41120</v>
      </c>
      <c r="G1070" s="6">
        <f t="shared" si="24"/>
        <v>41120</v>
      </c>
    </row>
    <row r="1071" spans="1:8" ht="16.5" thickBot="1" x14ac:dyDescent="0.3">
      <c r="A1071" s="266">
        <v>43410</v>
      </c>
      <c r="B1071" s="10" t="s">
        <v>1400</v>
      </c>
      <c r="C1071" s="11" t="s">
        <v>1815</v>
      </c>
      <c r="E1071" s="293">
        <v>173696</v>
      </c>
      <c r="G1071" s="6">
        <f t="shared" si="24"/>
        <v>173696</v>
      </c>
    </row>
    <row r="1072" spans="1:8" ht="16.5" thickBot="1" x14ac:dyDescent="0.3">
      <c r="A1072" s="266">
        <v>43410</v>
      </c>
      <c r="B1072" s="10" t="s">
        <v>2933</v>
      </c>
      <c r="C1072" s="11" t="s">
        <v>3011</v>
      </c>
      <c r="E1072" s="292">
        <v>218805</v>
      </c>
      <c r="G1072" s="6">
        <f t="shared" si="24"/>
        <v>218805</v>
      </c>
    </row>
    <row r="1073" spans="1:8" x14ac:dyDescent="0.25">
      <c r="A1073" s="266">
        <v>43414</v>
      </c>
      <c r="B1073" s="10" t="s">
        <v>2652</v>
      </c>
      <c r="C1073" s="11" t="s">
        <v>1803</v>
      </c>
      <c r="D1073" s="773"/>
      <c r="E1073" s="292">
        <v>29089</v>
      </c>
      <c r="F1073" s="280"/>
      <c r="G1073" s="6">
        <f t="shared" si="24"/>
        <v>29089</v>
      </c>
    </row>
    <row r="1074" spans="1:8" x14ac:dyDescent="0.25">
      <c r="A1074" s="266">
        <v>43414</v>
      </c>
      <c r="B1074" s="10" t="s">
        <v>3733</v>
      </c>
      <c r="C1074" s="11" t="s">
        <v>1803</v>
      </c>
      <c r="D1074" s="773"/>
      <c r="E1074" s="8">
        <v>2039</v>
      </c>
      <c r="F1074" s="280"/>
      <c r="G1074" s="6">
        <f t="shared" si="24"/>
        <v>2039</v>
      </c>
    </row>
    <row r="1075" spans="1:8" x14ac:dyDescent="0.25">
      <c r="A1075" s="266">
        <v>43414</v>
      </c>
      <c r="B1075" s="10" t="s">
        <v>2933</v>
      </c>
      <c r="C1075" s="11" t="s">
        <v>1803</v>
      </c>
      <c r="D1075" s="773"/>
      <c r="E1075" s="8">
        <v>113159</v>
      </c>
      <c r="F1075" s="280"/>
      <c r="G1075" s="6">
        <f t="shared" si="24"/>
        <v>113159</v>
      </c>
    </row>
    <row r="1076" spans="1:8" x14ac:dyDescent="0.25">
      <c r="A1076" s="266">
        <v>43414</v>
      </c>
      <c r="B1076" s="10" t="s">
        <v>1400</v>
      </c>
      <c r="C1076" s="11" t="s">
        <v>1803</v>
      </c>
      <c r="D1076" s="773"/>
      <c r="E1076" s="8">
        <v>4179</v>
      </c>
      <c r="F1076" s="280"/>
      <c r="G1076" s="6">
        <f t="shared" si="24"/>
        <v>4179</v>
      </c>
    </row>
    <row r="1077" spans="1:8" x14ac:dyDescent="0.25">
      <c r="A1077" s="266">
        <v>43414</v>
      </c>
      <c r="B1077" s="10" t="s">
        <v>2933</v>
      </c>
      <c r="C1077" s="11" t="s">
        <v>1803</v>
      </c>
      <c r="D1077" s="773"/>
      <c r="E1077" s="8">
        <v>28884</v>
      </c>
      <c r="F1077" s="280"/>
      <c r="G1077" s="6">
        <f t="shared" si="24"/>
        <v>28884</v>
      </c>
    </row>
    <row r="1078" spans="1:8" x14ac:dyDescent="0.25">
      <c r="A1078" s="266">
        <v>43414</v>
      </c>
      <c r="B1078" s="10" t="s">
        <v>2652</v>
      </c>
      <c r="C1078" s="11" t="s">
        <v>1803</v>
      </c>
      <c r="D1078" s="773"/>
      <c r="E1078" s="8">
        <v>9985</v>
      </c>
      <c r="F1078" s="280"/>
      <c r="G1078" s="6">
        <f t="shared" si="24"/>
        <v>9985</v>
      </c>
    </row>
    <row r="1079" spans="1:8" x14ac:dyDescent="0.25">
      <c r="A1079" s="266">
        <v>43414</v>
      </c>
      <c r="B1079" s="10" t="s">
        <v>1400</v>
      </c>
      <c r="C1079" s="11" t="s">
        <v>1803</v>
      </c>
      <c r="D1079" s="773"/>
      <c r="E1079" s="8">
        <v>38080</v>
      </c>
      <c r="F1079" s="280"/>
      <c r="G1079" s="6">
        <f t="shared" si="24"/>
        <v>38080</v>
      </c>
    </row>
    <row r="1080" spans="1:8" x14ac:dyDescent="0.25">
      <c r="A1080" s="266">
        <v>43414</v>
      </c>
      <c r="B1080" s="10" t="s">
        <v>2652</v>
      </c>
      <c r="C1080" s="11" t="s">
        <v>1803</v>
      </c>
      <c r="D1080" s="773"/>
      <c r="E1080" s="8">
        <v>2376</v>
      </c>
      <c r="F1080" s="280"/>
      <c r="G1080" s="6">
        <f t="shared" si="24"/>
        <v>2376</v>
      </c>
    </row>
    <row r="1081" spans="1:8" x14ac:dyDescent="0.25">
      <c r="A1081" s="266">
        <v>43414</v>
      </c>
      <c r="B1081" s="10" t="s">
        <v>1400</v>
      </c>
      <c r="C1081" s="11" t="s">
        <v>1803</v>
      </c>
      <c r="D1081" s="773"/>
      <c r="E1081" s="8">
        <v>9053</v>
      </c>
      <c r="F1081" s="280"/>
      <c r="G1081" s="6">
        <f t="shared" si="24"/>
        <v>9053</v>
      </c>
    </row>
    <row r="1082" spans="1:8" x14ac:dyDescent="0.25">
      <c r="A1082" s="266">
        <v>43414</v>
      </c>
      <c r="B1082" s="10" t="s">
        <v>2652</v>
      </c>
      <c r="C1082" s="11" t="s">
        <v>1803</v>
      </c>
      <c r="D1082" s="773"/>
      <c r="E1082" s="8">
        <v>37796</v>
      </c>
      <c r="F1082" s="280"/>
      <c r="G1082" s="6">
        <f t="shared" si="24"/>
        <v>37796</v>
      </c>
    </row>
    <row r="1083" spans="1:8" ht="16.5" thickBot="1" x14ac:dyDescent="0.3">
      <c r="A1083" s="266">
        <v>43414</v>
      </c>
      <c r="B1083" s="10" t="s">
        <v>1400</v>
      </c>
      <c r="C1083" s="11" t="s">
        <v>1803</v>
      </c>
      <c r="D1083" s="773"/>
      <c r="E1083" s="293">
        <v>19052</v>
      </c>
      <c r="F1083" s="280"/>
      <c r="G1083" s="6">
        <f t="shared" si="24"/>
        <v>19052</v>
      </c>
    </row>
    <row r="1084" spans="1:8" ht="16.5" thickBot="1" x14ac:dyDescent="0.3">
      <c r="A1084" s="266">
        <v>43414</v>
      </c>
      <c r="B1084" s="10" t="s">
        <v>1400</v>
      </c>
      <c r="C1084" s="11" t="s">
        <v>164</v>
      </c>
      <c r="D1084" s="773"/>
      <c r="E1084" s="294">
        <v>34736</v>
      </c>
      <c r="F1084" s="280"/>
      <c r="G1084" s="6">
        <f t="shared" si="24"/>
        <v>34736</v>
      </c>
    </row>
    <row r="1085" spans="1:8" x14ac:dyDescent="0.25">
      <c r="A1085" s="266">
        <v>43414</v>
      </c>
      <c r="B1085" s="10" t="s">
        <v>1400</v>
      </c>
      <c r="C1085" s="11" t="s">
        <v>166</v>
      </c>
      <c r="E1085" s="292">
        <v>40000</v>
      </c>
      <c r="G1085" s="6">
        <f t="shared" si="24"/>
        <v>40000</v>
      </c>
      <c r="H1085" s="7" t="s">
        <v>4206</v>
      </c>
    </row>
    <row r="1086" spans="1:8" ht="16.5" thickBot="1" x14ac:dyDescent="0.3">
      <c r="A1086" s="266">
        <v>43414</v>
      </c>
      <c r="B1086" s="10" t="s">
        <v>1400</v>
      </c>
      <c r="C1086" s="11" t="s">
        <v>166</v>
      </c>
      <c r="E1086" s="293">
        <v>12216</v>
      </c>
      <c r="G1086" s="6">
        <f t="shared" si="24"/>
        <v>12216</v>
      </c>
    </row>
    <row r="1087" spans="1:8" x14ac:dyDescent="0.25">
      <c r="A1087" s="266">
        <v>43421</v>
      </c>
      <c r="B1087" s="10" t="s">
        <v>3622</v>
      </c>
      <c r="C1087" s="11" t="s">
        <v>166</v>
      </c>
      <c r="E1087" s="8">
        <v>22200</v>
      </c>
      <c r="G1087" s="6">
        <f t="shared" si="24"/>
        <v>22200</v>
      </c>
    </row>
    <row r="1088" spans="1:8" x14ac:dyDescent="0.25">
      <c r="A1088" s="266">
        <v>43433</v>
      </c>
      <c r="B1088" s="10" t="s">
        <v>2933</v>
      </c>
      <c r="C1088" s="11" t="s">
        <v>3011</v>
      </c>
      <c r="F1088" s="9">
        <v>207000</v>
      </c>
      <c r="G1088" s="6">
        <f t="shared" si="24"/>
        <v>-207000</v>
      </c>
      <c r="H1088" s="31" t="s">
        <v>4201</v>
      </c>
    </row>
    <row r="1089" spans="1:8" x14ac:dyDescent="0.25">
      <c r="A1089" s="266">
        <v>43433</v>
      </c>
      <c r="B1089" s="10" t="s">
        <v>2933</v>
      </c>
      <c r="C1089" s="11" t="s">
        <v>3011</v>
      </c>
      <c r="F1089" s="9">
        <v>237</v>
      </c>
      <c r="G1089" s="6">
        <f t="shared" si="24"/>
        <v>-237</v>
      </c>
      <c r="H1089" s="124"/>
    </row>
    <row r="1090" spans="1:8" x14ac:dyDescent="0.25">
      <c r="A1090" s="266">
        <v>43433</v>
      </c>
      <c r="B1090" s="10" t="s">
        <v>1400</v>
      </c>
      <c r="C1090" s="11" t="s">
        <v>164</v>
      </c>
      <c r="E1090" s="8">
        <v>1221</v>
      </c>
      <c r="G1090" s="6">
        <f t="shared" si="24"/>
        <v>1221</v>
      </c>
    </row>
    <row r="1091" spans="1:8" x14ac:dyDescent="0.25">
      <c r="A1091" s="266">
        <v>43442</v>
      </c>
      <c r="B1091" s="10" t="s">
        <v>3622</v>
      </c>
      <c r="C1091" s="11" t="s">
        <v>166</v>
      </c>
      <c r="E1091" s="8">
        <v>13000</v>
      </c>
      <c r="G1091" s="6">
        <f t="shared" si="24"/>
        <v>13000</v>
      </c>
    </row>
    <row r="1092" spans="1:8" x14ac:dyDescent="0.25">
      <c r="A1092" s="266">
        <v>43442</v>
      </c>
      <c r="B1092" s="10" t="s">
        <v>2652</v>
      </c>
      <c r="C1092" s="11" t="s">
        <v>1803</v>
      </c>
      <c r="E1092" s="9">
        <v>12145</v>
      </c>
      <c r="G1092" s="6">
        <f t="shared" si="24"/>
        <v>12145</v>
      </c>
    </row>
    <row r="1093" spans="1:8" x14ac:dyDescent="0.25">
      <c r="A1093" s="266">
        <v>43442</v>
      </c>
      <c r="B1093" s="10" t="s">
        <v>1400</v>
      </c>
      <c r="C1093" s="11" t="s">
        <v>1803</v>
      </c>
      <c r="E1093" s="9">
        <v>3300</v>
      </c>
      <c r="G1093" s="6">
        <f t="shared" ref="G1093:G1202" si="25">E1093-F1093</f>
        <v>3300</v>
      </c>
    </row>
    <row r="1094" spans="1:8" x14ac:dyDescent="0.25">
      <c r="A1094" s="266">
        <v>43442</v>
      </c>
      <c r="B1094" s="10" t="s">
        <v>2933</v>
      </c>
      <c r="C1094" s="11" t="s">
        <v>1803</v>
      </c>
      <c r="E1094" s="9">
        <v>9450</v>
      </c>
      <c r="G1094" s="6">
        <f t="shared" si="25"/>
        <v>9450</v>
      </c>
    </row>
    <row r="1095" spans="1:8" x14ac:dyDescent="0.25">
      <c r="A1095" s="266">
        <v>43442</v>
      </c>
      <c r="B1095" s="10" t="s">
        <v>2652</v>
      </c>
      <c r="C1095" s="11" t="s">
        <v>1803</v>
      </c>
      <c r="E1095" s="9">
        <v>2988</v>
      </c>
      <c r="G1095" s="6">
        <f t="shared" si="25"/>
        <v>2988</v>
      </c>
    </row>
    <row r="1096" spans="1:8" x14ac:dyDescent="0.25">
      <c r="A1096" s="266">
        <v>43442</v>
      </c>
      <c r="B1096" s="10" t="s">
        <v>1400</v>
      </c>
      <c r="C1096" s="11" t="s">
        <v>1803</v>
      </c>
      <c r="E1096" s="9">
        <v>2250</v>
      </c>
      <c r="G1096" s="6">
        <f t="shared" si="25"/>
        <v>2250</v>
      </c>
    </row>
    <row r="1097" spans="1:8" x14ac:dyDescent="0.25">
      <c r="A1097" s="266">
        <v>43442</v>
      </c>
      <c r="B1097" s="10" t="s">
        <v>1400</v>
      </c>
      <c r="C1097" s="11" t="s">
        <v>1803</v>
      </c>
      <c r="E1097" s="9">
        <v>12526</v>
      </c>
      <c r="G1097" s="6">
        <f t="shared" si="25"/>
        <v>12526</v>
      </c>
    </row>
    <row r="1098" spans="1:8" x14ac:dyDescent="0.25">
      <c r="A1098" s="266">
        <v>43442</v>
      </c>
      <c r="B1098" s="10" t="s">
        <v>1400</v>
      </c>
      <c r="C1098" s="11" t="s">
        <v>1803</v>
      </c>
      <c r="E1098" s="9">
        <v>4560</v>
      </c>
      <c r="G1098" s="6">
        <f t="shared" si="25"/>
        <v>4560</v>
      </c>
    </row>
    <row r="1099" spans="1:8" x14ac:dyDescent="0.25">
      <c r="A1099" s="266">
        <v>43442</v>
      </c>
      <c r="B1099" s="10" t="s">
        <v>2652</v>
      </c>
      <c r="C1099" s="11" t="s">
        <v>1803</v>
      </c>
      <c r="E1099" s="9">
        <v>87188</v>
      </c>
      <c r="G1099" s="6">
        <f t="shared" si="25"/>
        <v>87188</v>
      </c>
    </row>
    <row r="1100" spans="1:8" x14ac:dyDescent="0.25">
      <c r="A1100" s="266">
        <v>43442</v>
      </c>
      <c r="B1100" s="10" t="s">
        <v>1400</v>
      </c>
      <c r="C1100" s="11" t="s">
        <v>1803</v>
      </c>
      <c r="E1100" s="9">
        <v>16560</v>
      </c>
      <c r="G1100" s="6">
        <f t="shared" si="25"/>
        <v>16560</v>
      </c>
    </row>
    <row r="1101" spans="1:8" x14ac:dyDescent="0.25">
      <c r="A1101" s="266">
        <v>43442</v>
      </c>
      <c r="B1101" s="10" t="s">
        <v>2933</v>
      </c>
      <c r="C1101" s="11" t="s">
        <v>3011</v>
      </c>
      <c r="E1101" s="8">
        <v>42500</v>
      </c>
      <c r="G1101" s="6">
        <f t="shared" si="25"/>
        <v>42500</v>
      </c>
    </row>
    <row r="1102" spans="1:8" x14ac:dyDescent="0.25">
      <c r="A1102" s="266">
        <v>43442</v>
      </c>
      <c r="B1102" s="10" t="s">
        <v>2787</v>
      </c>
      <c r="C1102" s="11" t="s">
        <v>3011</v>
      </c>
      <c r="E1102" s="8">
        <v>42500</v>
      </c>
      <c r="G1102" s="6">
        <f t="shared" si="25"/>
        <v>42500</v>
      </c>
    </row>
    <row r="1103" spans="1:8" x14ac:dyDescent="0.25">
      <c r="A1103" s="266">
        <v>43442</v>
      </c>
      <c r="B1103" s="10" t="s">
        <v>3733</v>
      </c>
      <c r="C1103" s="11" t="s">
        <v>3011</v>
      </c>
      <c r="E1103" s="8">
        <v>75000</v>
      </c>
      <c r="G1103" s="6">
        <f t="shared" si="25"/>
        <v>75000</v>
      </c>
    </row>
    <row r="1104" spans="1:8" x14ac:dyDescent="0.25">
      <c r="A1104" s="266">
        <v>43442</v>
      </c>
      <c r="B1104" s="10" t="s">
        <v>2652</v>
      </c>
      <c r="C1104" s="11" t="s">
        <v>3011</v>
      </c>
      <c r="E1104" s="8">
        <v>30000</v>
      </c>
      <c r="G1104" s="6">
        <f t="shared" si="25"/>
        <v>30000</v>
      </c>
    </row>
    <row r="1105" spans="1:7" x14ac:dyDescent="0.25">
      <c r="A1105" s="266">
        <v>43456</v>
      </c>
      <c r="B1105" s="10" t="s">
        <v>1400</v>
      </c>
      <c r="C1105" s="11" t="s">
        <v>166</v>
      </c>
      <c r="E1105" s="8">
        <v>14308</v>
      </c>
      <c r="G1105" s="6">
        <f t="shared" si="25"/>
        <v>14308</v>
      </c>
    </row>
    <row r="1106" spans="1:7" x14ac:dyDescent="0.25">
      <c r="A1106" s="266">
        <v>43456</v>
      </c>
      <c r="B1106" s="10" t="s">
        <v>2652</v>
      </c>
      <c r="C1106" s="11" t="s">
        <v>1803</v>
      </c>
      <c r="E1106" s="8">
        <v>9381</v>
      </c>
      <c r="G1106" s="6">
        <f t="shared" si="25"/>
        <v>9381</v>
      </c>
    </row>
    <row r="1107" spans="1:7" x14ac:dyDescent="0.25">
      <c r="A1107" s="266">
        <v>43456</v>
      </c>
      <c r="B1107" s="10" t="s">
        <v>2652</v>
      </c>
      <c r="C1107" s="11" t="s">
        <v>1803</v>
      </c>
      <c r="E1107" s="8">
        <v>77473</v>
      </c>
      <c r="G1107" s="6">
        <f t="shared" si="25"/>
        <v>77473</v>
      </c>
    </row>
    <row r="1108" spans="1:7" x14ac:dyDescent="0.25">
      <c r="A1108" s="266">
        <v>43456</v>
      </c>
      <c r="B1108" s="10" t="s">
        <v>2652</v>
      </c>
      <c r="C1108" s="11" t="s">
        <v>1803</v>
      </c>
      <c r="E1108" s="8">
        <v>138695</v>
      </c>
      <c r="G1108" s="6">
        <f t="shared" si="25"/>
        <v>138695</v>
      </c>
    </row>
    <row r="1109" spans="1:7" x14ac:dyDescent="0.25">
      <c r="A1109" s="266">
        <v>43456</v>
      </c>
      <c r="B1109" s="10" t="s">
        <v>2652</v>
      </c>
      <c r="C1109" s="11" t="s">
        <v>1803</v>
      </c>
      <c r="E1109" s="8">
        <v>31694</v>
      </c>
      <c r="G1109" s="6">
        <f t="shared" si="25"/>
        <v>31694</v>
      </c>
    </row>
    <row r="1110" spans="1:7" x14ac:dyDescent="0.25">
      <c r="A1110" s="266">
        <v>43456</v>
      </c>
      <c r="B1110" s="10" t="s">
        <v>2652</v>
      </c>
      <c r="C1110" s="11" t="s">
        <v>1803</v>
      </c>
      <c r="E1110" s="8">
        <v>34809</v>
      </c>
      <c r="G1110" s="6">
        <f t="shared" si="25"/>
        <v>34809</v>
      </c>
    </row>
    <row r="1111" spans="1:7" x14ac:dyDescent="0.25">
      <c r="A1111" s="266">
        <v>43456</v>
      </c>
      <c r="B1111" s="10" t="s">
        <v>2652</v>
      </c>
      <c r="C1111" s="11" t="s">
        <v>1803</v>
      </c>
      <c r="E1111" s="8">
        <v>34809</v>
      </c>
      <c r="G1111" s="6">
        <f t="shared" si="25"/>
        <v>34809</v>
      </c>
    </row>
    <row r="1112" spans="1:7" x14ac:dyDescent="0.25">
      <c r="A1112" s="266">
        <v>43456</v>
      </c>
      <c r="B1112" s="10" t="s">
        <v>2652</v>
      </c>
      <c r="C1112" s="11" t="s">
        <v>1803</v>
      </c>
      <c r="E1112" s="8">
        <v>12792</v>
      </c>
      <c r="G1112" s="6">
        <f t="shared" si="25"/>
        <v>12792</v>
      </c>
    </row>
    <row r="1113" spans="1:7" x14ac:dyDescent="0.25">
      <c r="A1113" s="266">
        <v>43466</v>
      </c>
      <c r="B1113" s="10" t="s">
        <v>1400</v>
      </c>
      <c r="C1113" s="11" t="s">
        <v>1815</v>
      </c>
      <c r="E1113" s="8">
        <v>99008</v>
      </c>
      <c r="G1113" s="6">
        <f t="shared" si="25"/>
        <v>99008</v>
      </c>
    </row>
    <row r="1114" spans="1:7" x14ac:dyDescent="0.25">
      <c r="A1114" s="266">
        <v>43466</v>
      </c>
      <c r="B1114" s="10" t="s">
        <v>2787</v>
      </c>
      <c r="C1114" s="11" t="s">
        <v>166</v>
      </c>
      <c r="E1114" s="8">
        <v>7878</v>
      </c>
      <c r="G1114" s="6">
        <f t="shared" si="25"/>
        <v>7878</v>
      </c>
    </row>
    <row r="1115" spans="1:7" x14ac:dyDescent="0.25">
      <c r="A1115" s="266">
        <v>43466</v>
      </c>
      <c r="B1115" s="10" t="s">
        <v>2933</v>
      </c>
      <c r="C1115" s="11" t="s">
        <v>166</v>
      </c>
      <c r="E1115" s="8">
        <v>10000</v>
      </c>
      <c r="G1115" s="6">
        <f t="shared" si="25"/>
        <v>10000</v>
      </c>
    </row>
    <row r="1116" spans="1:7" x14ac:dyDescent="0.25">
      <c r="A1116" s="266">
        <v>43470</v>
      </c>
      <c r="B1116" s="10" t="s">
        <v>1400</v>
      </c>
      <c r="C1116" s="11" t="s">
        <v>1803</v>
      </c>
      <c r="E1116" s="8">
        <v>5840</v>
      </c>
      <c r="G1116" s="6">
        <f t="shared" si="25"/>
        <v>5840</v>
      </c>
    </row>
    <row r="1117" spans="1:7" x14ac:dyDescent="0.25">
      <c r="A1117" s="266">
        <v>43470</v>
      </c>
      <c r="B1117" s="10" t="s">
        <v>1400</v>
      </c>
      <c r="C1117" s="11" t="s">
        <v>1803</v>
      </c>
      <c r="E1117" s="8">
        <v>3148</v>
      </c>
      <c r="G1117" s="6">
        <f t="shared" si="25"/>
        <v>3148</v>
      </c>
    </row>
    <row r="1118" spans="1:7" x14ac:dyDescent="0.25">
      <c r="A1118" s="266">
        <v>43470</v>
      </c>
      <c r="B1118" s="10" t="s">
        <v>1400</v>
      </c>
      <c r="C1118" s="11" t="s">
        <v>1803</v>
      </c>
      <c r="E1118" s="8">
        <v>9792</v>
      </c>
      <c r="G1118" s="6">
        <f t="shared" si="25"/>
        <v>9792</v>
      </c>
    </row>
    <row r="1119" spans="1:7" x14ac:dyDescent="0.25">
      <c r="A1119" s="266">
        <v>43470</v>
      </c>
      <c r="B1119" s="10" t="s">
        <v>2652</v>
      </c>
      <c r="C1119" s="11" t="s">
        <v>1803</v>
      </c>
      <c r="E1119" s="8">
        <v>41724</v>
      </c>
      <c r="G1119" s="6">
        <f t="shared" si="25"/>
        <v>41724</v>
      </c>
    </row>
    <row r="1120" spans="1:7" x14ac:dyDescent="0.25">
      <c r="A1120" s="266">
        <v>43470</v>
      </c>
      <c r="B1120" s="10" t="s">
        <v>1400</v>
      </c>
      <c r="C1120" s="11" t="s">
        <v>1803</v>
      </c>
      <c r="E1120" s="8">
        <v>7814</v>
      </c>
      <c r="G1120" s="6">
        <f t="shared" si="25"/>
        <v>7814</v>
      </c>
    </row>
    <row r="1121" spans="1:8" x14ac:dyDescent="0.25">
      <c r="A1121" s="266">
        <v>43470</v>
      </c>
      <c r="B1121" s="10" t="s">
        <v>2652</v>
      </c>
      <c r="C1121" s="11" t="s">
        <v>1803</v>
      </c>
      <c r="E1121" s="8">
        <v>93325</v>
      </c>
      <c r="G1121" s="6">
        <f t="shared" si="25"/>
        <v>93325</v>
      </c>
    </row>
    <row r="1122" spans="1:8" x14ac:dyDescent="0.25">
      <c r="A1122" s="266">
        <v>43470</v>
      </c>
      <c r="B1122" s="10" t="s">
        <v>2652</v>
      </c>
      <c r="C1122" s="11" t="s">
        <v>1803</v>
      </c>
      <c r="E1122" s="8">
        <v>2505</v>
      </c>
      <c r="G1122" s="6">
        <f t="shared" si="25"/>
        <v>2505</v>
      </c>
    </row>
    <row r="1123" spans="1:8" ht="16.5" thickBot="1" x14ac:dyDescent="0.3">
      <c r="A1123" s="266">
        <v>43470</v>
      </c>
      <c r="B1123" s="10" t="s">
        <v>2652</v>
      </c>
      <c r="C1123" s="11" t="s">
        <v>1803</v>
      </c>
      <c r="E1123" s="8">
        <v>137108</v>
      </c>
      <c r="G1123" s="6">
        <f t="shared" si="25"/>
        <v>137108</v>
      </c>
    </row>
    <row r="1124" spans="1:8" x14ac:dyDescent="0.25">
      <c r="A1124" s="266">
        <v>43470</v>
      </c>
      <c r="B1124" s="10" t="s">
        <v>3733</v>
      </c>
      <c r="C1124" s="11" t="s">
        <v>3011</v>
      </c>
      <c r="F1124" s="295">
        <v>75000</v>
      </c>
      <c r="G1124" s="6">
        <f t="shared" si="25"/>
        <v>-75000</v>
      </c>
      <c r="H1124" s="78"/>
    </row>
    <row r="1125" spans="1:8" x14ac:dyDescent="0.25">
      <c r="A1125" s="266">
        <v>43470</v>
      </c>
      <c r="B1125" s="10" t="s">
        <v>2933</v>
      </c>
      <c r="C1125" s="11" t="s">
        <v>3011</v>
      </c>
      <c r="F1125" s="9">
        <v>42500</v>
      </c>
      <c r="G1125" s="6">
        <f t="shared" si="25"/>
        <v>-42500</v>
      </c>
      <c r="H1125" s="79" t="s">
        <v>4359</v>
      </c>
    </row>
    <row r="1126" spans="1:8" x14ac:dyDescent="0.25">
      <c r="A1126" s="266">
        <v>43470</v>
      </c>
      <c r="B1126" s="10" t="s">
        <v>2787</v>
      </c>
      <c r="C1126" s="11" t="s">
        <v>3011</v>
      </c>
      <c r="F1126" s="9">
        <v>42500</v>
      </c>
      <c r="G1126" s="6">
        <f t="shared" si="25"/>
        <v>-42500</v>
      </c>
      <c r="H1126" s="79"/>
    </row>
    <row r="1127" spans="1:8" ht="16.5" thickBot="1" x14ac:dyDescent="0.3">
      <c r="A1127" s="266">
        <v>43470</v>
      </c>
      <c r="B1127" s="10" t="s">
        <v>2652</v>
      </c>
      <c r="C1127" s="11" t="s">
        <v>3011</v>
      </c>
      <c r="F1127" s="296">
        <v>30000</v>
      </c>
      <c r="G1127" s="6">
        <f t="shared" si="25"/>
        <v>-30000</v>
      </c>
      <c r="H1127" s="80"/>
    </row>
    <row r="1128" spans="1:8" x14ac:dyDescent="0.25">
      <c r="A1128" s="266">
        <v>43473</v>
      </c>
      <c r="B1128" s="10" t="s">
        <v>1400</v>
      </c>
      <c r="C1128" s="11" t="s">
        <v>1815</v>
      </c>
      <c r="E1128" s="109"/>
      <c r="F1128" s="111">
        <v>400000</v>
      </c>
      <c r="G1128" s="6">
        <f t="shared" si="25"/>
        <v>-400000</v>
      </c>
      <c r="H1128" s="78" t="s">
        <v>4376</v>
      </c>
    </row>
    <row r="1129" spans="1:8" x14ac:dyDescent="0.25">
      <c r="A1129" s="266">
        <v>43473</v>
      </c>
      <c r="B1129" s="10" t="s">
        <v>1400</v>
      </c>
      <c r="C1129" s="11" t="s">
        <v>166</v>
      </c>
      <c r="E1129" s="109"/>
      <c r="F1129" s="19">
        <v>300000</v>
      </c>
      <c r="G1129" s="6">
        <f t="shared" si="25"/>
        <v>-300000</v>
      </c>
      <c r="H1129" s="31" t="s">
        <v>4376</v>
      </c>
    </row>
    <row r="1130" spans="1:8" ht="16.5" thickBot="1" x14ac:dyDescent="0.3">
      <c r="A1130" s="266">
        <v>43473</v>
      </c>
      <c r="B1130" s="10" t="s">
        <v>2652</v>
      </c>
      <c r="C1130" s="11" t="s">
        <v>1803</v>
      </c>
      <c r="E1130" s="109"/>
      <c r="F1130" s="19">
        <v>405000</v>
      </c>
      <c r="G1130" s="6">
        <f t="shared" si="25"/>
        <v>-405000</v>
      </c>
      <c r="H1130" s="31" t="s">
        <v>4376</v>
      </c>
    </row>
    <row r="1131" spans="1:8" x14ac:dyDescent="0.25">
      <c r="A1131" s="266">
        <v>43480</v>
      </c>
      <c r="B1131" s="10" t="s">
        <v>2933</v>
      </c>
      <c r="C1131" s="11" t="s">
        <v>180</v>
      </c>
      <c r="E1131" s="109"/>
      <c r="F1131" s="295">
        <v>500000</v>
      </c>
      <c r="G1131" s="6">
        <f t="shared" si="25"/>
        <v>-500000</v>
      </c>
      <c r="H1131" s="78" t="s">
        <v>4394</v>
      </c>
    </row>
    <row r="1132" spans="1:8" x14ac:dyDescent="0.25">
      <c r="A1132" s="266">
        <v>43480</v>
      </c>
      <c r="B1132" s="10" t="s">
        <v>2933</v>
      </c>
      <c r="C1132" s="11" t="s">
        <v>180</v>
      </c>
      <c r="E1132" s="109"/>
      <c r="F1132" s="9">
        <f>500000-F1133-F1134</f>
        <v>72064</v>
      </c>
      <c r="G1132" s="6">
        <f t="shared" si="25"/>
        <v>-72064</v>
      </c>
      <c r="H1132" s="78"/>
    </row>
    <row r="1133" spans="1:8" x14ac:dyDescent="0.25">
      <c r="A1133" s="266">
        <v>43480</v>
      </c>
      <c r="B1133" s="10" t="s">
        <v>3622</v>
      </c>
      <c r="C1133" s="11" t="s">
        <v>180</v>
      </c>
      <c r="E1133" s="109"/>
      <c r="F1133" s="9">
        <v>259221</v>
      </c>
      <c r="G1133" s="6">
        <f t="shared" si="25"/>
        <v>-259221</v>
      </c>
      <c r="H1133" s="79" t="s">
        <v>4395</v>
      </c>
    </row>
    <row r="1134" spans="1:8" x14ac:dyDescent="0.25">
      <c r="A1134" s="266">
        <v>43480</v>
      </c>
      <c r="B1134" s="10" t="s">
        <v>3733</v>
      </c>
      <c r="C1134" s="11" t="s">
        <v>180</v>
      </c>
      <c r="E1134" s="109"/>
      <c r="F1134" s="9">
        <v>168715</v>
      </c>
      <c r="G1134" s="6">
        <f t="shared" si="25"/>
        <v>-168715</v>
      </c>
      <c r="H1134" s="80"/>
    </row>
    <row r="1135" spans="1:8" ht="16.5" thickBot="1" x14ac:dyDescent="0.3">
      <c r="A1135" s="266">
        <v>43480</v>
      </c>
      <c r="B1135" s="10" t="s">
        <v>2933</v>
      </c>
      <c r="C1135" s="11" t="s">
        <v>180</v>
      </c>
      <c r="E1135" s="109"/>
      <c r="F1135" s="296">
        <v>400000</v>
      </c>
      <c r="G1135" s="6">
        <f t="shared" si="25"/>
        <v>-400000</v>
      </c>
      <c r="H1135" s="80" t="s">
        <v>4396</v>
      </c>
    </row>
    <row r="1136" spans="1:8" x14ac:dyDescent="0.25">
      <c r="A1136" s="266">
        <v>43480</v>
      </c>
      <c r="B1136" s="10" t="s">
        <v>1400</v>
      </c>
      <c r="C1136" s="11" t="s">
        <v>164</v>
      </c>
      <c r="E1136" s="8">
        <v>28596</v>
      </c>
      <c r="G1136" s="6">
        <f t="shared" si="25"/>
        <v>28596</v>
      </c>
    </row>
    <row r="1137" spans="1:8" x14ac:dyDescent="0.25">
      <c r="A1137" s="266">
        <v>43481</v>
      </c>
      <c r="B1137" s="10" t="s">
        <v>1400</v>
      </c>
      <c r="C1137" s="11" t="s">
        <v>164</v>
      </c>
      <c r="F1137" s="9">
        <v>75000</v>
      </c>
      <c r="G1137" s="6">
        <f t="shared" si="25"/>
        <v>-75000</v>
      </c>
      <c r="H1137" s="31" t="s">
        <v>4406</v>
      </c>
    </row>
    <row r="1138" spans="1:8" x14ac:dyDescent="0.25">
      <c r="A1138" s="266">
        <v>43489</v>
      </c>
      <c r="B1138" s="10" t="s">
        <v>2652</v>
      </c>
      <c r="C1138" s="11" t="s">
        <v>1803</v>
      </c>
      <c r="E1138" s="8">
        <v>92310</v>
      </c>
      <c r="G1138" s="6">
        <f t="shared" si="25"/>
        <v>92310</v>
      </c>
    </row>
    <row r="1139" spans="1:8" x14ac:dyDescent="0.25">
      <c r="A1139" s="266">
        <v>43489</v>
      </c>
      <c r="B1139" s="10" t="s">
        <v>2652</v>
      </c>
      <c r="C1139" s="11" t="s">
        <v>1803</v>
      </c>
      <c r="E1139" s="8">
        <v>2968</v>
      </c>
      <c r="G1139" s="6">
        <f t="shared" si="25"/>
        <v>2968</v>
      </c>
    </row>
    <row r="1140" spans="1:8" x14ac:dyDescent="0.25">
      <c r="A1140" s="266">
        <v>43491</v>
      </c>
      <c r="B1140" s="10" t="s">
        <v>2652</v>
      </c>
      <c r="C1140" s="11" t="s">
        <v>1803</v>
      </c>
      <c r="E1140" s="109"/>
      <c r="F1140" s="19">
        <v>2505</v>
      </c>
      <c r="G1140" s="6">
        <f t="shared" si="25"/>
        <v>-2505</v>
      </c>
      <c r="H1140" s="7" t="s">
        <v>4470</v>
      </c>
    </row>
    <row r="1141" spans="1:8" x14ac:dyDescent="0.25">
      <c r="A1141" s="266">
        <v>43480</v>
      </c>
      <c r="B1141" s="10" t="s">
        <v>1400</v>
      </c>
      <c r="C1141" s="11" t="s">
        <v>166</v>
      </c>
      <c r="D1141" s="773"/>
      <c r="E1141" s="281">
        <v>80400</v>
      </c>
      <c r="F1141" s="280"/>
      <c r="G1141" s="6">
        <f t="shared" si="25"/>
        <v>80400</v>
      </c>
    </row>
    <row r="1142" spans="1:8" x14ac:dyDescent="0.25">
      <c r="A1142" s="266">
        <v>43480</v>
      </c>
      <c r="B1142" s="10" t="s">
        <v>2787</v>
      </c>
      <c r="C1142" s="11" t="s">
        <v>166</v>
      </c>
      <c r="D1142" s="773"/>
      <c r="E1142" s="282">
        <v>4800</v>
      </c>
      <c r="F1142" s="280"/>
      <c r="G1142" s="6">
        <f t="shared" si="25"/>
        <v>4800</v>
      </c>
    </row>
    <row r="1143" spans="1:8" x14ac:dyDescent="0.25">
      <c r="A1143" s="266">
        <v>43480</v>
      </c>
      <c r="B1143" s="10" t="s">
        <v>2787</v>
      </c>
      <c r="C1143" s="11" t="s">
        <v>166</v>
      </c>
      <c r="D1143" s="773"/>
      <c r="E1143" s="282">
        <v>4800</v>
      </c>
      <c r="F1143" s="280"/>
      <c r="G1143" s="6">
        <f t="shared" si="25"/>
        <v>4800</v>
      </c>
    </row>
    <row r="1144" spans="1:8" x14ac:dyDescent="0.25">
      <c r="A1144" s="266">
        <v>43480</v>
      </c>
      <c r="B1144" s="10" t="s">
        <v>3733</v>
      </c>
      <c r="C1144" s="11" t="s">
        <v>166</v>
      </c>
      <c r="D1144" s="773"/>
      <c r="E1144" s="282">
        <v>27600</v>
      </c>
      <c r="F1144" s="280"/>
      <c r="G1144" s="6">
        <f t="shared" si="25"/>
        <v>27600</v>
      </c>
    </row>
    <row r="1145" spans="1:8" x14ac:dyDescent="0.25">
      <c r="A1145" s="266">
        <v>43480</v>
      </c>
      <c r="B1145" s="10" t="s">
        <v>2787</v>
      </c>
      <c r="C1145" s="11" t="s">
        <v>166</v>
      </c>
      <c r="D1145" s="773"/>
      <c r="E1145" s="282">
        <v>3816</v>
      </c>
      <c r="F1145" s="280"/>
      <c r="G1145" s="6">
        <f t="shared" si="25"/>
        <v>3816</v>
      </c>
    </row>
    <row r="1146" spans="1:8" x14ac:dyDescent="0.25">
      <c r="A1146" s="266">
        <v>43480</v>
      </c>
      <c r="B1146" s="10" t="s">
        <v>1400</v>
      </c>
      <c r="C1146" s="11" t="s">
        <v>166</v>
      </c>
      <c r="D1146" s="773"/>
      <c r="E1146" s="282">
        <v>60775</v>
      </c>
      <c r="F1146" s="280"/>
      <c r="G1146" s="6">
        <f t="shared" si="25"/>
        <v>60775</v>
      </c>
    </row>
    <row r="1147" spans="1:8" x14ac:dyDescent="0.25">
      <c r="A1147" s="266">
        <v>43480</v>
      </c>
      <c r="B1147" s="10" t="s">
        <v>2787</v>
      </c>
      <c r="C1147" s="11" t="s">
        <v>166</v>
      </c>
      <c r="D1147" s="773"/>
      <c r="E1147" s="282">
        <v>22800</v>
      </c>
      <c r="F1147" s="280"/>
      <c r="G1147" s="6">
        <f t="shared" si="25"/>
        <v>22800</v>
      </c>
    </row>
    <row r="1148" spans="1:8" x14ac:dyDescent="0.25">
      <c r="A1148" s="266">
        <v>43480</v>
      </c>
      <c r="B1148" s="10" t="s">
        <v>1400</v>
      </c>
      <c r="C1148" s="11" t="s">
        <v>166</v>
      </c>
      <c r="D1148" s="773"/>
      <c r="E1148" s="282">
        <v>40000</v>
      </c>
      <c r="F1148" s="280"/>
      <c r="G1148" s="6">
        <f t="shared" si="25"/>
        <v>40000</v>
      </c>
    </row>
    <row r="1149" spans="1:8" x14ac:dyDescent="0.25">
      <c r="A1149" s="266">
        <v>43480</v>
      </c>
      <c r="B1149" s="10" t="s">
        <v>1400</v>
      </c>
      <c r="C1149" s="11" t="s">
        <v>166</v>
      </c>
      <c r="D1149" s="773"/>
      <c r="E1149" s="282">
        <v>10000</v>
      </c>
      <c r="F1149" s="280"/>
      <c r="G1149" s="6">
        <f t="shared" si="25"/>
        <v>10000</v>
      </c>
    </row>
    <row r="1150" spans="1:8" x14ac:dyDescent="0.25">
      <c r="A1150" s="266">
        <v>43493</v>
      </c>
      <c r="B1150" s="10" t="s">
        <v>1400</v>
      </c>
      <c r="C1150" s="11" t="s">
        <v>1815</v>
      </c>
      <c r="D1150" s="773"/>
      <c r="E1150" s="22">
        <v>218756</v>
      </c>
      <c r="F1150" s="280"/>
      <c r="G1150" s="6">
        <f t="shared" si="25"/>
        <v>218756</v>
      </c>
    </row>
    <row r="1151" spans="1:8" x14ac:dyDescent="0.25">
      <c r="A1151" s="266">
        <v>43495</v>
      </c>
      <c r="B1151" s="10" t="s">
        <v>2933</v>
      </c>
      <c r="C1151" s="11" t="s">
        <v>180</v>
      </c>
      <c r="D1151" s="773"/>
      <c r="E1151" s="22">
        <v>160000</v>
      </c>
      <c r="F1151" s="280"/>
      <c r="G1151" s="6">
        <f t="shared" si="25"/>
        <v>160000</v>
      </c>
    </row>
    <row r="1152" spans="1:8" x14ac:dyDescent="0.25">
      <c r="A1152" s="266">
        <v>43495</v>
      </c>
      <c r="B1152" s="10" t="s">
        <v>2652</v>
      </c>
      <c r="C1152" s="11" t="s">
        <v>3011</v>
      </c>
      <c r="D1152" s="773"/>
      <c r="E1152" s="281">
        <v>90000</v>
      </c>
      <c r="F1152" s="280"/>
      <c r="G1152" s="6">
        <f t="shared" si="25"/>
        <v>90000</v>
      </c>
    </row>
    <row r="1153" spans="1:8" x14ac:dyDescent="0.25">
      <c r="A1153" s="266">
        <v>43495</v>
      </c>
      <c r="B1153" s="10" t="s">
        <v>3733</v>
      </c>
      <c r="C1153" s="11" t="s">
        <v>3011</v>
      </c>
      <c r="D1153" s="773"/>
      <c r="E1153" s="282">
        <v>135000</v>
      </c>
      <c r="F1153" s="280"/>
      <c r="G1153" s="6">
        <f t="shared" si="25"/>
        <v>135000</v>
      </c>
    </row>
    <row r="1154" spans="1:8" x14ac:dyDescent="0.25">
      <c r="A1154" s="266">
        <v>43495</v>
      </c>
      <c r="B1154" s="10" t="s">
        <v>2933</v>
      </c>
      <c r="C1154" s="11" t="s">
        <v>3011</v>
      </c>
      <c r="D1154" s="773"/>
      <c r="E1154" s="283">
        <v>85000</v>
      </c>
      <c r="F1154" s="280"/>
      <c r="G1154" s="6">
        <f t="shared" si="25"/>
        <v>85000</v>
      </c>
    </row>
    <row r="1155" spans="1:8" x14ac:dyDescent="0.25">
      <c r="A1155" s="266">
        <v>43495</v>
      </c>
      <c r="B1155" s="10" t="s">
        <v>1400</v>
      </c>
      <c r="C1155" s="11" t="s">
        <v>164</v>
      </c>
      <c r="D1155" s="773"/>
      <c r="E1155" s="281">
        <v>5259</v>
      </c>
      <c r="F1155" s="280"/>
      <c r="G1155" s="6">
        <f t="shared" si="25"/>
        <v>5259</v>
      </c>
    </row>
    <row r="1156" spans="1:8" x14ac:dyDescent="0.25">
      <c r="A1156" s="266">
        <v>43495</v>
      </c>
      <c r="B1156" s="10" t="s">
        <v>1400</v>
      </c>
      <c r="C1156" s="11" t="s">
        <v>164</v>
      </c>
      <c r="D1156" s="773"/>
      <c r="E1156" s="282">
        <v>74051</v>
      </c>
      <c r="F1156" s="280"/>
      <c r="G1156" s="6">
        <f t="shared" si="25"/>
        <v>74051</v>
      </c>
    </row>
    <row r="1157" spans="1:8" x14ac:dyDescent="0.25">
      <c r="A1157" s="266">
        <v>43495</v>
      </c>
      <c r="B1157" s="10" t="s">
        <v>1400</v>
      </c>
      <c r="C1157" s="11" t="s">
        <v>164</v>
      </c>
      <c r="D1157" s="773"/>
      <c r="E1157" s="283">
        <v>19773</v>
      </c>
      <c r="F1157" s="280"/>
      <c r="G1157" s="6">
        <f t="shared" si="25"/>
        <v>19773</v>
      </c>
    </row>
    <row r="1158" spans="1:8" x14ac:dyDescent="0.25">
      <c r="A1158" s="266">
        <v>43495</v>
      </c>
      <c r="B1158" s="10" t="s">
        <v>2652</v>
      </c>
      <c r="C1158" s="11" t="s">
        <v>3011</v>
      </c>
      <c r="D1158" s="773"/>
      <c r="E1158" s="300"/>
      <c r="F1158" s="280">
        <v>250000</v>
      </c>
      <c r="G1158" s="6">
        <f t="shared" si="25"/>
        <v>-250000</v>
      </c>
      <c r="H1158" s="124"/>
    </row>
    <row r="1159" spans="1:8" x14ac:dyDescent="0.25">
      <c r="A1159" s="266">
        <v>43500</v>
      </c>
      <c r="B1159" s="10" t="s">
        <v>2652</v>
      </c>
      <c r="C1159" s="11" t="s">
        <v>1803</v>
      </c>
      <c r="D1159" s="773"/>
      <c r="E1159" s="282">
        <v>164818</v>
      </c>
      <c r="F1159" s="280"/>
      <c r="G1159" s="6">
        <f t="shared" si="25"/>
        <v>164818</v>
      </c>
    </row>
    <row r="1160" spans="1:8" x14ac:dyDescent="0.25">
      <c r="A1160" s="266">
        <v>43500</v>
      </c>
      <c r="B1160" s="10" t="s">
        <v>1400</v>
      </c>
      <c r="C1160" s="11" t="s">
        <v>1803</v>
      </c>
      <c r="D1160" s="773"/>
      <c r="E1160" s="282">
        <v>4060</v>
      </c>
      <c r="F1160" s="280"/>
      <c r="G1160" s="6">
        <f t="shared" si="25"/>
        <v>4060</v>
      </c>
    </row>
    <row r="1161" spans="1:8" x14ac:dyDescent="0.25">
      <c r="A1161" s="266">
        <v>43500</v>
      </c>
      <c r="B1161" s="10" t="s">
        <v>2652</v>
      </c>
      <c r="C1161" s="11" t="s">
        <v>1803</v>
      </c>
      <c r="D1161" s="773"/>
      <c r="E1161" s="282">
        <v>66065</v>
      </c>
      <c r="F1161" s="280"/>
      <c r="G1161" s="6">
        <f t="shared" si="25"/>
        <v>66065</v>
      </c>
    </row>
    <row r="1162" spans="1:8" x14ac:dyDescent="0.25">
      <c r="A1162" s="266">
        <v>43500</v>
      </c>
      <c r="B1162" s="10" t="s">
        <v>2652</v>
      </c>
      <c r="C1162" s="11" t="s">
        <v>1803</v>
      </c>
      <c r="D1162" s="773"/>
      <c r="E1162" s="282">
        <v>54061</v>
      </c>
      <c r="F1162" s="280"/>
      <c r="G1162" s="6">
        <f t="shared" si="25"/>
        <v>54061</v>
      </c>
    </row>
    <row r="1163" spans="1:8" x14ac:dyDescent="0.25">
      <c r="A1163" s="266">
        <v>43500</v>
      </c>
      <c r="B1163" s="10" t="s">
        <v>1400</v>
      </c>
      <c r="C1163" s="11" t="s">
        <v>1803</v>
      </c>
      <c r="D1163" s="773"/>
      <c r="E1163" s="282">
        <v>8310</v>
      </c>
      <c r="F1163" s="280"/>
      <c r="G1163" s="6">
        <f t="shared" si="25"/>
        <v>8310</v>
      </c>
    </row>
    <row r="1164" spans="1:8" x14ac:dyDescent="0.25">
      <c r="A1164" s="266">
        <v>43500</v>
      </c>
      <c r="B1164" s="10" t="s">
        <v>2933</v>
      </c>
      <c r="C1164" s="11" t="s">
        <v>3011</v>
      </c>
      <c r="D1164" s="773"/>
      <c r="E1164" s="281">
        <v>10000</v>
      </c>
      <c r="F1164" s="280"/>
      <c r="G1164" s="6">
        <f t="shared" si="25"/>
        <v>10000</v>
      </c>
    </row>
    <row r="1165" spans="1:8" x14ac:dyDescent="0.25">
      <c r="A1165" s="266">
        <v>43500</v>
      </c>
      <c r="B1165" s="10" t="s">
        <v>2652</v>
      </c>
      <c r="C1165" s="11" t="s">
        <v>3011</v>
      </c>
      <c r="D1165" s="773"/>
      <c r="E1165" s="283">
        <v>145000</v>
      </c>
      <c r="F1165" s="280"/>
      <c r="G1165" s="6">
        <f t="shared" si="25"/>
        <v>145000</v>
      </c>
    </row>
    <row r="1166" spans="1:8" x14ac:dyDescent="0.25">
      <c r="A1166" s="266">
        <v>43500</v>
      </c>
      <c r="B1166" s="10" t="s">
        <v>1400</v>
      </c>
      <c r="C1166" s="11" t="s">
        <v>169</v>
      </c>
      <c r="E1166" s="8">
        <v>2094</v>
      </c>
      <c r="G1166" s="6">
        <f t="shared" si="25"/>
        <v>2094</v>
      </c>
    </row>
    <row r="1167" spans="1:8" x14ac:dyDescent="0.25">
      <c r="A1167" s="266">
        <v>43500</v>
      </c>
      <c r="B1167" s="10" t="s">
        <v>1400</v>
      </c>
      <c r="C1167" s="11" t="s">
        <v>169</v>
      </c>
      <c r="E1167" s="8">
        <v>14538</v>
      </c>
      <c r="G1167" s="6">
        <f t="shared" si="25"/>
        <v>14538</v>
      </c>
    </row>
    <row r="1168" spans="1:8" x14ac:dyDescent="0.25">
      <c r="A1168" s="266">
        <v>43500</v>
      </c>
      <c r="B1168" s="10" t="s">
        <v>1400</v>
      </c>
      <c r="C1168" s="11" t="s">
        <v>169</v>
      </c>
      <c r="E1168" s="8">
        <v>23518</v>
      </c>
      <c r="G1168" s="6">
        <f t="shared" si="25"/>
        <v>23518</v>
      </c>
    </row>
    <row r="1169" spans="1:8" x14ac:dyDescent="0.25">
      <c r="A1169" s="266">
        <v>43500</v>
      </c>
      <c r="B1169" s="10" t="s">
        <v>1400</v>
      </c>
      <c r="C1169" s="11" t="s">
        <v>169</v>
      </c>
      <c r="E1169" s="8">
        <v>2815</v>
      </c>
      <c r="G1169" s="6">
        <f t="shared" si="25"/>
        <v>2815</v>
      </c>
    </row>
    <row r="1170" spans="1:8" x14ac:dyDescent="0.25">
      <c r="A1170" s="266">
        <v>43508</v>
      </c>
      <c r="B1170" s="10" t="s">
        <v>2652</v>
      </c>
      <c r="C1170" s="11" t="s">
        <v>1803</v>
      </c>
      <c r="D1170" s="773"/>
      <c r="E1170" s="281">
        <v>1474</v>
      </c>
      <c r="F1170" s="280"/>
      <c r="G1170" s="6">
        <f t="shared" si="25"/>
        <v>1474</v>
      </c>
    </row>
    <row r="1171" spans="1:8" x14ac:dyDescent="0.25">
      <c r="A1171" s="266">
        <v>43508</v>
      </c>
      <c r="B1171" s="10" t="s">
        <v>2652</v>
      </c>
      <c r="C1171" s="11" t="s">
        <v>1803</v>
      </c>
      <c r="D1171" s="773"/>
      <c r="E1171" s="282">
        <v>122831</v>
      </c>
      <c r="F1171" s="280"/>
      <c r="G1171" s="6">
        <f t="shared" si="25"/>
        <v>122831</v>
      </c>
    </row>
    <row r="1172" spans="1:8" x14ac:dyDescent="0.25">
      <c r="A1172" s="266">
        <v>43508</v>
      </c>
      <c r="B1172" s="10" t="s">
        <v>1400</v>
      </c>
      <c r="C1172" s="11" t="s">
        <v>1803</v>
      </c>
      <c r="D1172" s="773"/>
      <c r="E1172" s="282">
        <v>2128</v>
      </c>
      <c r="F1172" s="280"/>
      <c r="G1172" s="6">
        <f t="shared" si="25"/>
        <v>2128</v>
      </c>
    </row>
    <row r="1173" spans="1:8" x14ac:dyDescent="0.25">
      <c r="A1173" s="266">
        <v>43508</v>
      </c>
      <c r="B1173" s="10" t="s">
        <v>1400</v>
      </c>
      <c r="C1173" s="11" t="s">
        <v>1803</v>
      </c>
      <c r="D1173" s="773"/>
      <c r="E1173" s="283">
        <v>3010</v>
      </c>
      <c r="F1173" s="280"/>
      <c r="G1173" s="6">
        <f t="shared" si="25"/>
        <v>3010</v>
      </c>
    </row>
    <row r="1174" spans="1:8" x14ac:dyDescent="0.25">
      <c r="A1174" s="266">
        <v>43508</v>
      </c>
      <c r="B1174" s="10" t="s">
        <v>1400</v>
      </c>
      <c r="C1174" s="11" t="s">
        <v>166</v>
      </c>
      <c r="D1174" s="773"/>
      <c r="E1174" s="22">
        <v>78000</v>
      </c>
      <c r="F1174" s="280"/>
      <c r="G1174" s="6">
        <f t="shared" si="25"/>
        <v>78000</v>
      </c>
    </row>
    <row r="1175" spans="1:8" x14ac:dyDescent="0.25">
      <c r="A1175" s="266">
        <v>43508</v>
      </c>
      <c r="B1175" s="10" t="s">
        <v>1400</v>
      </c>
      <c r="C1175" s="11" t="s">
        <v>164</v>
      </c>
      <c r="E1175" s="8">
        <v>5490</v>
      </c>
      <c r="G1175" s="6">
        <f t="shared" si="25"/>
        <v>5490</v>
      </c>
    </row>
    <row r="1176" spans="1:8" ht="16.5" thickBot="1" x14ac:dyDescent="0.3">
      <c r="A1176" s="266">
        <v>43508</v>
      </c>
      <c r="B1176" s="10" t="s">
        <v>1400</v>
      </c>
      <c r="C1176" s="11" t="s">
        <v>164</v>
      </c>
      <c r="F1176" s="9">
        <v>13520</v>
      </c>
      <c r="G1176" s="6">
        <f t="shared" si="25"/>
        <v>-13520</v>
      </c>
      <c r="H1176" s="7" t="s">
        <v>4470</v>
      </c>
    </row>
    <row r="1177" spans="1:8" x14ac:dyDescent="0.25">
      <c r="A1177" s="266">
        <v>43512</v>
      </c>
      <c r="B1177" s="10" t="s">
        <v>2933</v>
      </c>
      <c r="C1177" s="11" t="s">
        <v>3011</v>
      </c>
      <c r="E1177" s="292">
        <v>24000</v>
      </c>
      <c r="G1177" s="6">
        <f t="shared" si="25"/>
        <v>24000</v>
      </c>
    </row>
    <row r="1178" spans="1:8" x14ac:dyDescent="0.25">
      <c r="A1178" s="266">
        <v>43512</v>
      </c>
      <c r="B1178" s="10" t="s">
        <v>2652</v>
      </c>
      <c r="C1178" s="11" t="s">
        <v>3011</v>
      </c>
      <c r="E1178" s="8">
        <v>121000</v>
      </c>
      <c r="G1178" s="6">
        <f t="shared" si="25"/>
        <v>121000</v>
      </c>
    </row>
    <row r="1179" spans="1:8" ht="16.5" thickBot="1" x14ac:dyDescent="0.3">
      <c r="A1179" s="266">
        <v>43512</v>
      </c>
      <c r="B1179" s="10" t="s">
        <v>2933</v>
      </c>
      <c r="C1179" s="11" t="s">
        <v>3011</v>
      </c>
      <c r="E1179" s="293">
        <v>15000</v>
      </c>
      <c r="G1179" s="6">
        <f t="shared" si="25"/>
        <v>15000</v>
      </c>
    </row>
    <row r="1180" spans="1:8" ht="16.5" thickBot="1" x14ac:dyDescent="0.3">
      <c r="A1180" s="266">
        <v>43512</v>
      </c>
      <c r="B1180" s="10" t="s">
        <v>2787</v>
      </c>
      <c r="C1180" s="11" t="s">
        <v>161</v>
      </c>
      <c r="F1180" s="301">
        <v>500000</v>
      </c>
      <c r="G1180" s="6">
        <f t="shared" si="25"/>
        <v>-500000</v>
      </c>
      <c r="H1180" s="31" t="s">
        <v>4641</v>
      </c>
    </row>
    <row r="1181" spans="1:8" ht="16.5" thickBot="1" x14ac:dyDescent="0.3">
      <c r="A1181" s="266">
        <v>43512</v>
      </c>
      <c r="B1181" s="10" t="s">
        <v>1400</v>
      </c>
      <c r="C1181" s="11" t="s">
        <v>164</v>
      </c>
      <c r="F1181" s="301">
        <v>100000</v>
      </c>
      <c r="G1181" s="6">
        <f t="shared" si="25"/>
        <v>-100000</v>
      </c>
      <c r="H1181" s="31" t="s">
        <v>4578</v>
      </c>
    </row>
    <row r="1182" spans="1:8" x14ac:dyDescent="0.25">
      <c r="A1182" s="266">
        <v>43512</v>
      </c>
      <c r="B1182" s="10" t="s">
        <v>2652</v>
      </c>
      <c r="C1182" s="11" t="s">
        <v>3011</v>
      </c>
      <c r="E1182" s="109"/>
      <c r="F1182" s="295">
        <v>65000</v>
      </c>
      <c r="G1182" s="6">
        <f t="shared" si="25"/>
        <v>-65000</v>
      </c>
      <c r="H1182" s="31" t="s">
        <v>4577</v>
      </c>
    </row>
    <row r="1183" spans="1:8" ht="16.5" thickBot="1" x14ac:dyDescent="0.3">
      <c r="A1183" s="266">
        <v>43512</v>
      </c>
      <c r="B1183" s="10" t="s">
        <v>3733</v>
      </c>
      <c r="C1183" s="11" t="s">
        <v>3011</v>
      </c>
      <c r="E1183" s="109"/>
      <c r="F1183" s="296">
        <v>135000</v>
      </c>
      <c r="G1183" s="6">
        <f t="shared" si="25"/>
        <v>-135000</v>
      </c>
      <c r="H1183" s="78" t="s">
        <v>4577</v>
      </c>
    </row>
    <row r="1184" spans="1:8" x14ac:dyDescent="0.25">
      <c r="A1184" s="266">
        <v>43517</v>
      </c>
      <c r="B1184" s="10" t="s">
        <v>2652</v>
      </c>
      <c r="C1184" s="11" t="s">
        <v>1803</v>
      </c>
      <c r="E1184" s="292">
        <v>51927</v>
      </c>
      <c r="G1184" s="6">
        <f t="shared" si="25"/>
        <v>51927</v>
      </c>
    </row>
    <row r="1185" spans="1:8" x14ac:dyDescent="0.25">
      <c r="A1185" s="266">
        <v>43517</v>
      </c>
      <c r="B1185" s="10" t="s">
        <v>2652</v>
      </c>
      <c r="C1185" s="11" t="s">
        <v>1803</v>
      </c>
      <c r="E1185" s="8">
        <v>44869</v>
      </c>
      <c r="G1185" s="6">
        <f t="shared" si="25"/>
        <v>44869</v>
      </c>
    </row>
    <row r="1186" spans="1:8" ht="16.5" thickBot="1" x14ac:dyDescent="0.3">
      <c r="A1186" s="266">
        <v>43517</v>
      </c>
      <c r="B1186" s="10" t="s">
        <v>2652</v>
      </c>
      <c r="C1186" s="11" t="s">
        <v>1803</v>
      </c>
      <c r="E1186" s="293">
        <v>707</v>
      </c>
      <c r="G1186" s="6">
        <f t="shared" si="25"/>
        <v>707</v>
      </c>
    </row>
    <row r="1187" spans="1:8" ht="16.5" thickBot="1" x14ac:dyDescent="0.3">
      <c r="A1187" s="266">
        <v>43518</v>
      </c>
      <c r="B1187" s="10" t="s">
        <v>2933</v>
      </c>
      <c r="C1187" s="11" t="s">
        <v>180</v>
      </c>
      <c r="E1187" s="294">
        <v>631320</v>
      </c>
      <c r="G1187" s="6">
        <f t="shared" si="25"/>
        <v>631320</v>
      </c>
    </row>
    <row r="1188" spans="1:8" x14ac:dyDescent="0.25">
      <c r="A1188" s="266">
        <v>43519</v>
      </c>
      <c r="B1188" s="10" t="s">
        <v>2933</v>
      </c>
      <c r="C1188" s="11" t="s">
        <v>166</v>
      </c>
      <c r="E1188" s="292">
        <v>35000</v>
      </c>
      <c r="G1188" s="6">
        <f t="shared" si="25"/>
        <v>35000</v>
      </c>
    </row>
    <row r="1189" spans="1:8" x14ac:dyDescent="0.25">
      <c r="A1189" s="266">
        <v>43519</v>
      </c>
      <c r="B1189" s="10" t="s">
        <v>2652</v>
      </c>
      <c r="C1189" s="11" t="s">
        <v>166</v>
      </c>
      <c r="E1189" s="8">
        <v>18400</v>
      </c>
      <c r="G1189" s="6">
        <f t="shared" si="25"/>
        <v>18400</v>
      </c>
    </row>
    <row r="1190" spans="1:8" ht="16.5" thickBot="1" x14ac:dyDescent="0.3">
      <c r="A1190" s="266">
        <v>43519</v>
      </c>
      <c r="B1190" s="10" t="s">
        <v>2652</v>
      </c>
      <c r="C1190" s="11" t="s">
        <v>166</v>
      </c>
      <c r="E1190" s="293">
        <v>9200</v>
      </c>
      <c r="G1190" s="6">
        <f t="shared" si="25"/>
        <v>9200</v>
      </c>
    </row>
    <row r="1191" spans="1:8" ht="16.5" thickBot="1" x14ac:dyDescent="0.3">
      <c r="A1191" s="266">
        <v>43519</v>
      </c>
      <c r="B1191" s="10" t="s">
        <v>4721</v>
      </c>
      <c r="C1191" s="11" t="s">
        <v>1815</v>
      </c>
      <c r="E1191" s="294">
        <v>199286</v>
      </c>
      <c r="G1191" s="6">
        <f t="shared" si="25"/>
        <v>199286</v>
      </c>
    </row>
    <row r="1192" spans="1:8" ht="16.5" thickBot="1" x14ac:dyDescent="0.3">
      <c r="A1192" s="266">
        <v>43519</v>
      </c>
      <c r="B1192" s="10" t="s">
        <v>2933</v>
      </c>
      <c r="C1192" s="11" t="s">
        <v>180</v>
      </c>
      <c r="F1192" s="9">
        <v>500000</v>
      </c>
      <c r="G1192" s="6">
        <f t="shared" si="25"/>
        <v>-500000</v>
      </c>
      <c r="H1192" s="31" t="s">
        <v>4625</v>
      </c>
    </row>
    <row r="1193" spans="1:8" x14ac:dyDescent="0.25">
      <c r="A1193" s="266">
        <v>43525</v>
      </c>
      <c r="B1193" s="10" t="s">
        <v>2933</v>
      </c>
      <c r="C1193" s="11" t="s">
        <v>166</v>
      </c>
      <c r="E1193" s="292">
        <v>45000</v>
      </c>
      <c r="G1193" s="6">
        <f t="shared" si="25"/>
        <v>45000</v>
      </c>
    </row>
    <row r="1194" spans="1:8" ht="16.5" thickBot="1" x14ac:dyDescent="0.3">
      <c r="A1194" s="266">
        <v>43525</v>
      </c>
      <c r="B1194" s="10" t="s">
        <v>2652</v>
      </c>
      <c r="C1194" s="11" t="s">
        <v>166</v>
      </c>
      <c r="E1194" s="293">
        <v>12500</v>
      </c>
      <c r="G1194" s="6">
        <f t="shared" si="25"/>
        <v>12500</v>
      </c>
    </row>
    <row r="1195" spans="1:8" ht="16.5" thickBot="1" x14ac:dyDescent="0.3">
      <c r="A1195" s="266">
        <v>43525</v>
      </c>
      <c r="B1195" s="10" t="s">
        <v>1400</v>
      </c>
      <c r="C1195" s="11" t="s">
        <v>164</v>
      </c>
      <c r="E1195" s="294">
        <v>84648</v>
      </c>
      <c r="G1195" s="6">
        <f t="shared" si="25"/>
        <v>84648</v>
      </c>
    </row>
    <row r="1196" spans="1:8" x14ac:dyDescent="0.25">
      <c r="A1196" s="266">
        <v>43529</v>
      </c>
      <c r="B1196" s="10" t="s">
        <v>1400</v>
      </c>
      <c r="C1196" s="11" t="s">
        <v>169</v>
      </c>
      <c r="F1196" s="9">
        <v>100000</v>
      </c>
      <c r="G1196" s="6">
        <f t="shared" si="25"/>
        <v>-100000</v>
      </c>
      <c r="H1196" s="31" t="s">
        <v>4642</v>
      </c>
    </row>
    <row r="1197" spans="1:8" x14ac:dyDescent="0.25">
      <c r="A1197" s="266">
        <v>43529</v>
      </c>
      <c r="B1197" s="10" t="s">
        <v>1400</v>
      </c>
      <c r="C1197" s="11" t="s">
        <v>1815</v>
      </c>
      <c r="F1197" s="9">
        <v>300000</v>
      </c>
      <c r="G1197" s="6">
        <f t="shared" si="25"/>
        <v>-300000</v>
      </c>
      <c r="H1197" s="31" t="s">
        <v>4643</v>
      </c>
    </row>
    <row r="1198" spans="1:8" x14ac:dyDescent="0.25">
      <c r="A1198" s="266">
        <v>43529</v>
      </c>
      <c r="B1198" s="10" t="s">
        <v>2933</v>
      </c>
      <c r="C1198" s="11" t="s">
        <v>180</v>
      </c>
      <c r="F1198" s="9">
        <v>300000</v>
      </c>
      <c r="G1198" s="6">
        <f t="shared" si="25"/>
        <v>-300000</v>
      </c>
      <c r="H1198" s="78" t="s">
        <v>4644</v>
      </c>
    </row>
    <row r="1199" spans="1:8" x14ac:dyDescent="0.25">
      <c r="A1199" s="266">
        <v>43529</v>
      </c>
      <c r="B1199" s="10" t="s">
        <v>40</v>
      </c>
      <c r="C1199" s="11" t="s">
        <v>164</v>
      </c>
      <c r="F1199" s="9">
        <v>1743</v>
      </c>
      <c r="G1199" s="6">
        <f t="shared" si="25"/>
        <v>-1743</v>
      </c>
      <c r="H1199" s="78"/>
    </row>
    <row r="1200" spans="1:8" x14ac:dyDescent="0.25">
      <c r="A1200" s="266">
        <v>43529</v>
      </c>
      <c r="B1200" s="10" t="s">
        <v>11</v>
      </c>
      <c r="C1200" s="11" t="s">
        <v>164</v>
      </c>
      <c r="F1200" s="9">
        <v>5815</v>
      </c>
      <c r="G1200" s="6">
        <f t="shared" si="25"/>
        <v>-5815</v>
      </c>
      <c r="H1200" s="79"/>
    </row>
    <row r="1201" spans="1:8" x14ac:dyDescent="0.25">
      <c r="A1201" s="266">
        <v>43529</v>
      </c>
      <c r="B1201" s="10" t="s">
        <v>4645</v>
      </c>
      <c r="C1201" s="11" t="s">
        <v>164</v>
      </c>
      <c r="F1201" s="9">
        <v>900</v>
      </c>
      <c r="G1201" s="6">
        <f t="shared" si="25"/>
        <v>-900</v>
      </c>
      <c r="H1201" s="79" t="s">
        <v>4646</v>
      </c>
    </row>
    <row r="1202" spans="1:8" ht="16.5" thickBot="1" x14ac:dyDescent="0.3">
      <c r="A1202" s="266">
        <v>43529</v>
      </c>
      <c r="B1202" s="10" t="s">
        <v>1400</v>
      </c>
      <c r="C1202" s="11" t="s">
        <v>164</v>
      </c>
      <c r="F1202" s="9">
        <f>75000-F1201-F1200-F1199</f>
        <v>66542</v>
      </c>
      <c r="G1202" s="6">
        <f t="shared" si="25"/>
        <v>-66542</v>
      </c>
      <c r="H1202" s="80"/>
    </row>
    <row r="1203" spans="1:8" ht="16.5" thickBot="1" x14ac:dyDescent="0.3">
      <c r="A1203" s="266">
        <v>43525</v>
      </c>
      <c r="B1203" s="10" t="s">
        <v>2652</v>
      </c>
      <c r="C1203" s="11" t="s">
        <v>3011</v>
      </c>
      <c r="E1203" s="294"/>
      <c r="F1203" s="9">
        <v>41000</v>
      </c>
      <c r="G1203" s="6">
        <f>E1203-F1203</f>
        <v>-41000</v>
      </c>
    </row>
    <row r="1204" spans="1:8" x14ac:dyDescent="0.25">
      <c r="A1204" s="266">
        <v>43529</v>
      </c>
      <c r="B1204" s="10" t="s">
        <v>2933</v>
      </c>
      <c r="C1204" s="11" t="s">
        <v>3011</v>
      </c>
      <c r="F1204" s="9">
        <f>25000+109000</f>
        <v>134000</v>
      </c>
      <c r="G1204" s="6">
        <f>E1204-F1204</f>
        <v>-134000</v>
      </c>
    </row>
    <row r="1205" spans="1:8" x14ac:dyDescent="0.25">
      <c r="A1205" s="266">
        <v>43525</v>
      </c>
      <c r="B1205" s="10" t="s">
        <v>2652</v>
      </c>
      <c r="C1205" s="11" t="s">
        <v>3011</v>
      </c>
      <c r="F1205" s="9">
        <v>25000</v>
      </c>
      <c r="G1205" s="6">
        <f>E1205-F1205</f>
        <v>-25000</v>
      </c>
    </row>
    <row r="1206" spans="1:8" ht="16.5" thickBot="1" x14ac:dyDescent="0.3">
      <c r="A1206" s="266">
        <v>43525</v>
      </c>
      <c r="B1206" s="10" t="s">
        <v>2652</v>
      </c>
      <c r="C1206" s="11" t="s">
        <v>3011</v>
      </c>
      <c r="E1206" s="8">
        <v>122500</v>
      </c>
      <c r="G1206" s="6">
        <f>E1206-F1206</f>
        <v>122500</v>
      </c>
    </row>
    <row r="1207" spans="1:8" x14ac:dyDescent="0.25">
      <c r="A1207" s="266">
        <v>43535</v>
      </c>
      <c r="B1207" s="10" t="s">
        <v>1400</v>
      </c>
      <c r="C1207" s="11" t="s">
        <v>1803</v>
      </c>
      <c r="E1207" s="292">
        <v>3220</v>
      </c>
      <c r="G1207" s="6">
        <f t="shared" ref="G1207:G1264" si="26">E1207-F1207</f>
        <v>3220</v>
      </c>
    </row>
    <row r="1208" spans="1:8" x14ac:dyDescent="0.25">
      <c r="A1208" s="266">
        <v>43535</v>
      </c>
      <c r="B1208" s="10" t="s">
        <v>2652</v>
      </c>
      <c r="C1208" s="11" t="s">
        <v>1803</v>
      </c>
      <c r="E1208" s="8">
        <v>29777</v>
      </c>
      <c r="G1208" s="6">
        <f t="shared" si="26"/>
        <v>29777</v>
      </c>
    </row>
    <row r="1209" spans="1:8" x14ac:dyDescent="0.25">
      <c r="A1209" s="266">
        <v>43535</v>
      </c>
      <c r="B1209" s="10" t="s">
        <v>2652</v>
      </c>
      <c r="C1209" s="11" t="s">
        <v>1803</v>
      </c>
      <c r="E1209" s="8">
        <v>218807</v>
      </c>
      <c r="G1209" s="6">
        <f t="shared" si="26"/>
        <v>218807</v>
      </c>
    </row>
    <row r="1210" spans="1:8" x14ac:dyDescent="0.25">
      <c r="A1210" s="266">
        <v>43535</v>
      </c>
      <c r="B1210" s="10" t="s">
        <v>2652</v>
      </c>
      <c r="C1210" s="11" t="s">
        <v>1803</v>
      </c>
      <c r="E1210" s="8">
        <v>35853</v>
      </c>
      <c r="G1210" s="6">
        <f t="shared" si="26"/>
        <v>35853</v>
      </c>
    </row>
    <row r="1211" spans="1:8" x14ac:dyDescent="0.25">
      <c r="A1211" s="266">
        <v>43535</v>
      </c>
      <c r="B1211" s="10" t="s">
        <v>2652</v>
      </c>
      <c r="C1211" s="11" t="s">
        <v>1803</v>
      </c>
      <c r="E1211" s="8">
        <v>16052</v>
      </c>
      <c r="G1211" s="6">
        <f t="shared" si="26"/>
        <v>16052</v>
      </c>
    </row>
    <row r="1212" spans="1:8" x14ac:dyDescent="0.25">
      <c r="A1212" s="266">
        <v>43535</v>
      </c>
      <c r="B1212" s="10" t="s">
        <v>18</v>
      </c>
      <c r="C1212" s="11" t="s">
        <v>1803</v>
      </c>
      <c r="E1212" s="8">
        <v>1189</v>
      </c>
      <c r="G1212" s="6">
        <f t="shared" si="26"/>
        <v>1189</v>
      </c>
    </row>
    <row r="1213" spans="1:8" x14ac:dyDescent="0.25">
      <c r="A1213" s="266">
        <v>43535</v>
      </c>
      <c r="B1213" s="10" t="s">
        <v>2652</v>
      </c>
      <c r="C1213" s="11" t="s">
        <v>1803</v>
      </c>
      <c r="E1213" s="8">
        <v>18123</v>
      </c>
      <c r="G1213" s="6">
        <f t="shared" si="26"/>
        <v>18123</v>
      </c>
    </row>
    <row r="1214" spans="1:8" ht="16.5" thickBot="1" x14ac:dyDescent="0.3">
      <c r="A1214" s="266">
        <v>43535</v>
      </c>
      <c r="B1214" s="10" t="s">
        <v>1400</v>
      </c>
      <c r="C1214" s="11" t="s">
        <v>1803</v>
      </c>
      <c r="E1214" s="293">
        <v>43480</v>
      </c>
      <c r="G1214" s="6">
        <f t="shared" si="26"/>
        <v>43480</v>
      </c>
    </row>
    <row r="1215" spans="1:8" ht="16.5" thickBot="1" x14ac:dyDescent="0.3">
      <c r="A1215" s="266">
        <v>43544</v>
      </c>
      <c r="B1215" s="10" t="s">
        <v>4721</v>
      </c>
      <c r="C1215" s="11" t="s">
        <v>166</v>
      </c>
      <c r="E1215" s="294">
        <v>50000</v>
      </c>
      <c r="G1215" s="6">
        <f t="shared" si="26"/>
        <v>50000</v>
      </c>
    </row>
    <row r="1216" spans="1:8" x14ac:dyDescent="0.25">
      <c r="A1216" s="266">
        <v>43544</v>
      </c>
      <c r="B1216" s="10" t="s">
        <v>2933</v>
      </c>
      <c r="C1216" s="11" t="s">
        <v>3011</v>
      </c>
      <c r="E1216" s="8">
        <v>157740</v>
      </c>
      <c r="G1216" s="6">
        <f t="shared" si="26"/>
        <v>157740</v>
      </c>
    </row>
    <row r="1217" spans="1:8" ht="16.5" thickBot="1" x14ac:dyDescent="0.3">
      <c r="A1217" s="266">
        <v>43544</v>
      </c>
      <c r="B1217" s="10" t="s">
        <v>2652</v>
      </c>
      <c r="C1217" s="11" t="s">
        <v>3011</v>
      </c>
      <c r="E1217" s="8">
        <v>6800</v>
      </c>
      <c r="G1217" s="6">
        <f t="shared" si="26"/>
        <v>6800</v>
      </c>
    </row>
    <row r="1218" spans="1:8" x14ac:dyDescent="0.25">
      <c r="A1218" s="266">
        <v>43549</v>
      </c>
      <c r="B1218" s="10" t="s">
        <v>1400</v>
      </c>
      <c r="C1218" s="11" t="s">
        <v>1803</v>
      </c>
      <c r="E1218" s="292">
        <v>8176</v>
      </c>
      <c r="G1218" s="331">
        <f t="shared" si="26"/>
        <v>8176</v>
      </c>
    </row>
    <row r="1219" spans="1:8" x14ac:dyDescent="0.25">
      <c r="A1219" s="266">
        <v>43549</v>
      </c>
      <c r="B1219" s="10" t="s">
        <v>2652</v>
      </c>
      <c r="C1219" s="11" t="s">
        <v>1803</v>
      </c>
      <c r="E1219" s="8">
        <v>24519</v>
      </c>
      <c r="G1219" s="332">
        <f t="shared" si="26"/>
        <v>24519</v>
      </c>
    </row>
    <row r="1220" spans="1:8" x14ac:dyDescent="0.25">
      <c r="A1220" s="266">
        <v>43549</v>
      </c>
      <c r="B1220" s="10" t="s">
        <v>2652</v>
      </c>
      <c r="C1220" s="11" t="s">
        <v>1803</v>
      </c>
      <c r="E1220" s="8">
        <v>128523</v>
      </c>
      <c r="G1220" s="332">
        <f t="shared" si="26"/>
        <v>128523</v>
      </c>
    </row>
    <row r="1221" spans="1:8" x14ac:dyDescent="0.25">
      <c r="A1221" s="266">
        <v>43549</v>
      </c>
      <c r="B1221" s="10" t="s">
        <v>1400</v>
      </c>
      <c r="C1221" s="11" t="s">
        <v>1803</v>
      </c>
      <c r="E1221" s="8">
        <v>4418</v>
      </c>
      <c r="G1221" s="332">
        <f t="shared" si="26"/>
        <v>4418</v>
      </c>
    </row>
    <row r="1222" spans="1:8" x14ac:dyDescent="0.25">
      <c r="A1222" s="266">
        <v>43549</v>
      </c>
      <c r="B1222" s="10" t="s">
        <v>2652</v>
      </c>
      <c r="C1222" s="11" t="s">
        <v>1803</v>
      </c>
      <c r="E1222" s="8">
        <v>11769</v>
      </c>
      <c r="G1222" s="332">
        <f t="shared" si="26"/>
        <v>11769</v>
      </c>
    </row>
    <row r="1223" spans="1:8" x14ac:dyDescent="0.25">
      <c r="A1223" s="266">
        <v>43549</v>
      </c>
      <c r="B1223" s="10" t="s">
        <v>2652</v>
      </c>
      <c r="C1223" s="11" t="s">
        <v>1803</v>
      </c>
      <c r="E1223" s="8">
        <v>59626</v>
      </c>
      <c r="G1223" s="332">
        <f t="shared" si="26"/>
        <v>59626</v>
      </c>
    </row>
    <row r="1224" spans="1:8" x14ac:dyDescent="0.25">
      <c r="A1224" s="266">
        <v>43549</v>
      </c>
      <c r="B1224" s="10" t="s">
        <v>2652</v>
      </c>
      <c r="C1224" s="11" t="s">
        <v>1803</v>
      </c>
      <c r="E1224" s="8">
        <v>42931</v>
      </c>
      <c r="G1224" s="332">
        <f t="shared" si="26"/>
        <v>42931</v>
      </c>
    </row>
    <row r="1225" spans="1:8" x14ac:dyDescent="0.25">
      <c r="A1225" s="113">
        <v>43549</v>
      </c>
      <c r="B1225" s="10" t="s">
        <v>4721</v>
      </c>
      <c r="C1225" s="11" t="s">
        <v>166</v>
      </c>
      <c r="E1225" s="8">
        <v>53000</v>
      </c>
      <c r="G1225" s="6">
        <f t="shared" si="26"/>
        <v>53000</v>
      </c>
    </row>
    <row r="1226" spans="1:8" x14ac:dyDescent="0.25">
      <c r="A1226" s="113">
        <v>43549</v>
      </c>
      <c r="B1226" s="10" t="s">
        <v>2933</v>
      </c>
      <c r="C1226" s="11" t="s">
        <v>166</v>
      </c>
      <c r="E1226" s="8">
        <v>35000</v>
      </c>
      <c r="G1226" s="6">
        <f t="shared" si="26"/>
        <v>35000</v>
      </c>
    </row>
    <row r="1227" spans="1:8" x14ac:dyDescent="0.25">
      <c r="A1227" s="113">
        <v>43549</v>
      </c>
      <c r="B1227" s="10" t="s">
        <v>4721</v>
      </c>
      <c r="C1227" s="11" t="s">
        <v>166</v>
      </c>
      <c r="D1227" s="773"/>
      <c r="E1227" s="282">
        <v>63600</v>
      </c>
      <c r="F1227" s="280"/>
      <c r="G1227" s="6">
        <f t="shared" si="26"/>
        <v>63600</v>
      </c>
    </row>
    <row r="1228" spans="1:8" ht="16.5" thickBot="1" x14ac:dyDescent="0.3">
      <c r="A1228" s="113">
        <v>43549</v>
      </c>
      <c r="B1228" s="10" t="s">
        <v>4721</v>
      </c>
      <c r="C1228" s="11" t="s">
        <v>166</v>
      </c>
      <c r="D1228" s="773"/>
      <c r="E1228" s="282">
        <v>31800</v>
      </c>
      <c r="F1228" s="280"/>
      <c r="G1228" s="6">
        <f t="shared" si="26"/>
        <v>31800</v>
      </c>
    </row>
    <row r="1229" spans="1:8" x14ac:dyDescent="0.25">
      <c r="A1229" s="113">
        <v>43549</v>
      </c>
      <c r="B1229" s="10" t="s">
        <v>3733</v>
      </c>
      <c r="C1229" s="11" t="s">
        <v>1803</v>
      </c>
      <c r="D1229" s="773"/>
      <c r="E1229" s="282"/>
      <c r="F1229" s="334">
        <v>2039</v>
      </c>
      <c r="G1229" s="6">
        <f t="shared" si="26"/>
        <v>-2039</v>
      </c>
      <c r="H1229" s="78"/>
    </row>
    <row r="1230" spans="1:8" x14ac:dyDescent="0.25">
      <c r="A1230" s="113">
        <v>43549</v>
      </c>
      <c r="B1230" s="10" t="s">
        <v>2933</v>
      </c>
      <c r="C1230" s="11" t="s">
        <v>1803</v>
      </c>
      <c r="D1230" s="773"/>
      <c r="E1230" s="282"/>
      <c r="F1230" s="335">
        <v>151493</v>
      </c>
      <c r="G1230" s="6">
        <f t="shared" si="26"/>
        <v>-151493</v>
      </c>
      <c r="H1230" s="79"/>
    </row>
    <row r="1231" spans="1:8" x14ac:dyDescent="0.25">
      <c r="A1231" s="113">
        <v>43549</v>
      </c>
      <c r="B1231" s="10" t="s">
        <v>18</v>
      </c>
      <c r="C1231" s="11" t="s">
        <v>1803</v>
      </c>
      <c r="D1231" s="773"/>
      <c r="E1231" s="282"/>
      <c r="F1231" s="335">
        <v>1189</v>
      </c>
      <c r="G1231" s="6">
        <f t="shared" si="26"/>
        <v>-1189</v>
      </c>
      <c r="H1231" s="79" t="s">
        <v>4755</v>
      </c>
    </row>
    <row r="1232" spans="1:8" x14ac:dyDescent="0.25">
      <c r="A1232" s="113">
        <v>43549</v>
      </c>
      <c r="B1232" s="10" t="s">
        <v>1400</v>
      </c>
      <c r="C1232" s="11" t="s">
        <v>1803</v>
      </c>
      <c r="D1232" s="773"/>
      <c r="E1232" s="282"/>
      <c r="F1232" s="335">
        <v>212956</v>
      </c>
      <c r="G1232" s="6">
        <f t="shared" si="26"/>
        <v>-212956</v>
      </c>
      <c r="H1232" s="79"/>
    </row>
    <row r="1233" spans="1:8" ht="16.5" thickBot="1" x14ac:dyDescent="0.3">
      <c r="A1233" s="113">
        <v>43549</v>
      </c>
      <c r="B1233" s="10" t="s">
        <v>2652</v>
      </c>
      <c r="C1233" s="11" t="s">
        <v>1803</v>
      </c>
      <c r="D1233" s="773"/>
      <c r="E1233" s="282"/>
      <c r="F1233" s="336">
        <f>500000-F1232-F1231-F1230-F1229</f>
        <v>132323</v>
      </c>
      <c r="G1233" s="6">
        <f t="shared" si="26"/>
        <v>-132323</v>
      </c>
      <c r="H1233" s="80"/>
    </row>
    <row r="1234" spans="1:8" ht="16.5" thickBot="1" x14ac:dyDescent="0.3">
      <c r="A1234" s="113">
        <v>43549</v>
      </c>
      <c r="B1234" s="10" t="s">
        <v>2652</v>
      </c>
      <c r="C1234" s="11" t="s">
        <v>1803</v>
      </c>
      <c r="D1234" s="773"/>
      <c r="E1234" s="282"/>
      <c r="F1234" s="280">
        <v>477500</v>
      </c>
      <c r="G1234" s="6">
        <f t="shared" si="26"/>
        <v>-477500</v>
      </c>
      <c r="H1234" s="79" t="s">
        <v>4755</v>
      </c>
    </row>
    <row r="1235" spans="1:8" ht="16.5" thickBot="1" x14ac:dyDescent="0.3">
      <c r="A1235" s="113">
        <v>43568</v>
      </c>
      <c r="B1235" s="10" t="s">
        <v>2933</v>
      </c>
      <c r="C1235" s="11" t="s">
        <v>166</v>
      </c>
      <c r="E1235" s="294">
        <v>23400</v>
      </c>
      <c r="G1235" s="6">
        <f t="shared" si="26"/>
        <v>23400</v>
      </c>
    </row>
    <row r="1236" spans="1:8" x14ac:dyDescent="0.25">
      <c r="A1236" s="113">
        <v>43568</v>
      </c>
      <c r="B1236" s="10" t="s">
        <v>4721</v>
      </c>
      <c r="C1236" s="11" t="s">
        <v>1815</v>
      </c>
      <c r="E1236" s="292">
        <v>9652</v>
      </c>
      <c r="G1236" s="6">
        <f t="shared" si="26"/>
        <v>9652</v>
      </c>
    </row>
    <row r="1237" spans="1:8" ht="16.5" thickBot="1" x14ac:dyDescent="0.3">
      <c r="A1237" s="113">
        <v>43568</v>
      </c>
      <c r="B1237" s="10" t="s">
        <v>4721</v>
      </c>
      <c r="C1237" s="11" t="s">
        <v>1815</v>
      </c>
      <c r="E1237" s="293">
        <v>74142</v>
      </c>
      <c r="G1237" s="6">
        <f t="shared" si="26"/>
        <v>74142</v>
      </c>
    </row>
    <row r="1238" spans="1:8" x14ac:dyDescent="0.25">
      <c r="A1238" s="113">
        <v>43568</v>
      </c>
      <c r="B1238" s="10" t="s">
        <v>2933</v>
      </c>
      <c r="C1238" s="11" t="s">
        <v>3011</v>
      </c>
      <c r="F1238" s="9">
        <v>157740</v>
      </c>
      <c r="G1238" s="6">
        <f t="shared" si="26"/>
        <v>-157740</v>
      </c>
      <c r="H1238" s="78"/>
    </row>
    <row r="1239" spans="1:8" x14ac:dyDescent="0.25">
      <c r="A1239" s="113">
        <v>43568</v>
      </c>
      <c r="B1239" s="10" t="s">
        <v>2652</v>
      </c>
      <c r="C1239" s="11" t="s">
        <v>3011</v>
      </c>
      <c r="F1239" s="9">
        <v>6800</v>
      </c>
      <c r="G1239" s="6">
        <f t="shared" si="26"/>
        <v>-6800</v>
      </c>
      <c r="H1239" s="79" t="s">
        <v>4803</v>
      </c>
    </row>
    <row r="1240" spans="1:8" x14ac:dyDescent="0.25">
      <c r="A1240" s="113">
        <v>43568</v>
      </c>
      <c r="B1240" s="10" t="s">
        <v>2652</v>
      </c>
      <c r="C1240" s="11" t="s">
        <v>3011</v>
      </c>
      <c r="F1240" s="9">
        <v>-540</v>
      </c>
      <c r="G1240" s="6">
        <f t="shared" si="26"/>
        <v>540</v>
      </c>
      <c r="H1240" s="80"/>
    </row>
    <row r="1241" spans="1:8" x14ac:dyDescent="0.25">
      <c r="A1241" s="113">
        <v>43571</v>
      </c>
      <c r="B1241" s="10" t="s">
        <v>2787</v>
      </c>
      <c r="C1241" s="11" t="s">
        <v>161</v>
      </c>
      <c r="E1241" s="109"/>
      <c r="F1241" s="19">
        <v>200000</v>
      </c>
      <c r="G1241" s="6">
        <f t="shared" si="26"/>
        <v>-200000</v>
      </c>
      <c r="H1241" s="79" t="s">
        <v>4806</v>
      </c>
    </row>
    <row r="1242" spans="1:8" x14ac:dyDescent="0.25">
      <c r="A1242" s="113">
        <v>43571</v>
      </c>
      <c r="B1242" s="10" t="s">
        <v>2933</v>
      </c>
      <c r="C1242" s="11" t="s">
        <v>180</v>
      </c>
      <c r="E1242" s="109"/>
      <c r="F1242" s="19">
        <v>400000</v>
      </c>
      <c r="G1242" s="6">
        <f t="shared" si="26"/>
        <v>-400000</v>
      </c>
      <c r="H1242" s="79" t="s">
        <v>4807</v>
      </c>
    </row>
    <row r="1243" spans="1:8" x14ac:dyDescent="0.25">
      <c r="A1243" s="113">
        <v>43571</v>
      </c>
      <c r="B1243" s="10" t="s">
        <v>1400</v>
      </c>
      <c r="C1243" s="11" t="s">
        <v>1815</v>
      </c>
      <c r="E1243" s="109"/>
      <c r="F1243" s="19">
        <v>300000</v>
      </c>
      <c r="G1243" s="6">
        <f t="shared" si="26"/>
        <v>-300000</v>
      </c>
      <c r="H1243" s="79" t="s">
        <v>4810</v>
      </c>
    </row>
    <row r="1244" spans="1:8" ht="16.5" thickBot="1" x14ac:dyDescent="0.3">
      <c r="A1244" s="113">
        <v>43571</v>
      </c>
      <c r="B1244" s="10" t="s">
        <v>1400</v>
      </c>
      <c r="C1244" s="11" t="s">
        <v>164</v>
      </c>
      <c r="E1244" s="109"/>
      <c r="F1244" s="19">
        <v>35000</v>
      </c>
      <c r="G1244" s="6">
        <f t="shared" si="26"/>
        <v>-35000</v>
      </c>
      <c r="H1244" s="79" t="s">
        <v>4813</v>
      </c>
    </row>
    <row r="1245" spans="1:8" x14ac:dyDescent="0.25">
      <c r="A1245" s="113">
        <v>43574</v>
      </c>
      <c r="B1245" s="10" t="s">
        <v>1400</v>
      </c>
      <c r="C1245" s="11" t="s">
        <v>1803</v>
      </c>
      <c r="E1245" s="292">
        <v>60000</v>
      </c>
      <c r="G1245" s="6">
        <f t="shared" si="26"/>
        <v>60000</v>
      </c>
    </row>
    <row r="1246" spans="1:8" x14ac:dyDescent="0.25">
      <c r="A1246" s="113">
        <v>43574</v>
      </c>
      <c r="B1246" s="10" t="s">
        <v>2652</v>
      </c>
      <c r="C1246" s="11" t="s">
        <v>1803</v>
      </c>
      <c r="E1246" s="8">
        <v>19668</v>
      </c>
      <c r="G1246" s="6">
        <f t="shared" si="26"/>
        <v>19668</v>
      </c>
    </row>
    <row r="1247" spans="1:8" x14ac:dyDescent="0.25">
      <c r="A1247" s="113">
        <v>43574</v>
      </c>
      <c r="B1247" s="10" t="s">
        <v>2652</v>
      </c>
      <c r="C1247" s="11" t="s">
        <v>1803</v>
      </c>
      <c r="E1247" s="8">
        <v>51207</v>
      </c>
      <c r="G1247" s="6">
        <f t="shared" si="26"/>
        <v>51207</v>
      </c>
    </row>
    <row r="1248" spans="1:8" x14ac:dyDescent="0.25">
      <c r="A1248" s="113">
        <v>43574</v>
      </c>
      <c r="B1248" s="10" t="s">
        <v>2652</v>
      </c>
      <c r="C1248" s="11" t="s">
        <v>1803</v>
      </c>
      <c r="E1248" s="8">
        <v>2067</v>
      </c>
      <c r="G1248" s="6">
        <f t="shared" si="26"/>
        <v>2067</v>
      </c>
    </row>
    <row r="1249" spans="1:8" x14ac:dyDescent="0.25">
      <c r="A1249" s="113">
        <v>43574</v>
      </c>
      <c r="B1249" s="10" t="s">
        <v>1400</v>
      </c>
      <c r="C1249" s="11" t="s">
        <v>1803</v>
      </c>
      <c r="E1249" s="8">
        <v>1708</v>
      </c>
      <c r="G1249" s="6">
        <f t="shared" si="26"/>
        <v>1708</v>
      </c>
    </row>
    <row r="1250" spans="1:8" x14ac:dyDescent="0.25">
      <c r="A1250" s="113">
        <v>43574</v>
      </c>
      <c r="B1250" s="10" t="s">
        <v>2652</v>
      </c>
      <c r="C1250" s="11" t="s">
        <v>1803</v>
      </c>
      <c r="E1250" s="8">
        <v>43272</v>
      </c>
      <c r="G1250" s="6">
        <f t="shared" si="26"/>
        <v>43272</v>
      </c>
    </row>
    <row r="1251" spans="1:8" x14ac:dyDescent="0.25">
      <c r="A1251" s="113">
        <v>43574</v>
      </c>
      <c r="B1251" s="10" t="s">
        <v>2652</v>
      </c>
      <c r="C1251" s="11" t="s">
        <v>1803</v>
      </c>
      <c r="E1251" s="8">
        <v>83066</v>
      </c>
      <c r="G1251" s="6">
        <f t="shared" si="26"/>
        <v>83066</v>
      </c>
    </row>
    <row r="1252" spans="1:8" x14ac:dyDescent="0.25">
      <c r="A1252" s="113">
        <v>43574</v>
      </c>
      <c r="B1252" s="10" t="s">
        <v>1400</v>
      </c>
      <c r="C1252" s="11" t="s">
        <v>1803</v>
      </c>
      <c r="E1252" s="8">
        <v>2040</v>
      </c>
      <c r="G1252" s="6">
        <f t="shared" si="26"/>
        <v>2040</v>
      </c>
    </row>
    <row r="1253" spans="1:8" ht="16.5" thickBot="1" x14ac:dyDescent="0.3">
      <c r="A1253" s="113">
        <v>43574</v>
      </c>
      <c r="B1253" s="10" t="s">
        <v>2652</v>
      </c>
      <c r="C1253" s="11" t="s">
        <v>1803</v>
      </c>
      <c r="E1253" s="293">
        <v>17118</v>
      </c>
      <c r="G1253" s="6">
        <f t="shared" si="26"/>
        <v>17118</v>
      </c>
    </row>
    <row r="1254" spans="1:8" x14ac:dyDescent="0.25">
      <c r="A1254" s="113">
        <v>43580</v>
      </c>
      <c r="B1254" s="10" t="s">
        <v>2933</v>
      </c>
      <c r="C1254" s="11" t="s">
        <v>166</v>
      </c>
      <c r="E1254" s="8">
        <v>24000</v>
      </c>
      <c r="G1254" s="6">
        <f t="shared" si="26"/>
        <v>24000</v>
      </c>
    </row>
    <row r="1255" spans="1:8" x14ac:dyDescent="0.25">
      <c r="A1255" s="113">
        <v>43580</v>
      </c>
      <c r="B1255" s="10" t="s">
        <v>2933</v>
      </c>
      <c r="C1255" s="11" t="s">
        <v>180</v>
      </c>
      <c r="E1255" s="8">
        <v>66000</v>
      </c>
      <c r="G1255" s="6">
        <f t="shared" si="26"/>
        <v>66000</v>
      </c>
    </row>
    <row r="1256" spans="1:8" x14ac:dyDescent="0.25">
      <c r="A1256" s="113">
        <v>43580</v>
      </c>
      <c r="B1256" s="10" t="s">
        <v>1400</v>
      </c>
      <c r="C1256" s="11" t="s">
        <v>164</v>
      </c>
      <c r="E1256" s="8">
        <v>19095</v>
      </c>
      <c r="G1256" s="6">
        <f t="shared" si="26"/>
        <v>19095</v>
      </c>
    </row>
    <row r="1257" spans="1:8" x14ac:dyDescent="0.25">
      <c r="A1257" s="113">
        <v>43580</v>
      </c>
      <c r="B1257" s="10" t="s">
        <v>2652</v>
      </c>
      <c r="C1257" s="11" t="s">
        <v>3011</v>
      </c>
      <c r="F1257" s="9">
        <v>15000</v>
      </c>
      <c r="G1257" s="6">
        <f t="shared" si="26"/>
        <v>-15000</v>
      </c>
      <c r="H1257" s="7" t="s">
        <v>4845</v>
      </c>
    </row>
    <row r="1258" spans="1:8" x14ac:dyDescent="0.25">
      <c r="A1258" s="113">
        <v>43580</v>
      </c>
      <c r="B1258" s="10" t="s">
        <v>2652</v>
      </c>
      <c r="C1258" s="11" t="s">
        <v>3011</v>
      </c>
      <c r="F1258" s="9">
        <v>540</v>
      </c>
      <c r="G1258" s="6">
        <f t="shared" si="26"/>
        <v>-540</v>
      </c>
      <c r="H1258" s="7" t="s">
        <v>3918</v>
      </c>
    </row>
    <row r="1259" spans="1:8" x14ac:dyDescent="0.25">
      <c r="A1259" s="113">
        <v>43580</v>
      </c>
      <c r="B1259" s="10" t="s">
        <v>2652</v>
      </c>
      <c r="C1259" s="11" t="s">
        <v>3011</v>
      </c>
      <c r="F1259" s="9">
        <v>82500</v>
      </c>
      <c r="G1259" s="6">
        <f t="shared" si="26"/>
        <v>-82500</v>
      </c>
      <c r="H1259" s="31" t="s">
        <v>4844</v>
      </c>
    </row>
    <row r="1260" spans="1:8" x14ac:dyDescent="0.25">
      <c r="A1260" s="113">
        <v>43582</v>
      </c>
      <c r="B1260" s="10" t="s">
        <v>2652</v>
      </c>
      <c r="C1260" s="11" t="s">
        <v>1803</v>
      </c>
      <c r="E1260" s="109">
        <v>48168</v>
      </c>
      <c r="F1260" s="110"/>
      <c r="G1260" s="6">
        <f t="shared" si="26"/>
        <v>48168</v>
      </c>
    </row>
    <row r="1261" spans="1:8" x14ac:dyDescent="0.25">
      <c r="A1261" s="113">
        <v>43582</v>
      </c>
      <c r="B1261" s="10" t="s">
        <v>2652</v>
      </c>
      <c r="C1261" s="11" t="s">
        <v>1803</v>
      </c>
      <c r="E1261" s="109">
        <v>5264</v>
      </c>
      <c r="F1261" s="111"/>
      <c r="G1261" s="6">
        <f t="shared" si="26"/>
        <v>5264</v>
      </c>
    </row>
    <row r="1262" spans="1:8" x14ac:dyDescent="0.25">
      <c r="A1262" s="113">
        <v>43582</v>
      </c>
      <c r="B1262" s="10" t="s">
        <v>2652</v>
      </c>
      <c r="C1262" s="11" t="s">
        <v>1803</v>
      </c>
      <c r="E1262" s="109">
        <v>44503</v>
      </c>
      <c r="F1262" s="111"/>
      <c r="G1262" s="6">
        <f t="shared" si="26"/>
        <v>44503</v>
      </c>
    </row>
    <row r="1263" spans="1:8" x14ac:dyDescent="0.25">
      <c r="A1263" s="113">
        <v>43582</v>
      </c>
      <c r="B1263" s="10" t="s">
        <v>2652</v>
      </c>
      <c r="C1263" s="11" t="s">
        <v>1803</v>
      </c>
      <c r="E1263" s="109">
        <v>3198</v>
      </c>
      <c r="F1263" s="111"/>
      <c r="G1263" s="6">
        <f t="shared" si="26"/>
        <v>3198</v>
      </c>
    </row>
    <row r="1264" spans="1:8" x14ac:dyDescent="0.25">
      <c r="A1264" s="113">
        <v>43582</v>
      </c>
      <c r="B1264" s="10" t="s">
        <v>1400</v>
      </c>
      <c r="C1264" s="11" t="s">
        <v>1803</v>
      </c>
      <c r="E1264" s="109">
        <v>2592</v>
      </c>
      <c r="F1264" s="112"/>
      <c r="G1264" s="6">
        <f t="shared" si="26"/>
        <v>2592</v>
      </c>
    </row>
    <row r="1265" spans="1:8" x14ac:dyDescent="0.25">
      <c r="A1265" s="113">
        <v>43580</v>
      </c>
      <c r="B1265" s="10" t="s">
        <v>2933</v>
      </c>
      <c r="C1265" s="11" t="s">
        <v>180</v>
      </c>
      <c r="E1265" s="109"/>
      <c r="F1265" s="19">
        <v>250000</v>
      </c>
      <c r="G1265" s="6">
        <f t="shared" ref="G1265:G1300" si="27">E1265-F1265</f>
        <v>-250000</v>
      </c>
      <c r="H1265" s="79" t="s">
        <v>4850</v>
      </c>
    </row>
    <row r="1266" spans="1:8" x14ac:dyDescent="0.25">
      <c r="A1266" s="113">
        <v>43587</v>
      </c>
      <c r="B1266" s="10" t="s">
        <v>1400</v>
      </c>
      <c r="C1266" s="11" t="s">
        <v>166</v>
      </c>
      <c r="E1266" s="8">
        <v>50800</v>
      </c>
      <c r="G1266" s="6">
        <f t="shared" si="27"/>
        <v>50800</v>
      </c>
    </row>
    <row r="1267" spans="1:8" x14ac:dyDescent="0.25">
      <c r="A1267" s="113">
        <v>43595</v>
      </c>
      <c r="B1267" s="10" t="s">
        <v>4884</v>
      </c>
      <c r="C1267" s="11" t="s">
        <v>164</v>
      </c>
      <c r="E1267" s="8">
        <v>262657</v>
      </c>
      <c r="G1267" s="6">
        <f t="shared" si="27"/>
        <v>262657</v>
      </c>
    </row>
    <row r="1268" spans="1:8" x14ac:dyDescent="0.25">
      <c r="A1268" s="113">
        <v>43595</v>
      </c>
      <c r="B1268" s="10" t="s">
        <v>1400</v>
      </c>
      <c r="C1268" s="11" t="s">
        <v>164</v>
      </c>
      <c r="E1268" s="8">
        <v>63122</v>
      </c>
      <c r="G1268" s="6">
        <f t="shared" si="27"/>
        <v>63122</v>
      </c>
    </row>
    <row r="1269" spans="1:8" x14ac:dyDescent="0.25">
      <c r="A1269" s="113">
        <v>43595</v>
      </c>
      <c r="B1269" s="10" t="s">
        <v>1400</v>
      </c>
      <c r="C1269" s="11" t="s">
        <v>164</v>
      </c>
      <c r="E1269" s="8">
        <v>23172</v>
      </c>
      <c r="G1269" s="6">
        <f t="shared" si="27"/>
        <v>23172</v>
      </c>
    </row>
    <row r="1270" spans="1:8" x14ac:dyDescent="0.25">
      <c r="A1270" s="113">
        <v>43599</v>
      </c>
      <c r="B1270" s="10" t="s">
        <v>2933</v>
      </c>
      <c r="C1270" s="11" t="s">
        <v>3011</v>
      </c>
      <c r="D1270" s="773"/>
      <c r="E1270" s="281">
        <v>80000</v>
      </c>
      <c r="F1270" s="280"/>
      <c r="G1270" s="6">
        <f t="shared" si="27"/>
        <v>80000</v>
      </c>
    </row>
    <row r="1271" spans="1:8" x14ac:dyDescent="0.25">
      <c r="A1271" s="113">
        <v>43599</v>
      </c>
      <c r="B1271" s="10" t="s">
        <v>2652</v>
      </c>
      <c r="C1271" s="11" t="s">
        <v>3011</v>
      </c>
      <c r="D1271" s="773"/>
      <c r="E1271" s="282">
        <v>85000</v>
      </c>
      <c r="F1271" s="280"/>
      <c r="G1271" s="6">
        <f t="shared" si="27"/>
        <v>85000</v>
      </c>
    </row>
    <row r="1272" spans="1:8" x14ac:dyDescent="0.25">
      <c r="A1272" s="113">
        <v>43607</v>
      </c>
      <c r="B1272" s="10" t="s">
        <v>1400</v>
      </c>
      <c r="C1272" s="11" t="s">
        <v>1815</v>
      </c>
      <c r="E1272" s="8">
        <v>97336</v>
      </c>
      <c r="G1272" s="6">
        <f t="shared" si="27"/>
        <v>97336</v>
      </c>
    </row>
    <row r="1273" spans="1:8" x14ac:dyDescent="0.25">
      <c r="A1273" s="113">
        <v>43613</v>
      </c>
      <c r="B1273" s="10" t="s">
        <v>1400</v>
      </c>
      <c r="C1273" s="11" t="s">
        <v>164</v>
      </c>
      <c r="F1273" s="9">
        <v>108607</v>
      </c>
      <c r="G1273" s="6">
        <f t="shared" si="27"/>
        <v>-108607</v>
      </c>
      <c r="H1273" s="78" t="s">
        <v>4979</v>
      </c>
    </row>
    <row r="1274" spans="1:8" x14ac:dyDescent="0.25">
      <c r="A1274" s="113">
        <v>43613</v>
      </c>
      <c r="B1274" s="10" t="s">
        <v>4884</v>
      </c>
      <c r="C1274" s="11" t="s">
        <v>164</v>
      </c>
      <c r="F1274" s="9">
        <f>300000-F1273</f>
        <v>191393</v>
      </c>
      <c r="G1274" s="6">
        <f t="shared" si="27"/>
        <v>-191393</v>
      </c>
      <c r="H1274" s="80" t="s">
        <v>4980</v>
      </c>
    </row>
    <row r="1275" spans="1:8" x14ac:dyDescent="0.25">
      <c r="A1275" s="113">
        <v>43614</v>
      </c>
      <c r="B1275" s="10" t="s">
        <v>4721</v>
      </c>
      <c r="C1275" s="11" t="s">
        <v>166</v>
      </c>
      <c r="F1275" s="9">
        <v>198400</v>
      </c>
      <c r="G1275" s="6">
        <f t="shared" si="27"/>
        <v>-198400</v>
      </c>
      <c r="H1275" s="78"/>
    </row>
    <row r="1276" spans="1:8" x14ac:dyDescent="0.25">
      <c r="A1276" s="113">
        <v>43614</v>
      </c>
      <c r="B1276" s="10" t="s">
        <v>1400</v>
      </c>
      <c r="C1276" s="11" t="s">
        <v>166</v>
      </c>
      <c r="F1276" s="9">
        <v>25524</v>
      </c>
      <c r="G1276" s="6">
        <f t="shared" si="27"/>
        <v>-25524</v>
      </c>
      <c r="H1276" s="79" t="s">
        <v>4981</v>
      </c>
    </row>
    <row r="1277" spans="1:8" x14ac:dyDescent="0.25">
      <c r="A1277" s="113">
        <v>43614</v>
      </c>
      <c r="B1277" s="10" t="s">
        <v>2933</v>
      </c>
      <c r="C1277" s="11" t="s">
        <v>166</v>
      </c>
      <c r="F1277" s="9">
        <f>82400</f>
        <v>82400</v>
      </c>
      <c r="G1277" s="6">
        <f t="shared" si="27"/>
        <v>-82400</v>
      </c>
      <c r="H1277" s="79"/>
    </row>
    <row r="1278" spans="1:8" x14ac:dyDescent="0.25">
      <c r="A1278" s="113">
        <v>43614</v>
      </c>
      <c r="B1278" s="10" t="s">
        <v>2652</v>
      </c>
      <c r="C1278" s="11" t="s">
        <v>166</v>
      </c>
      <c r="F1278" s="9">
        <v>28500</v>
      </c>
      <c r="G1278" s="6">
        <f t="shared" si="27"/>
        <v>-28500</v>
      </c>
      <c r="H1278" s="79"/>
    </row>
    <row r="1279" spans="1:8" x14ac:dyDescent="0.25">
      <c r="A1279" s="113">
        <v>43614</v>
      </c>
      <c r="B1279" s="10" t="s">
        <v>1400</v>
      </c>
      <c r="C1279" s="11" t="s">
        <v>166</v>
      </c>
      <c r="F1279" s="9">
        <f>500000-F1277-F1276-F1275-14011-14489</f>
        <v>165176</v>
      </c>
      <c r="G1279" s="6">
        <f t="shared" si="27"/>
        <v>-165176</v>
      </c>
      <c r="H1279" s="80"/>
    </row>
    <row r="1280" spans="1:8" x14ac:dyDescent="0.25">
      <c r="A1280" s="113">
        <v>43614</v>
      </c>
      <c r="B1280" s="10" t="s">
        <v>1400</v>
      </c>
      <c r="C1280" s="11" t="s">
        <v>1815</v>
      </c>
      <c r="F1280" s="9">
        <v>300000</v>
      </c>
      <c r="G1280" s="6">
        <f t="shared" si="27"/>
        <v>-300000</v>
      </c>
      <c r="H1280" s="79" t="s">
        <v>4982</v>
      </c>
    </row>
    <row r="1281" spans="1:8" x14ac:dyDescent="0.25">
      <c r="A1281" s="113">
        <v>43619</v>
      </c>
      <c r="B1281" s="10" t="s">
        <v>2933</v>
      </c>
      <c r="C1281" s="11" t="s">
        <v>3011</v>
      </c>
      <c r="E1281" s="8">
        <v>135000</v>
      </c>
      <c r="G1281" s="6">
        <f t="shared" si="27"/>
        <v>135000</v>
      </c>
    </row>
    <row r="1282" spans="1:8" x14ac:dyDescent="0.25">
      <c r="A1282" s="113">
        <v>43628</v>
      </c>
      <c r="B1282" s="10" t="s">
        <v>2652</v>
      </c>
      <c r="C1282" s="11" t="s">
        <v>1803</v>
      </c>
      <c r="D1282" s="773"/>
      <c r="E1282" s="281">
        <v>240</v>
      </c>
      <c r="F1282" s="280"/>
      <c r="G1282" s="6">
        <f t="shared" si="27"/>
        <v>240</v>
      </c>
    </row>
    <row r="1283" spans="1:8" x14ac:dyDescent="0.25">
      <c r="A1283" s="113">
        <v>43628</v>
      </c>
      <c r="B1283" s="10" t="s">
        <v>2652</v>
      </c>
      <c r="C1283" s="11" t="s">
        <v>1803</v>
      </c>
      <c r="D1283" s="773"/>
      <c r="E1283" s="282">
        <v>3340</v>
      </c>
      <c r="F1283" s="280"/>
      <c r="G1283" s="6">
        <f t="shared" si="27"/>
        <v>3340</v>
      </c>
    </row>
    <row r="1284" spans="1:8" x14ac:dyDescent="0.25">
      <c r="A1284" s="113">
        <v>43628</v>
      </c>
      <c r="B1284" s="10" t="s">
        <v>2652</v>
      </c>
      <c r="C1284" s="11" t="s">
        <v>1803</v>
      </c>
      <c r="D1284" s="773"/>
      <c r="E1284" s="282">
        <v>5002</v>
      </c>
      <c r="F1284" s="280"/>
      <c r="G1284" s="6">
        <f t="shared" si="27"/>
        <v>5002</v>
      </c>
    </row>
    <row r="1285" spans="1:8" x14ac:dyDescent="0.25">
      <c r="A1285" s="113">
        <v>43628</v>
      </c>
      <c r="B1285" s="10" t="s">
        <v>2652</v>
      </c>
      <c r="C1285" s="11" t="s">
        <v>1803</v>
      </c>
      <c r="D1285" s="773"/>
      <c r="E1285" s="282">
        <v>11617</v>
      </c>
      <c r="F1285" s="280"/>
      <c r="G1285" s="6">
        <f t="shared" si="27"/>
        <v>11617</v>
      </c>
    </row>
    <row r="1286" spans="1:8" x14ac:dyDescent="0.25">
      <c r="A1286" s="113">
        <v>43628</v>
      </c>
      <c r="B1286" s="10" t="s">
        <v>1400</v>
      </c>
      <c r="C1286" s="11" t="s">
        <v>1803</v>
      </c>
      <c r="D1286" s="773"/>
      <c r="E1286" s="282">
        <v>15086</v>
      </c>
      <c r="F1286" s="280"/>
      <c r="G1286" s="6">
        <f t="shared" si="27"/>
        <v>15086</v>
      </c>
    </row>
    <row r="1287" spans="1:8" x14ac:dyDescent="0.25">
      <c r="A1287" s="113">
        <v>43628</v>
      </c>
      <c r="B1287" s="10" t="s">
        <v>1400</v>
      </c>
      <c r="C1287" s="11" t="s">
        <v>1803</v>
      </c>
      <c r="D1287" s="773"/>
      <c r="E1287" s="282">
        <v>93219</v>
      </c>
      <c r="F1287" s="280"/>
      <c r="G1287" s="6">
        <f t="shared" si="27"/>
        <v>93219</v>
      </c>
    </row>
    <row r="1288" spans="1:8" x14ac:dyDescent="0.25">
      <c r="A1288" s="113">
        <v>43628</v>
      </c>
      <c r="B1288" s="10" t="s">
        <v>1400</v>
      </c>
      <c r="C1288" s="11" t="s">
        <v>1803</v>
      </c>
      <c r="D1288" s="773"/>
      <c r="E1288" s="283">
        <v>4560</v>
      </c>
      <c r="F1288" s="280"/>
      <c r="G1288" s="6">
        <f t="shared" si="27"/>
        <v>4560</v>
      </c>
    </row>
    <row r="1289" spans="1:8" x14ac:dyDescent="0.25">
      <c r="A1289" s="113">
        <v>43628</v>
      </c>
      <c r="B1289" s="10" t="s">
        <v>1400</v>
      </c>
      <c r="C1289" s="11" t="s">
        <v>164</v>
      </c>
      <c r="E1289" s="283">
        <v>1193</v>
      </c>
      <c r="G1289" s="6">
        <f t="shared" si="27"/>
        <v>1193</v>
      </c>
    </row>
    <row r="1290" spans="1:8" x14ac:dyDescent="0.25">
      <c r="A1290" s="113">
        <v>43634</v>
      </c>
      <c r="B1290" s="10" t="s">
        <v>2652</v>
      </c>
      <c r="C1290" s="11" t="s">
        <v>1803</v>
      </c>
      <c r="F1290" s="9">
        <v>487500</v>
      </c>
      <c r="G1290" s="6">
        <f t="shared" si="27"/>
        <v>-487500</v>
      </c>
      <c r="H1290" s="7" t="s">
        <v>5039</v>
      </c>
    </row>
    <row r="1291" spans="1:8" x14ac:dyDescent="0.25">
      <c r="A1291" s="113">
        <v>43628</v>
      </c>
      <c r="B1291" s="10" t="s">
        <v>2652</v>
      </c>
      <c r="C1291" s="11" t="s">
        <v>169</v>
      </c>
      <c r="E1291" s="8">
        <v>55080</v>
      </c>
      <c r="G1291" s="6">
        <f t="shared" si="27"/>
        <v>55080</v>
      </c>
    </row>
    <row r="1292" spans="1:8" x14ac:dyDescent="0.25">
      <c r="A1292" s="113">
        <v>43634</v>
      </c>
      <c r="B1292" s="10" t="s">
        <v>2652</v>
      </c>
      <c r="C1292" s="11" t="s">
        <v>169</v>
      </c>
      <c r="E1292" s="8">
        <v>55687</v>
      </c>
      <c r="G1292" s="6">
        <f t="shared" si="27"/>
        <v>55687</v>
      </c>
    </row>
    <row r="1293" spans="1:8" x14ac:dyDescent="0.25">
      <c r="A1293" s="113">
        <v>43634</v>
      </c>
      <c r="B1293" s="10" t="s">
        <v>1400</v>
      </c>
      <c r="C1293" s="11" t="s">
        <v>164</v>
      </c>
      <c r="E1293" s="8">
        <v>34265</v>
      </c>
      <c r="G1293" s="6">
        <f t="shared" si="27"/>
        <v>34265</v>
      </c>
    </row>
    <row r="1294" spans="1:8" x14ac:dyDescent="0.25">
      <c r="A1294" s="113">
        <v>43634</v>
      </c>
      <c r="B1294" s="10" t="s">
        <v>1400</v>
      </c>
      <c r="C1294" s="11" t="s">
        <v>166</v>
      </c>
      <c r="E1294" s="8">
        <v>14600</v>
      </c>
      <c r="G1294" s="6">
        <f t="shared" si="27"/>
        <v>14600</v>
      </c>
    </row>
    <row r="1295" spans="1:8" x14ac:dyDescent="0.25">
      <c r="A1295" s="113">
        <v>43634</v>
      </c>
      <c r="B1295" s="10" t="s">
        <v>1400</v>
      </c>
      <c r="C1295" s="11" t="s">
        <v>166</v>
      </c>
      <c r="E1295" s="8">
        <v>6665</v>
      </c>
      <c r="G1295" s="6">
        <f t="shared" si="27"/>
        <v>6665</v>
      </c>
    </row>
    <row r="1296" spans="1:8" x14ac:dyDescent="0.25">
      <c r="A1296" s="113">
        <v>43634</v>
      </c>
      <c r="B1296" s="10" t="s">
        <v>1400</v>
      </c>
      <c r="C1296" s="11" t="s">
        <v>166</v>
      </c>
      <c r="E1296" s="8">
        <v>52800</v>
      </c>
      <c r="G1296" s="6">
        <f t="shared" si="27"/>
        <v>52800</v>
      </c>
    </row>
    <row r="1297" spans="1:7" x14ac:dyDescent="0.25">
      <c r="A1297" s="113">
        <v>43645</v>
      </c>
      <c r="B1297" s="10" t="s">
        <v>3733</v>
      </c>
      <c r="C1297" s="11" t="s">
        <v>166</v>
      </c>
      <c r="E1297" s="8">
        <v>4300</v>
      </c>
      <c r="G1297" s="6">
        <f t="shared" si="27"/>
        <v>4300</v>
      </c>
    </row>
    <row r="1298" spans="1:7" x14ac:dyDescent="0.25">
      <c r="A1298" s="113">
        <v>43645</v>
      </c>
      <c r="B1298" s="10" t="s">
        <v>1400</v>
      </c>
      <c r="C1298" s="11" t="s">
        <v>166</v>
      </c>
      <c r="E1298" s="8">
        <v>80000</v>
      </c>
      <c r="G1298" s="6">
        <f t="shared" si="27"/>
        <v>80000</v>
      </c>
    </row>
    <row r="1299" spans="1:7" ht="16.5" thickBot="1" x14ac:dyDescent="0.3">
      <c r="A1299" s="113">
        <v>43645</v>
      </c>
      <c r="B1299" s="348" t="s">
        <v>2652</v>
      </c>
      <c r="C1299" s="349" t="s">
        <v>1803</v>
      </c>
      <c r="E1299" s="350"/>
      <c r="F1299" s="351">
        <v>50000</v>
      </c>
      <c r="G1299" s="6">
        <f t="shared" si="27"/>
        <v>-50000</v>
      </c>
    </row>
    <row r="1300" spans="1:7" x14ac:dyDescent="0.25">
      <c r="A1300" s="113">
        <v>43649</v>
      </c>
      <c r="B1300" s="10" t="s">
        <v>2652</v>
      </c>
      <c r="C1300" s="11" t="s">
        <v>1803</v>
      </c>
      <c r="E1300" s="292">
        <v>3154</v>
      </c>
      <c r="G1300" s="6">
        <f t="shared" si="27"/>
        <v>3154</v>
      </c>
    </row>
    <row r="1301" spans="1:7" x14ac:dyDescent="0.25">
      <c r="A1301" s="113">
        <v>43649</v>
      </c>
      <c r="B1301" s="10" t="s">
        <v>2652</v>
      </c>
      <c r="C1301" s="11" t="s">
        <v>1803</v>
      </c>
      <c r="E1301" s="8">
        <v>4846</v>
      </c>
      <c r="G1301" s="6">
        <f t="shared" ref="G1301:G1434" si="28">E1301-F1301</f>
        <v>4846</v>
      </c>
    </row>
    <row r="1302" spans="1:7" x14ac:dyDescent="0.25">
      <c r="A1302" s="113">
        <v>43649</v>
      </c>
      <c r="B1302" s="10" t="s">
        <v>1400</v>
      </c>
      <c r="C1302" s="11" t="s">
        <v>1803</v>
      </c>
      <c r="E1302" s="8">
        <v>9090</v>
      </c>
      <c r="G1302" s="6">
        <f t="shared" si="28"/>
        <v>9090</v>
      </c>
    </row>
    <row r="1303" spans="1:7" x14ac:dyDescent="0.25">
      <c r="A1303" s="113">
        <v>43649</v>
      </c>
      <c r="B1303" s="10" t="s">
        <v>2652</v>
      </c>
      <c r="C1303" s="11" t="s">
        <v>1803</v>
      </c>
      <c r="E1303" s="8">
        <v>11775</v>
      </c>
      <c r="G1303" s="6">
        <f t="shared" si="28"/>
        <v>11775</v>
      </c>
    </row>
    <row r="1304" spans="1:7" ht="16.5" thickBot="1" x14ac:dyDescent="0.3">
      <c r="A1304" s="113">
        <v>43649</v>
      </c>
      <c r="B1304" s="10" t="s">
        <v>1400</v>
      </c>
      <c r="C1304" s="11" t="s">
        <v>1803</v>
      </c>
      <c r="E1304" s="293">
        <v>13142</v>
      </c>
      <c r="G1304" s="6">
        <f t="shared" si="28"/>
        <v>13142</v>
      </c>
    </row>
    <row r="1305" spans="1:7" ht="16.5" thickBot="1" x14ac:dyDescent="0.3">
      <c r="A1305" s="113">
        <v>43649</v>
      </c>
      <c r="B1305" s="10" t="s">
        <v>5052</v>
      </c>
      <c r="C1305" s="11" t="s">
        <v>166</v>
      </c>
      <c r="E1305" s="294">
        <v>9600</v>
      </c>
      <c r="G1305" s="6">
        <f t="shared" si="28"/>
        <v>9600</v>
      </c>
    </row>
    <row r="1306" spans="1:7" x14ac:dyDescent="0.25">
      <c r="A1306" s="113">
        <v>43649</v>
      </c>
      <c r="B1306" s="10" t="s">
        <v>1400</v>
      </c>
      <c r="C1306" s="11" t="s">
        <v>1815</v>
      </c>
      <c r="E1306" s="8">
        <v>2549</v>
      </c>
      <c r="G1306" s="6">
        <f t="shared" si="28"/>
        <v>2549</v>
      </c>
    </row>
    <row r="1307" spans="1:7" x14ac:dyDescent="0.25">
      <c r="A1307" s="113">
        <v>43649</v>
      </c>
      <c r="B1307" s="10" t="s">
        <v>1400</v>
      </c>
      <c r="C1307" s="11" t="s">
        <v>1815</v>
      </c>
      <c r="E1307" s="8">
        <v>103104</v>
      </c>
      <c r="G1307" s="6">
        <f t="shared" si="28"/>
        <v>103104</v>
      </c>
    </row>
    <row r="1308" spans="1:7" ht="16.5" thickBot="1" x14ac:dyDescent="0.3">
      <c r="A1308" s="113">
        <v>43649</v>
      </c>
      <c r="B1308" s="10" t="s">
        <v>2933</v>
      </c>
      <c r="C1308" s="11" t="s">
        <v>3011</v>
      </c>
      <c r="E1308" s="8">
        <v>15000</v>
      </c>
      <c r="G1308" s="6">
        <f t="shared" si="28"/>
        <v>15000</v>
      </c>
    </row>
    <row r="1309" spans="1:7" x14ac:dyDescent="0.25">
      <c r="A1309" s="113">
        <v>43649</v>
      </c>
      <c r="B1309" s="10" t="s">
        <v>5052</v>
      </c>
      <c r="C1309" s="11" t="s">
        <v>169</v>
      </c>
      <c r="E1309" s="292">
        <v>32000</v>
      </c>
      <c r="G1309" s="6">
        <f t="shared" si="28"/>
        <v>32000</v>
      </c>
    </row>
    <row r="1310" spans="1:7" x14ac:dyDescent="0.25">
      <c r="A1310" s="113">
        <v>43650</v>
      </c>
      <c r="B1310" s="10" t="s">
        <v>5052</v>
      </c>
      <c r="C1310" s="11" t="s">
        <v>169</v>
      </c>
      <c r="E1310" s="8">
        <v>32000</v>
      </c>
      <c r="G1310" s="6">
        <f t="shared" si="28"/>
        <v>32000</v>
      </c>
    </row>
    <row r="1311" spans="1:7" ht="16.5" thickBot="1" x14ac:dyDescent="0.3">
      <c r="A1311" s="113">
        <v>43650</v>
      </c>
      <c r="B1311" s="10" t="s">
        <v>5052</v>
      </c>
      <c r="C1311" s="11" t="s">
        <v>169</v>
      </c>
      <c r="E1311" s="293">
        <v>20544</v>
      </c>
      <c r="G1311" s="6">
        <f t="shared" si="28"/>
        <v>20544</v>
      </c>
    </row>
    <row r="1312" spans="1:7" x14ac:dyDescent="0.25">
      <c r="A1312" s="113">
        <v>43662</v>
      </c>
      <c r="B1312" s="10" t="s">
        <v>5052</v>
      </c>
      <c r="C1312" s="11" t="s">
        <v>166</v>
      </c>
      <c r="E1312" s="8">
        <v>26700</v>
      </c>
      <c r="G1312" s="6">
        <f t="shared" si="28"/>
        <v>26700</v>
      </c>
    </row>
    <row r="1313" spans="1:8" x14ac:dyDescent="0.25">
      <c r="A1313" s="113">
        <v>43662</v>
      </c>
      <c r="B1313" s="10" t="s">
        <v>4884</v>
      </c>
      <c r="C1313" s="11" t="s">
        <v>164</v>
      </c>
      <c r="F1313" s="9">
        <v>50000</v>
      </c>
      <c r="G1313" s="6">
        <f t="shared" si="28"/>
        <v>-50000</v>
      </c>
      <c r="H1313" s="124" t="s">
        <v>5098</v>
      </c>
    </row>
    <row r="1314" spans="1:8" x14ac:dyDescent="0.25">
      <c r="A1314" s="113">
        <v>43662</v>
      </c>
      <c r="B1314" s="10" t="s">
        <v>5052</v>
      </c>
      <c r="C1314" s="11" t="s">
        <v>169</v>
      </c>
      <c r="E1314" s="8">
        <v>81000</v>
      </c>
      <c r="G1314" s="6">
        <f t="shared" si="28"/>
        <v>81000</v>
      </c>
    </row>
    <row r="1315" spans="1:8" x14ac:dyDescent="0.25">
      <c r="A1315" s="113">
        <v>43662</v>
      </c>
      <c r="B1315" s="10" t="s">
        <v>1400</v>
      </c>
      <c r="C1315" s="11" t="s">
        <v>1815</v>
      </c>
      <c r="E1315" s="8">
        <v>113298</v>
      </c>
      <c r="G1315" s="6">
        <f t="shared" si="28"/>
        <v>113298</v>
      </c>
    </row>
    <row r="1316" spans="1:8" x14ac:dyDescent="0.25">
      <c r="A1316" s="113">
        <v>43662</v>
      </c>
      <c r="B1316" s="10" t="s">
        <v>5052</v>
      </c>
      <c r="C1316" s="11" t="s">
        <v>169</v>
      </c>
      <c r="F1316" s="9">
        <v>170644</v>
      </c>
      <c r="G1316" s="6">
        <f t="shared" si="28"/>
        <v>-170644</v>
      </c>
      <c r="H1316" s="78" t="s">
        <v>5106</v>
      </c>
    </row>
    <row r="1317" spans="1:8" x14ac:dyDescent="0.25">
      <c r="A1317" s="113">
        <v>43662</v>
      </c>
      <c r="B1317" s="10" t="s">
        <v>1400</v>
      </c>
      <c r="C1317" s="11" t="s">
        <v>169</v>
      </c>
      <c r="F1317" s="9">
        <v>18333</v>
      </c>
      <c r="G1317" s="6">
        <f t="shared" si="28"/>
        <v>-18333</v>
      </c>
      <c r="H1317" s="79"/>
    </row>
    <row r="1318" spans="1:8" x14ac:dyDescent="0.25">
      <c r="A1318" s="113">
        <v>43662</v>
      </c>
      <c r="B1318" s="10" t="s">
        <v>2652</v>
      </c>
      <c r="C1318" s="11" t="s">
        <v>169</v>
      </c>
      <c r="F1318" s="9">
        <f>300000-F1316-F1317</f>
        <v>111023</v>
      </c>
      <c r="G1318" s="6">
        <f t="shared" si="28"/>
        <v>-111023</v>
      </c>
      <c r="H1318" s="80" t="s">
        <v>5107</v>
      </c>
    </row>
    <row r="1319" spans="1:8" x14ac:dyDescent="0.25">
      <c r="A1319" s="113">
        <v>43668</v>
      </c>
      <c r="B1319" s="13" t="s">
        <v>4814</v>
      </c>
      <c r="C1319" s="11" t="s">
        <v>161</v>
      </c>
      <c r="E1319" s="8">
        <v>15712</v>
      </c>
      <c r="G1319" s="6">
        <f t="shared" si="28"/>
        <v>15712</v>
      </c>
    </row>
    <row r="1320" spans="1:8" x14ac:dyDescent="0.25">
      <c r="A1320" s="113">
        <v>43669</v>
      </c>
      <c r="B1320" s="10" t="s">
        <v>2787</v>
      </c>
      <c r="C1320" s="11" t="s">
        <v>161</v>
      </c>
      <c r="F1320" s="9">
        <v>148899</v>
      </c>
      <c r="G1320" s="6">
        <f t="shared" si="28"/>
        <v>-148899</v>
      </c>
    </row>
    <row r="1321" spans="1:8" x14ac:dyDescent="0.25">
      <c r="A1321" s="113">
        <v>43669</v>
      </c>
      <c r="B1321" s="10" t="s">
        <v>4814</v>
      </c>
      <c r="C1321" s="11" t="s">
        <v>161</v>
      </c>
      <c r="F1321" s="9">
        <v>15712</v>
      </c>
      <c r="G1321" s="6">
        <f t="shared" si="28"/>
        <v>-15712</v>
      </c>
    </row>
    <row r="1322" spans="1:8" x14ac:dyDescent="0.25">
      <c r="A1322" s="113">
        <v>43669</v>
      </c>
      <c r="B1322" s="10" t="s">
        <v>3733</v>
      </c>
      <c r="C1322" s="11" t="s">
        <v>161</v>
      </c>
      <c r="F1322" s="9">
        <v>35376</v>
      </c>
      <c r="G1322" s="6">
        <f t="shared" si="28"/>
        <v>-35376</v>
      </c>
    </row>
    <row r="1323" spans="1:8" x14ac:dyDescent="0.25">
      <c r="A1323" s="113">
        <v>43669</v>
      </c>
      <c r="B1323" s="10" t="s">
        <v>40</v>
      </c>
      <c r="C1323" s="11" t="s">
        <v>161</v>
      </c>
      <c r="F1323" s="9">
        <f>200000-F1322-F1321-F1320</f>
        <v>13</v>
      </c>
      <c r="G1323" s="6">
        <f t="shared" si="28"/>
        <v>-13</v>
      </c>
    </row>
    <row r="1324" spans="1:8" x14ac:dyDescent="0.25">
      <c r="A1324" s="113">
        <v>43669</v>
      </c>
      <c r="B1324" s="10" t="s">
        <v>2933</v>
      </c>
      <c r="C1324" s="11" t="s">
        <v>180</v>
      </c>
      <c r="F1324" s="9">
        <v>130000</v>
      </c>
      <c r="G1324" s="6">
        <f t="shared" si="28"/>
        <v>-130000</v>
      </c>
      <c r="H1324" s="7" t="s">
        <v>5118</v>
      </c>
    </row>
    <row r="1325" spans="1:8" x14ac:dyDescent="0.25">
      <c r="A1325" s="113">
        <v>43671</v>
      </c>
      <c r="B1325" s="10" t="s">
        <v>2652</v>
      </c>
      <c r="C1325" s="11" t="s">
        <v>1803</v>
      </c>
      <c r="F1325" s="9">
        <f>500000+316250</f>
        <v>816250</v>
      </c>
      <c r="G1325" s="6">
        <f t="shared" si="28"/>
        <v>-816250</v>
      </c>
      <c r="H1325" s="31" t="s">
        <v>5538</v>
      </c>
    </row>
    <row r="1326" spans="1:8" x14ac:dyDescent="0.25">
      <c r="A1326" s="113">
        <v>43672</v>
      </c>
      <c r="B1326" s="10" t="s">
        <v>1400</v>
      </c>
      <c r="C1326" s="11" t="s">
        <v>166</v>
      </c>
      <c r="E1326" s="8">
        <v>25600</v>
      </c>
      <c r="G1326" s="6">
        <f t="shared" si="28"/>
        <v>25600</v>
      </c>
    </row>
    <row r="1327" spans="1:8" x14ac:dyDescent="0.25">
      <c r="A1327" s="113">
        <v>43672</v>
      </c>
      <c r="B1327" s="10" t="s">
        <v>2652</v>
      </c>
      <c r="C1327" s="11" t="s">
        <v>166</v>
      </c>
      <c r="E1327" s="8">
        <v>28500</v>
      </c>
      <c r="G1327" s="6">
        <f t="shared" si="28"/>
        <v>28500</v>
      </c>
    </row>
    <row r="1328" spans="1:8" x14ac:dyDescent="0.25">
      <c r="A1328" s="113">
        <v>43672</v>
      </c>
      <c r="B1328" s="10" t="s">
        <v>5052</v>
      </c>
      <c r="C1328" s="11" t="s">
        <v>169</v>
      </c>
      <c r="E1328" s="8">
        <v>5100</v>
      </c>
      <c r="G1328" s="6">
        <f t="shared" si="28"/>
        <v>5100</v>
      </c>
    </row>
    <row r="1329" spans="1:8" x14ac:dyDescent="0.25">
      <c r="A1329" s="113">
        <v>43679</v>
      </c>
      <c r="B1329" s="10" t="s">
        <v>2652</v>
      </c>
      <c r="C1329" s="11" t="s">
        <v>3011</v>
      </c>
      <c r="E1329" s="8">
        <v>137898</v>
      </c>
      <c r="G1329" s="6">
        <f t="shared" si="28"/>
        <v>137898</v>
      </c>
    </row>
    <row r="1330" spans="1:8" x14ac:dyDescent="0.25">
      <c r="A1330" s="113">
        <v>43680</v>
      </c>
      <c r="B1330" s="10" t="s">
        <v>1400</v>
      </c>
      <c r="C1330" s="11" t="s">
        <v>1815</v>
      </c>
      <c r="E1330" s="8">
        <v>198234</v>
      </c>
      <c r="G1330" s="6">
        <f t="shared" si="28"/>
        <v>198234</v>
      </c>
    </row>
    <row r="1331" spans="1:8" x14ac:dyDescent="0.25">
      <c r="A1331" s="113">
        <v>43680</v>
      </c>
      <c r="B1331" s="10" t="s">
        <v>1400</v>
      </c>
      <c r="C1331" s="11" t="s">
        <v>1803</v>
      </c>
      <c r="E1331" s="8">
        <v>1344</v>
      </c>
      <c r="G1331" s="6">
        <f t="shared" si="28"/>
        <v>1344</v>
      </c>
    </row>
    <row r="1332" spans="1:8" x14ac:dyDescent="0.25">
      <c r="A1332" s="113">
        <v>43680</v>
      </c>
      <c r="B1332" s="10" t="s">
        <v>1400</v>
      </c>
      <c r="C1332" s="11" t="s">
        <v>1803</v>
      </c>
      <c r="E1332" s="8">
        <v>3395</v>
      </c>
      <c r="G1332" s="6">
        <f t="shared" si="28"/>
        <v>3395</v>
      </c>
      <c r="H1332" s="7" t="s">
        <v>5168</v>
      </c>
    </row>
    <row r="1333" spans="1:8" x14ac:dyDescent="0.25">
      <c r="A1333" s="113">
        <v>43680</v>
      </c>
      <c r="B1333" s="10" t="s">
        <v>18</v>
      </c>
      <c r="C1333" s="11" t="s">
        <v>1803</v>
      </c>
      <c r="E1333" s="8">
        <v>755</v>
      </c>
      <c r="G1333" s="6">
        <f t="shared" si="28"/>
        <v>755</v>
      </c>
    </row>
    <row r="1334" spans="1:8" x14ac:dyDescent="0.25">
      <c r="A1334" s="113">
        <v>43680</v>
      </c>
      <c r="B1334" s="10" t="s">
        <v>1400</v>
      </c>
      <c r="C1334" s="11" t="s">
        <v>1803</v>
      </c>
      <c r="E1334" s="8">
        <v>1614</v>
      </c>
      <c r="G1334" s="6">
        <f t="shared" si="28"/>
        <v>1614</v>
      </c>
    </row>
    <row r="1335" spans="1:8" x14ac:dyDescent="0.25">
      <c r="A1335" s="113">
        <v>43680</v>
      </c>
      <c r="B1335" s="10" t="s">
        <v>2649</v>
      </c>
      <c r="C1335" s="11" t="s">
        <v>1803</v>
      </c>
      <c r="E1335" s="8">
        <v>8402</v>
      </c>
      <c r="G1335" s="6">
        <f t="shared" si="28"/>
        <v>8402</v>
      </c>
    </row>
    <row r="1336" spans="1:8" x14ac:dyDescent="0.25">
      <c r="A1336" s="113">
        <v>43680</v>
      </c>
      <c r="B1336" s="10" t="s">
        <v>1400</v>
      </c>
      <c r="C1336" s="11" t="s">
        <v>1803</v>
      </c>
      <c r="E1336" s="8">
        <v>2706</v>
      </c>
      <c r="G1336" s="6">
        <f t="shared" si="28"/>
        <v>2706</v>
      </c>
    </row>
    <row r="1337" spans="1:8" x14ac:dyDescent="0.25">
      <c r="A1337" s="113">
        <v>43680</v>
      </c>
      <c r="B1337" s="10" t="s">
        <v>1400</v>
      </c>
      <c r="C1337" s="11" t="s">
        <v>1803</v>
      </c>
      <c r="E1337" s="8">
        <v>4059</v>
      </c>
      <c r="G1337" s="6">
        <f t="shared" si="28"/>
        <v>4059</v>
      </c>
    </row>
    <row r="1338" spans="1:8" x14ac:dyDescent="0.25">
      <c r="A1338" s="113">
        <v>43680</v>
      </c>
      <c r="B1338" s="10" t="s">
        <v>2652</v>
      </c>
      <c r="C1338" s="11" t="s">
        <v>1803</v>
      </c>
      <c r="E1338" s="8">
        <v>103903</v>
      </c>
      <c r="G1338" s="6">
        <f t="shared" si="28"/>
        <v>103903</v>
      </c>
    </row>
    <row r="1339" spans="1:8" x14ac:dyDescent="0.25">
      <c r="A1339" s="113">
        <v>43680</v>
      </c>
      <c r="B1339" s="10" t="s">
        <v>1400</v>
      </c>
      <c r="C1339" s="11" t="s">
        <v>1803</v>
      </c>
      <c r="E1339" s="8">
        <v>6048</v>
      </c>
      <c r="G1339" s="6">
        <f t="shared" si="28"/>
        <v>6048</v>
      </c>
    </row>
    <row r="1340" spans="1:8" x14ac:dyDescent="0.25">
      <c r="A1340" s="113">
        <v>43680</v>
      </c>
      <c r="B1340" s="10" t="s">
        <v>1400</v>
      </c>
      <c r="C1340" s="11" t="s">
        <v>1803</v>
      </c>
      <c r="E1340" s="8">
        <v>204327</v>
      </c>
      <c r="G1340" s="6">
        <f t="shared" si="28"/>
        <v>204327</v>
      </c>
    </row>
    <row r="1341" spans="1:8" x14ac:dyDescent="0.25">
      <c r="A1341" s="113">
        <v>43680</v>
      </c>
      <c r="B1341" s="10" t="s">
        <v>1400</v>
      </c>
      <c r="C1341" s="11" t="s">
        <v>1803</v>
      </c>
      <c r="E1341" s="8">
        <v>2707</v>
      </c>
      <c r="G1341" s="6">
        <f t="shared" si="28"/>
        <v>2707</v>
      </c>
    </row>
    <row r="1342" spans="1:8" x14ac:dyDescent="0.25">
      <c r="A1342" s="113">
        <v>43680</v>
      </c>
      <c r="B1342" s="10" t="s">
        <v>2933</v>
      </c>
      <c r="C1342" s="11" t="s">
        <v>3011</v>
      </c>
      <c r="F1342" s="9">
        <f>80000+135000+15000</f>
        <v>230000</v>
      </c>
      <c r="G1342" s="6">
        <f t="shared" si="28"/>
        <v>-230000</v>
      </c>
      <c r="H1342" s="78"/>
    </row>
    <row r="1343" spans="1:8" x14ac:dyDescent="0.25">
      <c r="A1343" s="113">
        <v>43680</v>
      </c>
      <c r="B1343" s="10" t="s">
        <v>2652</v>
      </c>
      <c r="C1343" s="11" t="s">
        <v>3011</v>
      </c>
      <c r="F1343" s="9">
        <v>85000</v>
      </c>
      <c r="G1343" s="6">
        <f t="shared" si="28"/>
        <v>-85000</v>
      </c>
      <c r="H1343" s="80" t="s">
        <v>5170</v>
      </c>
    </row>
    <row r="1344" spans="1:8" x14ac:dyDescent="0.25">
      <c r="A1344" s="113">
        <v>43683</v>
      </c>
      <c r="B1344" s="10" t="s">
        <v>1400</v>
      </c>
      <c r="C1344" s="11" t="s">
        <v>1815</v>
      </c>
      <c r="E1344" s="8">
        <v>86214</v>
      </c>
      <c r="G1344" s="6">
        <f t="shared" si="28"/>
        <v>86214</v>
      </c>
    </row>
    <row r="1345" spans="1:8" x14ac:dyDescent="0.25">
      <c r="A1345" s="113">
        <v>43697</v>
      </c>
      <c r="B1345" s="10" t="s">
        <v>2652</v>
      </c>
      <c r="C1345" s="11" t="s">
        <v>169</v>
      </c>
      <c r="E1345" s="8">
        <v>58875</v>
      </c>
      <c r="G1345" s="6">
        <f t="shared" si="28"/>
        <v>58875</v>
      </c>
    </row>
    <row r="1346" spans="1:8" x14ac:dyDescent="0.25">
      <c r="A1346" s="113">
        <v>43701</v>
      </c>
      <c r="B1346" s="10" t="s">
        <v>1400</v>
      </c>
      <c r="C1346" s="11" t="s">
        <v>166</v>
      </c>
      <c r="E1346" s="8">
        <v>38400</v>
      </c>
      <c r="G1346" s="6">
        <f t="shared" si="28"/>
        <v>38400</v>
      </c>
    </row>
    <row r="1347" spans="1:8" x14ac:dyDescent="0.25">
      <c r="A1347" s="113">
        <v>43704</v>
      </c>
      <c r="B1347" s="10" t="s">
        <v>1400</v>
      </c>
      <c r="C1347" s="11" t="s">
        <v>1815</v>
      </c>
      <c r="F1347" s="9">
        <v>403500</v>
      </c>
      <c r="G1347" s="6">
        <f t="shared" si="28"/>
        <v>-403500</v>
      </c>
      <c r="H1347" s="7" t="s">
        <v>5239</v>
      </c>
    </row>
    <row r="1348" spans="1:8" x14ac:dyDescent="0.25">
      <c r="A1348" s="113">
        <v>43704</v>
      </c>
      <c r="B1348" s="10" t="s">
        <v>2652</v>
      </c>
      <c r="C1348" s="11" t="s">
        <v>169</v>
      </c>
      <c r="F1348" s="9">
        <v>59345</v>
      </c>
      <c r="G1348" s="6">
        <f t="shared" si="28"/>
        <v>-59345</v>
      </c>
      <c r="H1348" s="7" t="s">
        <v>5240</v>
      </c>
    </row>
    <row r="1349" spans="1:8" x14ac:dyDescent="0.25">
      <c r="A1349" s="113">
        <v>43704</v>
      </c>
      <c r="B1349" s="10" t="s">
        <v>2933</v>
      </c>
      <c r="C1349" s="11" t="s">
        <v>166</v>
      </c>
      <c r="D1349" s="773"/>
      <c r="E1349" s="22">
        <v>18960</v>
      </c>
      <c r="F1349" s="280"/>
      <c r="G1349" s="6">
        <f t="shared" si="28"/>
        <v>18960</v>
      </c>
    </row>
    <row r="1350" spans="1:8" x14ac:dyDescent="0.25">
      <c r="A1350" s="113">
        <v>43704</v>
      </c>
      <c r="B1350" s="10" t="s">
        <v>3733</v>
      </c>
      <c r="C1350" s="11" t="s">
        <v>166</v>
      </c>
      <c r="E1350" s="109"/>
      <c r="F1350" s="110">
        <v>4300</v>
      </c>
      <c r="G1350" s="6">
        <f t="shared" si="28"/>
        <v>-4300</v>
      </c>
      <c r="H1350" s="78"/>
    </row>
    <row r="1351" spans="1:8" x14ac:dyDescent="0.25">
      <c r="A1351" s="113">
        <v>43704</v>
      </c>
      <c r="B1351" s="10" t="s">
        <v>1400</v>
      </c>
      <c r="C1351" s="11" t="s">
        <v>166</v>
      </c>
      <c r="E1351" s="109"/>
      <c r="F1351" s="111">
        <f>14489+38400</f>
        <v>52889</v>
      </c>
      <c r="G1351" s="6">
        <f t="shared" si="28"/>
        <v>-52889</v>
      </c>
      <c r="H1351" s="79"/>
    </row>
    <row r="1352" spans="1:8" x14ac:dyDescent="0.25">
      <c r="A1352" s="113">
        <v>43704</v>
      </c>
      <c r="B1352" s="10" t="s">
        <v>5052</v>
      </c>
      <c r="C1352" s="11" t="s">
        <v>166</v>
      </c>
      <c r="E1352" s="109"/>
      <c r="F1352" s="111">
        <v>36300</v>
      </c>
      <c r="G1352" s="6">
        <f t="shared" si="28"/>
        <v>-36300</v>
      </c>
      <c r="H1352" s="79" t="s">
        <v>5241</v>
      </c>
    </row>
    <row r="1353" spans="1:8" x14ac:dyDescent="0.25">
      <c r="A1353" s="113">
        <v>43704</v>
      </c>
      <c r="B1353" s="10" t="s">
        <v>2933</v>
      </c>
      <c r="C1353" s="11" t="s">
        <v>166</v>
      </c>
      <c r="E1353" s="109"/>
      <c r="F1353" s="112">
        <f>100000-F1352-F1351-F1350</f>
        <v>6511</v>
      </c>
      <c r="G1353" s="6">
        <f t="shared" si="28"/>
        <v>-6511</v>
      </c>
      <c r="H1353" s="80"/>
    </row>
    <row r="1354" spans="1:8" x14ac:dyDescent="0.25">
      <c r="A1354" s="113">
        <v>43704</v>
      </c>
      <c r="B1354" s="10" t="s">
        <v>2933</v>
      </c>
      <c r="C1354" s="11" t="s">
        <v>166</v>
      </c>
      <c r="D1354" s="773"/>
      <c r="E1354" s="22">
        <v>13000</v>
      </c>
      <c r="F1354" s="280"/>
      <c r="G1354" s="6">
        <f t="shared" si="28"/>
        <v>13000</v>
      </c>
    </row>
    <row r="1355" spans="1:8" x14ac:dyDescent="0.25">
      <c r="A1355" s="113">
        <v>43704</v>
      </c>
      <c r="B1355" s="10" t="s">
        <v>1400</v>
      </c>
      <c r="C1355" s="11" t="s">
        <v>166</v>
      </c>
      <c r="D1355" s="773"/>
      <c r="E1355" s="300">
        <v>3200</v>
      </c>
      <c r="F1355" s="280"/>
      <c r="G1355" s="6">
        <f t="shared" si="28"/>
        <v>3200</v>
      </c>
    </row>
    <row r="1356" spans="1:8" x14ac:dyDescent="0.25">
      <c r="A1356" s="113">
        <v>43714</v>
      </c>
      <c r="B1356" s="10" t="s">
        <v>5227</v>
      </c>
      <c r="C1356" s="11" t="s">
        <v>169</v>
      </c>
      <c r="E1356" s="8">
        <v>162425</v>
      </c>
      <c r="G1356" s="6">
        <f t="shared" si="28"/>
        <v>162425</v>
      </c>
    </row>
    <row r="1357" spans="1:8" x14ac:dyDescent="0.25">
      <c r="A1357" s="113">
        <v>43714</v>
      </c>
      <c r="B1357" s="10" t="s">
        <v>2933</v>
      </c>
      <c r="C1357" s="11" t="s">
        <v>3011</v>
      </c>
      <c r="E1357" s="8">
        <v>103497</v>
      </c>
      <c r="G1357" s="6">
        <f t="shared" si="28"/>
        <v>103497</v>
      </c>
    </row>
    <row r="1358" spans="1:8" x14ac:dyDescent="0.25">
      <c r="A1358" s="113">
        <v>43714</v>
      </c>
      <c r="B1358" s="10" t="s">
        <v>2652</v>
      </c>
      <c r="C1358" s="11" t="s">
        <v>3011</v>
      </c>
      <c r="E1358" s="8">
        <v>7052</v>
      </c>
      <c r="G1358" s="6">
        <f t="shared" si="28"/>
        <v>7052</v>
      </c>
    </row>
    <row r="1359" spans="1:8" x14ac:dyDescent="0.25">
      <c r="A1359" s="113">
        <v>43720</v>
      </c>
      <c r="B1359" s="10" t="s">
        <v>5227</v>
      </c>
      <c r="C1359" s="11" t="s">
        <v>169</v>
      </c>
      <c r="E1359" s="8">
        <v>129340</v>
      </c>
      <c r="G1359" s="6">
        <f t="shared" si="28"/>
        <v>129340</v>
      </c>
    </row>
    <row r="1360" spans="1:8" x14ac:dyDescent="0.25">
      <c r="A1360" s="113">
        <v>43720</v>
      </c>
      <c r="B1360" s="10" t="s">
        <v>1400</v>
      </c>
      <c r="C1360" s="150" t="s">
        <v>1803</v>
      </c>
      <c r="E1360" s="8">
        <v>20115</v>
      </c>
      <c r="G1360" s="6">
        <f t="shared" si="28"/>
        <v>20115</v>
      </c>
    </row>
    <row r="1361" spans="1:8" x14ac:dyDescent="0.25">
      <c r="A1361" s="113">
        <v>43720</v>
      </c>
      <c r="B1361" s="10" t="s">
        <v>2652</v>
      </c>
      <c r="C1361" s="11" t="s">
        <v>1803</v>
      </c>
      <c r="E1361" s="8">
        <v>1789</v>
      </c>
      <c r="G1361" s="6">
        <f t="shared" si="28"/>
        <v>1789</v>
      </c>
    </row>
    <row r="1362" spans="1:8" x14ac:dyDescent="0.25">
      <c r="A1362" s="113">
        <v>43720</v>
      </c>
      <c r="B1362" s="10" t="s">
        <v>2652</v>
      </c>
      <c r="C1362" s="11" t="s">
        <v>1803</v>
      </c>
      <c r="E1362" s="8">
        <v>2174</v>
      </c>
      <c r="G1362" s="6">
        <f t="shared" si="28"/>
        <v>2174</v>
      </c>
    </row>
    <row r="1363" spans="1:8" x14ac:dyDescent="0.25">
      <c r="A1363" s="113">
        <v>43720</v>
      </c>
      <c r="B1363" s="10" t="s">
        <v>2652</v>
      </c>
      <c r="C1363" s="11" t="s">
        <v>1803</v>
      </c>
      <c r="E1363" s="8">
        <v>3559</v>
      </c>
      <c r="G1363" s="6">
        <f t="shared" si="28"/>
        <v>3559</v>
      </c>
    </row>
    <row r="1364" spans="1:8" x14ac:dyDescent="0.25">
      <c r="A1364" s="113">
        <v>43720</v>
      </c>
      <c r="B1364" s="10" t="s">
        <v>2652</v>
      </c>
      <c r="C1364" s="11" t="s">
        <v>1803</v>
      </c>
      <c r="E1364" s="8">
        <v>19080</v>
      </c>
      <c r="G1364" s="6">
        <f t="shared" si="28"/>
        <v>19080</v>
      </c>
    </row>
    <row r="1365" spans="1:8" x14ac:dyDescent="0.25">
      <c r="A1365" s="113">
        <v>43720</v>
      </c>
      <c r="B1365" s="10" t="s">
        <v>1400</v>
      </c>
      <c r="C1365" s="11" t="s">
        <v>1803</v>
      </c>
      <c r="E1365" s="8">
        <v>3408</v>
      </c>
      <c r="G1365" s="6">
        <f t="shared" si="28"/>
        <v>3408</v>
      </c>
    </row>
    <row r="1366" spans="1:8" x14ac:dyDescent="0.25">
      <c r="A1366" s="113">
        <v>43724</v>
      </c>
      <c r="B1366" s="10" t="s">
        <v>5227</v>
      </c>
      <c r="C1366" s="11" t="s">
        <v>169</v>
      </c>
      <c r="E1366" s="8">
        <v>258180</v>
      </c>
      <c r="G1366" s="6">
        <f t="shared" si="28"/>
        <v>258180</v>
      </c>
    </row>
    <row r="1367" spans="1:8" x14ac:dyDescent="0.25">
      <c r="A1367" s="113">
        <v>43724</v>
      </c>
      <c r="B1367" s="10" t="s">
        <v>5227</v>
      </c>
      <c r="C1367" s="11" t="s">
        <v>169</v>
      </c>
      <c r="E1367" s="8">
        <v>65170</v>
      </c>
      <c r="G1367" s="6">
        <f t="shared" si="28"/>
        <v>65170</v>
      </c>
    </row>
    <row r="1368" spans="1:8" x14ac:dyDescent="0.25">
      <c r="A1368" s="113">
        <v>43724</v>
      </c>
      <c r="B1368" s="10" t="s">
        <v>5227</v>
      </c>
      <c r="C1368" s="11" t="s">
        <v>169</v>
      </c>
      <c r="E1368" s="8">
        <v>45027</v>
      </c>
      <c r="G1368" s="6">
        <f t="shared" si="28"/>
        <v>45027</v>
      </c>
    </row>
    <row r="1369" spans="1:8" x14ac:dyDescent="0.25">
      <c r="A1369" s="113">
        <v>43724</v>
      </c>
      <c r="B1369" s="10" t="s">
        <v>5227</v>
      </c>
      <c r="C1369" s="11" t="s">
        <v>169</v>
      </c>
      <c r="E1369" s="8">
        <v>13100</v>
      </c>
      <c r="G1369" s="6">
        <f t="shared" si="28"/>
        <v>13100</v>
      </c>
    </row>
    <row r="1370" spans="1:8" x14ac:dyDescent="0.25">
      <c r="A1370" s="113">
        <v>43724</v>
      </c>
      <c r="B1370" s="10" t="s">
        <v>1400</v>
      </c>
      <c r="C1370" s="11" t="s">
        <v>166</v>
      </c>
      <c r="D1370" s="773"/>
      <c r="E1370" s="22">
        <v>27320</v>
      </c>
      <c r="F1370" s="280"/>
      <c r="G1370" s="6">
        <f t="shared" si="28"/>
        <v>27320</v>
      </c>
    </row>
    <row r="1371" spans="1:8" x14ac:dyDescent="0.25">
      <c r="A1371" s="113">
        <v>43724</v>
      </c>
      <c r="B1371" s="10" t="s">
        <v>2652</v>
      </c>
      <c r="C1371" s="11" t="s">
        <v>166</v>
      </c>
      <c r="D1371" s="773"/>
      <c r="E1371" s="22">
        <v>9600</v>
      </c>
      <c r="F1371" s="280"/>
      <c r="G1371" s="6">
        <f t="shared" si="28"/>
        <v>9600</v>
      </c>
    </row>
    <row r="1372" spans="1:8" x14ac:dyDescent="0.25">
      <c r="A1372" s="113">
        <v>43724</v>
      </c>
      <c r="B1372" s="10" t="s">
        <v>5227</v>
      </c>
      <c r="C1372" s="11" t="s">
        <v>3011</v>
      </c>
      <c r="E1372" s="8">
        <v>42936</v>
      </c>
      <c r="G1372" s="6">
        <f t="shared" si="28"/>
        <v>42936</v>
      </c>
    </row>
    <row r="1373" spans="1:8" x14ac:dyDescent="0.25">
      <c r="A1373" s="113">
        <v>43724</v>
      </c>
      <c r="B1373" s="10" t="s">
        <v>2652</v>
      </c>
      <c r="C1373" s="11" t="s">
        <v>3011</v>
      </c>
      <c r="E1373" s="8">
        <v>54712</v>
      </c>
      <c r="G1373" s="6">
        <f t="shared" si="28"/>
        <v>54712</v>
      </c>
    </row>
    <row r="1374" spans="1:8" x14ac:dyDescent="0.25">
      <c r="A1374" s="113">
        <v>43729</v>
      </c>
      <c r="B1374" s="10" t="s">
        <v>2652</v>
      </c>
      <c r="C1374" s="11" t="s">
        <v>3011</v>
      </c>
      <c r="F1374" s="9">
        <v>200000</v>
      </c>
      <c r="G1374" s="6">
        <f t="shared" si="28"/>
        <v>-200000</v>
      </c>
      <c r="H1374" s="78" t="s">
        <v>5302</v>
      </c>
    </row>
    <row r="1375" spans="1:8" x14ac:dyDescent="0.25">
      <c r="A1375" s="113">
        <v>43729</v>
      </c>
      <c r="B1375" s="10" t="s">
        <v>2933</v>
      </c>
      <c r="C1375" s="11" t="s">
        <v>3011</v>
      </c>
      <c r="F1375" s="9">
        <v>50000</v>
      </c>
      <c r="G1375" s="6">
        <f t="shared" si="28"/>
        <v>-50000</v>
      </c>
      <c r="H1375" s="80"/>
    </row>
    <row r="1376" spans="1:8" x14ac:dyDescent="0.25">
      <c r="A1376" s="113">
        <v>43729</v>
      </c>
      <c r="B1376" s="10" t="s">
        <v>2933</v>
      </c>
      <c r="C1376" s="11" t="s">
        <v>3011</v>
      </c>
      <c r="F1376" s="9">
        <v>16000</v>
      </c>
      <c r="G1376" s="6">
        <f t="shared" si="28"/>
        <v>-16000</v>
      </c>
      <c r="H1376" s="31" t="s">
        <v>5309</v>
      </c>
    </row>
    <row r="1377" spans="1:7" x14ac:dyDescent="0.25">
      <c r="A1377" s="113">
        <v>43732</v>
      </c>
      <c r="B1377" s="10" t="s">
        <v>5227</v>
      </c>
      <c r="C1377" s="11" t="s">
        <v>169</v>
      </c>
      <c r="E1377" s="8">
        <v>10850</v>
      </c>
      <c r="G1377" s="6">
        <f t="shared" si="28"/>
        <v>10850</v>
      </c>
    </row>
    <row r="1378" spans="1:7" x14ac:dyDescent="0.25">
      <c r="A1378" s="113">
        <v>43728</v>
      </c>
      <c r="B1378" s="10" t="s">
        <v>5227</v>
      </c>
      <c r="C1378" s="11" t="s">
        <v>169</v>
      </c>
      <c r="E1378" s="8">
        <v>65170</v>
      </c>
      <c r="G1378" s="6">
        <f t="shared" si="28"/>
        <v>65170</v>
      </c>
    </row>
    <row r="1379" spans="1:7" x14ac:dyDescent="0.25">
      <c r="A1379" s="113">
        <v>43732</v>
      </c>
      <c r="B1379" s="10" t="s">
        <v>5227</v>
      </c>
      <c r="C1379" s="11" t="s">
        <v>169</v>
      </c>
      <c r="E1379" s="8">
        <v>17844</v>
      </c>
      <c r="G1379" s="6">
        <f t="shared" si="28"/>
        <v>17844</v>
      </c>
    </row>
    <row r="1380" spans="1:7" x14ac:dyDescent="0.25">
      <c r="A1380" s="113">
        <v>43714</v>
      </c>
      <c r="B1380" s="10" t="s">
        <v>5227</v>
      </c>
      <c r="C1380" s="11" t="s">
        <v>166</v>
      </c>
      <c r="E1380" s="8">
        <v>6400</v>
      </c>
      <c r="G1380" s="6">
        <f t="shared" si="28"/>
        <v>6400</v>
      </c>
    </row>
    <row r="1381" spans="1:7" x14ac:dyDescent="0.25">
      <c r="A1381" s="113">
        <v>43736</v>
      </c>
      <c r="B1381" s="10" t="s">
        <v>1400</v>
      </c>
      <c r="C1381" s="11" t="s">
        <v>1815</v>
      </c>
      <c r="E1381" s="8">
        <v>64879</v>
      </c>
      <c r="G1381" s="6">
        <f t="shared" si="28"/>
        <v>64879</v>
      </c>
    </row>
    <row r="1382" spans="1:7" x14ac:dyDescent="0.25">
      <c r="A1382" s="113">
        <v>43745</v>
      </c>
      <c r="B1382" s="10" t="s">
        <v>2652</v>
      </c>
      <c r="C1382" s="11" t="s">
        <v>1803</v>
      </c>
      <c r="E1382" s="8">
        <v>5699</v>
      </c>
      <c r="G1382" s="6">
        <f t="shared" si="28"/>
        <v>5699</v>
      </c>
    </row>
    <row r="1383" spans="1:7" x14ac:dyDescent="0.25">
      <c r="A1383" s="113">
        <v>43745</v>
      </c>
      <c r="B1383" s="10" t="s">
        <v>2933</v>
      </c>
      <c r="C1383" s="11" t="s">
        <v>1803</v>
      </c>
      <c r="E1383" s="8">
        <v>22119</v>
      </c>
      <c r="G1383" s="6">
        <f t="shared" si="28"/>
        <v>22119</v>
      </c>
    </row>
    <row r="1384" spans="1:7" x14ac:dyDescent="0.25">
      <c r="A1384" s="113">
        <v>43745</v>
      </c>
      <c r="B1384" s="10" t="s">
        <v>1400</v>
      </c>
      <c r="C1384" s="11" t="s">
        <v>1803</v>
      </c>
      <c r="E1384" s="8">
        <v>2259</v>
      </c>
      <c r="G1384" s="6">
        <f t="shared" si="28"/>
        <v>2259</v>
      </c>
    </row>
    <row r="1385" spans="1:7" x14ac:dyDescent="0.25">
      <c r="A1385" s="113">
        <v>43745</v>
      </c>
      <c r="B1385" s="10" t="s">
        <v>2652</v>
      </c>
      <c r="C1385" s="11" t="s">
        <v>1803</v>
      </c>
      <c r="E1385" s="8">
        <v>3802</v>
      </c>
      <c r="G1385" s="6">
        <f t="shared" si="28"/>
        <v>3802</v>
      </c>
    </row>
    <row r="1386" spans="1:7" x14ac:dyDescent="0.25">
      <c r="A1386" s="113">
        <v>43745</v>
      </c>
      <c r="B1386" s="10" t="s">
        <v>1400</v>
      </c>
      <c r="C1386" s="11" t="s">
        <v>1803</v>
      </c>
      <c r="E1386" s="8">
        <v>7250</v>
      </c>
      <c r="G1386" s="6">
        <f t="shared" si="28"/>
        <v>7250</v>
      </c>
    </row>
    <row r="1387" spans="1:7" x14ac:dyDescent="0.25">
      <c r="A1387" s="113">
        <v>43745</v>
      </c>
      <c r="B1387" s="10" t="s">
        <v>5320</v>
      </c>
      <c r="C1387" s="11" t="s">
        <v>1803</v>
      </c>
      <c r="E1387" s="8">
        <v>42521</v>
      </c>
      <c r="G1387" s="6">
        <f t="shared" si="28"/>
        <v>42521</v>
      </c>
    </row>
    <row r="1388" spans="1:7" x14ac:dyDescent="0.25">
      <c r="A1388" s="113">
        <v>43745</v>
      </c>
      <c r="B1388" s="10" t="s">
        <v>2652</v>
      </c>
      <c r="C1388" s="11" t="s">
        <v>1803</v>
      </c>
      <c r="E1388" s="8">
        <v>1510</v>
      </c>
      <c r="G1388" s="6">
        <f t="shared" si="28"/>
        <v>1510</v>
      </c>
    </row>
    <row r="1389" spans="1:7" x14ac:dyDescent="0.25">
      <c r="A1389" s="113">
        <v>43745</v>
      </c>
      <c r="B1389" s="10" t="s">
        <v>1400</v>
      </c>
      <c r="C1389" s="11" t="s">
        <v>1803</v>
      </c>
      <c r="E1389" s="8">
        <v>1790</v>
      </c>
      <c r="G1389" s="6">
        <f t="shared" si="28"/>
        <v>1790</v>
      </c>
    </row>
    <row r="1390" spans="1:7" x14ac:dyDescent="0.25">
      <c r="A1390" s="113">
        <v>43745</v>
      </c>
      <c r="B1390" s="10" t="s">
        <v>1400</v>
      </c>
      <c r="C1390" s="11" t="s">
        <v>1803</v>
      </c>
      <c r="E1390" s="8">
        <v>18596</v>
      </c>
      <c r="G1390" s="6">
        <f t="shared" si="28"/>
        <v>18596</v>
      </c>
    </row>
    <row r="1391" spans="1:7" x14ac:dyDescent="0.25">
      <c r="A1391" s="113">
        <v>43745</v>
      </c>
      <c r="B1391" s="10" t="s">
        <v>2652</v>
      </c>
      <c r="C1391" s="11" t="s">
        <v>1803</v>
      </c>
      <c r="E1391" s="8">
        <v>14805</v>
      </c>
      <c r="G1391" s="6">
        <f t="shared" si="28"/>
        <v>14805</v>
      </c>
    </row>
    <row r="1392" spans="1:7" x14ac:dyDescent="0.25">
      <c r="A1392" s="113">
        <v>43745</v>
      </c>
      <c r="B1392" s="10" t="s">
        <v>5320</v>
      </c>
      <c r="C1392" s="11" t="s">
        <v>1803</v>
      </c>
      <c r="E1392" s="8">
        <v>10158</v>
      </c>
      <c r="G1392" s="6">
        <f t="shared" si="28"/>
        <v>10158</v>
      </c>
    </row>
    <row r="1393" spans="1:8" x14ac:dyDescent="0.25">
      <c r="A1393" s="113">
        <v>43745</v>
      </c>
      <c r="B1393" s="10" t="s">
        <v>18</v>
      </c>
      <c r="C1393" s="11" t="s">
        <v>1803</v>
      </c>
      <c r="E1393" s="8">
        <v>998</v>
      </c>
      <c r="G1393" s="6">
        <f t="shared" si="28"/>
        <v>998</v>
      </c>
    </row>
    <row r="1394" spans="1:8" x14ac:dyDescent="0.25">
      <c r="A1394" s="113">
        <v>43748</v>
      </c>
      <c r="B1394" s="10" t="s">
        <v>5227</v>
      </c>
      <c r="C1394" s="11" t="s">
        <v>169</v>
      </c>
      <c r="E1394" s="8">
        <v>46332</v>
      </c>
      <c r="G1394" s="6">
        <f t="shared" si="28"/>
        <v>46332</v>
      </c>
    </row>
    <row r="1395" spans="1:8" x14ac:dyDescent="0.25">
      <c r="A1395" s="113">
        <v>43748</v>
      </c>
      <c r="B1395" s="10" t="s">
        <v>2933</v>
      </c>
      <c r="C1395" s="11" t="s">
        <v>169</v>
      </c>
      <c r="E1395" s="8">
        <v>1190</v>
      </c>
      <c r="G1395" s="6">
        <f t="shared" si="28"/>
        <v>1190</v>
      </c>
    </row>
    <row r="1396" spans="1:8" x14ac:dyDescent="0.25">
      <c r="A1396" s="113">
        <v>43748</v>
      </c>
      <c r="B1396" s="10" t="s">
        <v>2652</v>
      </c>
      <c r="C1396" s="11" t="s">
        <v>3011</v>
      </c>
      <c r="E1396" s="8">
        <v>7080</v>
      </c>
      <c r="G1396" s="6">
        <f t="shared" si="28"/>
        <v>7080</v>
      </c>
    </row>
    <row r="1397" spans="1:8" x14ac:dyDescent="0.25">
      <c r="A1397" s="113">
        <v>43748</v>
      </c>
      <c r="B1397" s="10" t="s">
        <v>2933</v>
      </c>
      <c r="C1397" s="11" t="s">
        <v>3011</v>
      </c>
      <c r="E1397" s="8">
        <v>63900</v>
      </c>
      <c r="G1397" s="6">
        <f t="shared" si="28"/>
        <v>63900</v>
      </c>
    </row>
    <row r="1398" spans="1:8" x14ac:dyDescent="0.25">
      <c r="A1398" s="113">
        <v>43748</v>
      </c>
      <c r="B1398" s="10" t="s">
        <v>2933</v>
      </c>
      <c r="C1398" s="11" t="s">
        <v>3011</v>
      </c>
      <c r="F1398" s="9">
        <v>75</v>
      </c>
      <c r="G1398" s="6">
        <f t="shared" si="28"/>
        <v>-75</v>
      </c>
      <c r="H1398" s="7" t="s">
        <v>3918</v>
      </c>
    </row>
    <row r="1399" spans="1:8" x14ac:dyDescent="0.25">
      <c r="A1399" s="113">
        <v>43753</v>
      </c>
      <c r="B1399" s="10" t="s">
        <v>2652</v>
      </c>
      <c r="C1399" s="11" t="s">
        <v>3011</v>
      </c>
      <c r="F1399" s="9">
        <v>6742</v>
      </c>
      <c r="G1399" s="6">
        <f t="shared" si="28"/>
        <v>-6742</v>
      </c>
      <c r="H1399" s="78"/>
    </row>
    <row r="1400" spans="1:8" x14ac:dyDescent="0.25">
      <c r="A1400" s="113">
        <v>43753</v>
      </c>
      <c r="B1400" s="10" t="s">
        <v>2933</v>
      </c>
      <c r="C1400" s="11" t="s">
        <v>3011</v>
      </c>
      <c r="F1400" s="9">
        <v>101322</v>
      </c>
      <c r="G1400" s="6">
        <f t="shared" si="28"/>
        <v>-101322</v>
      </c>
      <c r="H1400" s="79" t="s">
        <v>5561</v>
      </c>
    </row>
    <row r="1401" spans="1:8" x14ac:dyDescent="0.25">
      <c r="A1401" s="113">
        <v>43753</v>
      </c>
      <c r="B1401" s="10" t="s">
        <v>5227</v>
      </c>
      <c r="C1401" s="11" t="s">
        <v>3011</v>
      </c>
      <c r="F1401" s="9">
        <v>42936</v>
      </c>
      <c r="G1401" s="6">
        <f t="shared" si="28"/>
        <v>-42936</v>
      </c>
      <c r="H1401" s="80" t="s">
        <v>5562</v>
      </c>
    </row>
    <row r="1402" spans="1:8" x14ac:dyDescent="0.25">
      <c r="A1402" s="113">
        <v>43755</v>
      </c>
      <c r="B1402" s="10" t="s">
        <v>2652</v>
      </c>
      <c r="C1402" s="11" t="s">
        <v>3011</v>
      </c>
      <c r="E1402" s="8">
        <v>16272</v>
      </c>
      <c r="G1402" s="6">
        <f t="shared" si="28"/>
        <v>16272</v>
      </c>
    </row>
    <row r="1403" spans="1:8" x14ac:dyDescent="0.25">
      <c r="A1403" s="113">
        <v>43767</v>
      </c>
      <c r="B1403" s="10" t="s">
        <v>1400</v>
      </c>
      <c r="C1403" s="11" t="s">
        <v>1815</v>
      </c>
      <c r="E1403" s="8">
        <v>386932</v>
      </c>
      <c r="G1403" s="6">
        <f t="shared" si="28"/>
        <v>386932</v>
      </c>
    </row>
    <row r="1404" spans="1:8" x14ac:dyDescent="0.25">
      <c r="A1404" s="113">
        <v>43769</v>
      </c>
      <c r="B1404" s="10" t="s">
        <v>2933</v>
      </c>
      <c r="C1404" s="11" t="s">
        <v>166</v>
      </c>
      <c r="E1404" s="8">
        <v>13000</v>
      </c>
      <c r="G1404" s="6">
        <f t="shared" si="28"/>
        <v>13000</v>
      </c>
    </row>
    <row r="1405" spans="1:8" x14ac:dyDescent="0.25">
      <c r="A1405" s="113">
        <v>43769</v>
      </c>
      <c r="B1405" s="10" t="s">
        <v>1400</v>
      </c>
      <c r="C1405" s="11" t="s">
        <v>166</v>
      </c>
      <c r="E1405" s="8">
        <v>10700</v>
      </c>
      <c r="G1405" s="6">
        <f t="shared" si="28"/>
        <v>10700</v>
      </c>
    </row>
    <row r="1406" spans="1:8" x14ac:dyDescent="0.25">
      <c r="A1406" s="113">
        <v>43769</v>
      </c>
      <c r="B1406" s="10" t="s">
        <v>1400</v>
      </c>
      <c r="C1406" s="11" t="s">
        <v>166</v>
      </c>
      <c r="E1406" s="8">
        <v>65221</v>
      </c>
      <c r="G1406" s="6">
        <f t="shared" si="28"/>
        <v>65221</v>
      </c>
    </row>
    <row r="1407" spans="1:8" x14ac:dyDescent="0.25">
      <c r="A1407" s="113">
        <v>43769</v>
      </c>
      <c r="B1407" s="10" t="s">
        <v>1400</v>
      </c>
      <c r="C1407" s="11" t="s">
        <v>166</v>
      </c>
      <c r="E1407" s="8">
        <v>92400</v>
      </c>
      <c r="G1407" s="6">
        <f t="shared" si="28"/>
        <v>92400</v>
      </c>
    </row>
    <row r="1408" spans="1:8" x14ac:dyDescent="0.25">
      <c r="A1408" s="113">
        <v>43769</v>
      </c>
      <c r="B1408" s="10" t="s">
        <v>1400</v>
      </c>
      <c r="C1408" s="11" t="s">
        <v>166</v>
      </c>
      <c r="E1408" s="8">
        <v>61600</v>
      </c>
      <c r="G1408" s="6">
        <f t="shared" si="28"/>
        <v>61600</v>
      </c>
    </row>
    <row r="1409" spans="1:8" x14ac:dyDescent="0.25">
      <c r="A1409" s="113">
        <v>43763</v>
      </c>
      <c r="B1409" s="10" t="s">
        <v>2652</v>
      </c>
      <c r="C1409" s="11" t="s">
        <v>1803</v>
      </c>
      <c r="E1409" s="8">
        <v>49612</v>
      </c>
      <c r="G1409" s="6">
        <f t="shared" si="28"/>
        <v>49612</v>
      </c>
      <c r="H1409" s="7" t="s">
        <v>5465</v>
      </c>
    </row>
    <row r="1410" spans="1:8" x14ac:dyDescent="0.25">
      <c r="A1410" s="113">
        <v>43763</v>
      </c>
      <c r="B1410" s="10" t="s">
        <v>1400</v>
      </c>
      <c r="C1410" s="11" t="s">
        <v>1803</v>
      </c>
      <c r="E1410" s="8">
        <v>7099</v>
      </c>
      <c r="G1410" s="6">
        <f t="shared" si="28"/>
        <v>7099</v>
      </c>
    </row>
    <row r="1411" spans="1:8" x14ac:dyDescent="0.25">
      <c r="A1411" s="113">
        <v>43763</v>
      </c>
      <c r="B1411" s="10" t="s">
        <v>1400</v>
      </c>
      <c r="C1411" s="11" t="s">
        <v>1803</v>
      </c>
      <c r="E1411" s="8">
        <v>17180</v>
      </c>
      <c r="G1411" s="6">
        <f t="shared" si="28"/>
        <v>17180</v>
      </c>
    </row>
    <row r="1412" spans="1:8" x14ac:dyDescent="0.25">
      <c r="A1412" s="113">
        <v>43763</v>
      </c>
      <c r="B1412" s="10" t="s">
        <v>2652</v>
      </c>
      <c r="C1412" s="11" t="s">
        <v>1803</v>
      </c>
      <c r="E1412" s="8">
        <v>150448</v>
      </c>
      <c r="G1412" s="6">
        <f t="shared" si="28"/>
        <v>150448</v>
      </c>
    </row>
    <row r="1413" spans="1:8" x14ac:dyDescent="0.25">
      <c r="A1413" s="113">
        <v>43763</v>
      </c>
      <c r="B1413" s="10" t="s">
        <v>2652</v>
      </c>
      <c r="C1413" s="11" t="s">
        <v>1803</v>
      </c>
      <c r="E1413" s="8">
        <v>7570</v>
      </c>
      <c r="G1413" s="6">
        <f t="shared" si="28"/>
        <v>7570</v>
      </c>
    </row>
    <row r="1414" spans="1:8" x14ac:dyDescent="0.25">
      <c r="A1414" s="113">
        <v>43763</v>
      </c>
      <c r="B1414" s="10" t="s">
        <v>1400</v>
      </c>
      <c r="C1414" s="11" t="s">
        <v>1803</v>
      </c>
      <c r="E1414" s="8">
        <v>7422</v>
      </c>
      <c r="G1414" s="6">
        <f t="shared" si="28"/>
        <v>7422</v>
      </c>
    </row>
    <row r="1415" spans="1:8" ht="16.5" thickBot="1" x14ac:dyDescent="0.3">
      <c r="A1415" s="113">
        <v>43763</v>
      </c>
      <c r="B1415" s="10" t="s">
        <v>2652</v>
      </c>
      <c r="C1415" s="11" t="s">
        <v>1803</v>
      </c>
      <c r="E1415" s="8">
        <v>25000</v>
      </c>
      <c r="G1415" s="6">
        <f t="shared" si="28"/>
        <v>25000</v>
      </c>
    </row>
    <row r="1416" spans="1:8" ht="16.5" thickBot="1" x14ac:dyDescent="0.3">
      <c r="A1416" s="113">
        <v>43775</v>
      </c>
      <c r="B1416" s="10" t="s">
        <v>5227</v>
      </c>
      <c r="C1416" s="11" t="s">
        <v>169</v>
      </c>
      <c r="E1416" s="109"/>
      <c r="F1416" s="375">
        <v>500000</v>
      </c>
      <c r="G1416" s="6">
        <f t="shared" si="28"/>
        <v>-500000</v>
      </c>
      <c r="H1416" s="377" t="s">
        <v>5504</v>
      </c>
    </row>
    <row r="1417" spans="1:8" x14ac:dyDescent="0.25">
      <c r="A1417" s="113">
        <v>43775</v>
      </c>
      <c r="B1417" s="10" t="s">
        <v>2933</v>
      </c>
      <c r="C1417" s="11" t="s">
        <v>166</v>
      </c>
      <c r="E1417" s="109"/>
      <c r="F1417" s="375">
        <v>38449</v>
      </c>
      <c r="G1417" s="6">
        <f t="shared" si="28"/>
        <v>-38449</v>
      </c>
      <c r="H1417" s="378"/>
    </row>
    <row r="1418" spans="1:8" x14ac:dyDescent="0.25">
      <c r="A1418" s="113">
        <v>43775</v>
      </c>
      <c r="B1418" s="10" t="s">
        <v>1400</v>
      </c>
      <c r="C1418" s="11" t="s">
        <v>166</v>
      </c>
      <c r="E1418" s="109"/>
      <c r="F1418" s="376">
        <f>260441-14890</f>
        <v>245551</v>
      </c>
      <c r="G1418" s="6">
        <f t="shared" si="28"/>
        <v>-245551</v>
      </c>
      <c r="H1418" s="379"/>
    </row>
    <row r="1419" spans="1:8" x14ac:dyDescent="0.25">
      <c r="A1419" s="113">
        <v>43775</v>
      </c>
      <c r="B1419" s="10" t="s">
        <v>2652</v>
      </c>
      <c r="C1419" s="11" t="s">
        <v>166</v>
      </c>
      <c r="E1419" s="109"/>
      <c r="F1419" s="376">
        <v>9600</v>
      </c>
      <c r="G1419" s="6">
        <f t="shared" si="28"/>
        <v>-9600</v>
      </c>
      <c r="H1419" s="379" t="s">
        <v>5505</v>
      </c>
    </row>
    <row r="1420" spans="1:8" x14ac:dyDescent="0.25">
      <c r="A1420" s="113">
        <v>43775</v>
      </c>
      <c r="B1420" s="10" t="s">
        <v>5227</v>
      </c>
      <c r="C1420" s="11" t="s">
        <v>166</v>
      </c>
      <c r="E1420" s="109"/>
      <c r="F1420" s="376">
        <v>6400</v>
      </c>
      <c r="G1420" s="6">
        <f t="shared" si="28"/>
        <v>-6400</v>
      </c>
      <c r="H1420" s="379"/>
    </row>
    <row r="1421" spans="1:8" x14ac:dyDescent="0.25">
      <c r="A1421" s="113">
        <v>43775</v>
      </c>
      <c r="B1421" s="10" t="s">
        <v>2933</v>
      </c>
      <c r="C1421" s="11" t="s">
        <v>161</v>
      </c>
      <c r="E1421" s="8">
        <v>158880</v>
      </c>
      <c r="G1421" s="6">
        <f t="shared" si="28"/>
        <v>158880</v>
      </c>
    </row>
    <row r="1422" spans="1:8" x14ac:dyDescent="0.25">
      <c r="A1422" s="113">
        <v>43775</v>
      </c>
      <c r="B1422" s="10" t="s">
        <v>2933</v>
      </c>
      <c r="C1422" s="11" t="s">
        <v>161</v>
      </c>
      <c r="F1422" s="9">
        <v>443</v>
      </c>
      <c r="G1422" s="6">
        <f t="shared" si="28"/>
        <v>-443</v>
      </c>
      <c r="H1422" s="7" t="s">
        <v>3918</v>
      </c>
    </row>
    <row r="1423" spans="1:8" x14ac:dyDescent="0.25">
      <c r="A1423" s="113">
        <v>43781</v>
      </c>
      <c r="B1423" s="10" t="s">
        <v>5548</v>
      </c>
      <c r="C1423" s="11" t="s">
        <v>169</v>
      </c>
      <c r="E1423" s="8">
        <v>2500</v>
      </c>
      <c r="G1423" s="6">
        <f t="shared" si="28"/>
        <v>2500</v>
      </c>
    </row>
    <row r="1424" spans="1:8" x14ac:dyDescent="0.25">
      <c r="A1424" s="113">
        <v>43781</v>
      </c>
      <c r="B1424" s="10" t="s">
        <v>5548</v>
      </c>
      <c r="C1424" s="11" t="s">
        <v>169</v>
      </c>
      <c r="E1424" s="8">
        <v>3450</v>
      </c>
      <c r="G1424" s="6">
        <f t="shared" si="28"/>
        <v>3450</v>
      </c>
    </row>
    <row r="1425" spans="1:8" x14ac:dyDescent="0.25">
      <c r="A1425" s="113">
        <v>43781</v>
      </c>
      <c r="B1425" s="10" t="s">
        <v>1400</v>
      </c>
      <c r="C1425" s="11" t="s">
        <v>1815</v>
      </c>
      <c r="E1425" s="8">
        <v>154606</v>
      </c>
      <c r="G1425" s="6">
        <f t="shared" si="28"/>
        <v>154606</v>
      </c>
    </row>
    <row r="1426" spans="1:8" x14ac:dyDescent="0.25">
      <c r="A1426" s="113">
        <v>43781</v>
      </c>
      <c r="B1426" s="10" t="s">
        <v>1400</v>
      </c>
      <c r="C1426" s="11" t="s">
        <v>1815</v>
      </c>
      <c r="E1426" s="8">
        <v>43839</v>
      </c>
      <c r="G1426" s="6">
        <f t="shared" si="28"/>
        <v>43839</v>
      </c>
    </row>
    <row r="1427" spans="1:8" x14ac:dyDescent="0.25">
      <c r="A1427" s="113">
        <v>43781</v>
      </c>
      <c r="B1427" s="10" t="s">
        <v>2933</v>
      </c>
      <c r="C1427" s="11" t="s">
        <v>3011</v>
      </c>
      <c r="E1427" s="8">
        <v>22656</v>
      </c>
      <c r="G1427" s="6">
        <f t="shared" si="28"/>
        <v>22656</v>
      </c>
    </row>
    <row r="1428" spans="1:8" x14ac:dyDescent="0.25">
      <c r="A1428" s="113">
        <v>43781</v>
      </c>
      <c r="B1428" s="10" t="s">
        <v>2652</v>
      </c>
      <c r="C1428" s="11" t="s">
        <v>3011</v>
      </c>
      <c r="E1428" s="8">
        <v>71887</v>
      </c>
      <c r="G1428" s="6">
        <f t="shared" si="28"/>
        <v>71887</v>
      </c>
    </row>
    <row r="1429" spans="1:8" x14ac:dyDescent="0.25">
      <c r="A1429" s="113">
        <v>43781</v>
      </c>
      <c r="B1429" s="10" t="s">
        <v>2652</v>
      </c>
      <c r="C1429" s="11" t="s">
        <v>3011</v>
      </c>
      <c r="E1429" s="8">
        <v>114000</v>
      </c>
      <c r="G1429" s="6">
        <f t="shared" si="28"/>
        <v>114000</v>
      </c>
    </row>
    <row r="1430" spans="1:8" x14ac:dyDescent="0.25">
      <c r="A1430" s="113">
        <v>43781</v>
      </c>
      <c r="B1430" s="10" t="s">
        <v>3733</v>
      </c>
      <c r="C1430" s="11" t="s">
        <v>3011</v>
      </c>
      <c r="E1430" s="8">
        <v>10278</v>
      </c>
      <c r="G1430" s="6">
        <f t="shared" si="28"/>
        <v>10278</v>
      </c>
    </row>
    <row r="1431" spans="1:8" x14ac:dyDescent="0.25">
      <c r="A1431" s="113">
        <v>43781</v>
      </c>
      <c r="B1431" s="10" t="s">
        <v>1400</v>
      </c>
      <c r="C1431" s="11" t="s">
        <v>3011</v>
      </c>
      <c r="E1431" s="8">
        <v>14000</v>
      </c>
      <c r="G1431" s="6">
        <f t="shared" si="28"/>
        <v>14000</v>
      </c>
    </row>
    <row r="1432" spans="1:8" x14ac:dyDescent="0.25">
      <c r="A1432" s="113">
        <v>43781</v>
      </c>
      <c r="B1432" s="10" t="s">
        <v>2652</v>
      </c>
      <c r="C1432" s="11" t="s">
        <v>3011</v>
      </c>
      <c r="F1432" s="9">
        <v>100000</v>
      </c>
      <c r="G1432" s="6">
        <f t="shared" si="28"/>
        <v>-100000</v>
      </c>
    </row>
    <row r="1433" spans="1:8" x14ac:dyDescent="0.25">
      <c r="A1433" s="113">
        <v>43781</v>
      </c>
      <c r="B1433" s="10" t="s">
        <v>2933</v>
      </c>
      <c r="C1433" s="11" t="s">
        <v>161</v>
      </c>
      <c r="F1433" s="9">
        <v>158880</v>
      </c>
      <c r="G1433" s="6">
        <f t="shared" si="28"/>
        <v>-158880</v>
      </c>
      <c r="H1433" s="31" t="s">
        <v>5564</v>
      </c>
    </row>
    <row r="1434" spans="1:8" x14ac:dyDescent="0.25">
      <c r="A1434" s="113">
        <v>43782</v>
      </c>
      <c r="B1434" s="10" t="s">
        <v>2652</v>
      </c>
      <c r="C1434" s="11" t="s">
        <v>1803</v>
      </c>
      <c r="E1434" s="8">
        <v>23543</v>
      </c>
      <c r="G1434" s="6">
        <f t="shared" si="28"/>
        <v>23543</v>
      </c>
    </row>
    <row r="1435" spans="1:8" x14ac:dyDescent="0.25">
      <c r="A1435" s="113">
        <v>43812</v>
      </c>
      <c r="B1435" s="10" t="s">
        <v>5548</v>
      </c>
      <c r="C1435" s="11" t="s">
        <v>1803</v>
      </c>
      <c r="E1435" s="8">
        <v>41183</v>
      </c>
      <c r="G1435" s="6">
        <f t="shared" ref="G1435:G1538" si="29">E1435-F1435</f>
        <v>41183</v>
      </c>
    </row>
    <row r="1436" spans="1:8" x14ac:dyDescent="0.25">
      <c r="A1436" s="113">
        <v>43812</v>
      </c>
      <c r="B1436" s="10" t="s">
        <v>5548</v>
      </c>
      <c r="C1436" s="11" t="s">
        <v>1803</v>
      </c>
      <c r="E1436" s="8">
        <v>58230</v>
      </c>
      <c r="G1436" s="6">
        <f t="shared" si="29"/>
        <v>58230</v>
      </c>
    </row>
    <row r="1437" spans="1:8" x14ac:dyDescent="0.25">
      <c r="A1437" s="113">
        <v>43812</v>
      </c>
      <c r="B1437" s="10" t="s">
        <v>5548</v>
      </c>
      <c r="C1437" s="11" t="s">
        <v>1803</v>
      </c>
      <c r="E1437" s="8">
        <v>2926</v>
      </c>
      <c r="G1437" s="6">
        <f t="shared" si="29"/>
        <v>2926</v>
      </c>
    </row>
    <row r="1438" spans="1:8" x14ac:dyDescent="0.25">
      <c r="A1438" s="113">
        <v>43812</v>
      </c>
      <c r="B1438" s="10" t="s">
        <v>1400</v>
      </c>
      <c r="C1438" s="11" t="s">
        <v>1803</v>
      </c>
      <c r="E1438" s="8">
        <v>17270</v>
      </c>
      <c r="G1438" s="6">
        <f t="shared" si="29"/>
        <v>17270</v>
      </c>
    </row>
    <row r="1439" spans="1:8" x14ac:dyDescent="0.25">
      <c r="A1439" s="113">
        <v>43812</v>
      </c>
      <c r="B1439" s="10" t="s">
        <v>2652</v>
      </c>
      <c r="C1439" s="11" t="s">
        <v>1803</v>
      </c>
      <c r="E1439" s="8">
        <v>15882</v>
      </c>
      <c r="G1439" s="6">
        <f t="shared" si="29"/>
        <v>15882</v>
      </c>
    </row>
    <row r="1440" spans="1:8" x14ac:dyDescent="0.25">
      <c r="A1440" s="113">
        <v>43812</v>
      </c>
      <c r="B1440" s="10" t="s">
        <v>2652</v>
      </c>
      <c r="C1440" s="11" t="s">
        <v>1803</v>
      </c>
      <c r="E1440" s="8">
        <v>21770</v>
      </c>
      <c r="G1440" s="6">
        <f t="shared" si="29"/>
        <v>21770</v>
      </c>
    </row>
    <row r="1441" spans="1:8" x14ac:dyDescent="0.25">
      <c r="A1441" s="113">
        <v>43812</v>
      </c>
      <c r="B1441" s="10" t="s">
        <v>2652</v>
      </c>
      <c r="C1441" s="11" t="s">
        <v>1803</v>
      </c>
      <c r="E1441" s="8">
        <v>3427</v>
      </c>
      <c r="G1441" s="6">
        <f t="shared" si="29"/>
        <v>3427</v>
      </c>
    </row>
    <row r="1442" spans="1:8" x14ac:dyDescent="0.25">
      <c r="A1442" s="113">
        <v>43812</v>
      </c>
      <c r="B1442" s="10" t="s">
        <v>1400</v>
      </c>
      <c r="C1442" s="11" t="s">
        <v>1803</v>
      </c>
      <c r="E1442" s="8">
        <v>3296</v>
      </c>
      <c r="G1442" s="6">
        <f t="shared" si="29"/>
        <v>3296</v>
      </c>
    </row>
    <row r="1443" spans="1:8" x14ac:dyDescent="0.25">
      <c r="A1443" s="113">
        <v>43812</v>
      </c>
      <c r="B1443" s="10" t="s">
        <v>1400</v>
      </c>
      <c r="C1443" s="11" t="s">
        <v>1803</v>
      </c>
      <c r="E1443" s="8">
        <v>20063</v>
      </c>
      <c r="G1443" s="6">
        <f t="shared" si="29"/>
        <v>20063</v>
      </c>
    </row>
    <row r="1444" spans="1:8" x14ac:dyDescent="0.25">
      <c r="A1444" s="113">
        <v>43812</v>
      </c>
      <c r="B1444" s="10" t="s">
        <v>2652</v>
      </c>
      <c r="C1444" s="11" t="s">
        <v>1803</v>
      </c>
      <c r="E1444" s="8">
        <v>60884</v>
      </c>
      <c r="G1444" s="6">
        <f t="shared" si="29"/>
        <v>60884</v>
      </c>
    </row>
    <row r="1445" spans="1:8" x14ac:dyDescent="0.25">
      <c r="A1445" s="113">
        <v>43812</v>
      </c>
      <c r="B1445" s="10" t="s">
        <v>1400</v>
      </c>
      <c r="C1445" s="11" t="s">
        <v>166</v>
      </c>
      <c r="E1445" s="8">
        <v>92400</v>
      </c>
      <c r="G1445" s="6">
        <f t="shared" si="29"/>
        <v>92400</v>
      </c>
    </row>
    <row r="1446" spans="1:8" x14ac:dyDescent="0.25">
      <c r="A1446" s="113">
        <v>43812</v>
      </c>
      <c r="B1446" s="10" t="s">
        <v>2933</v>
      </c>
      <c r="C1446" s="11" t="s">
        <v>169</v>
      </c>
      <c r="E1446" s="8">
        <v>3498</v>
      </c>
      <c r="G1446" s="6">
        <f t="shared" si="29"/>
        <v>3498</v>
      </c>
    </row>
    <row r="1447" spans="1:8" x14ac:dyDescent="0.25">
      <c r="A1447" s="113">
        <v>43812</v>
      </c>
      <c r="B1447" s="10" t="s">
        <v>1400</v>
      </c>
      <c r="C1447" s="11" t="s">
        <v>164</v>
      </c>
      <c r="E1447" s="8">
        <v>31827</v>
      </c>
      <c r="G1447" s="6">
        <f t="shared" si="29"/>
        <v>31827</v>
      </c>
    </row>
    <row r="1448" spans="1:8" x14ac:dyDescent="0.25">
      <c r="A1448" s="113">
        <v>43819</v>
      </c>
      <c r="B1448" s="10" t="s">
        <v>2652</v>
      </c>
      <c r="C1448" s="11" t="s">
        <v>1803</v>
      </c>
      <c r="D1448" s="773"/>
      <c r="E1448" s="281">
        <v>1900</v>
      </c>
      <c r="F1448" s="280"/>
      <c r="G1448" s="6">
        <f t="shared" si="29"/>
        <v>1900</v>
      </c>
    </row>
    <row r="1449" spans="1:8" x14ac:dyDescent="0.25">
      <c r="A1449" s="113">
        <v>43819</v>
      </c>
      <c r="B1449" s="10" t="s">
        <v>2652</v>
      </c>
      <c r="C1449" s="11" t="s">
        <v>1803</v>
      </c>
      <c r="D1449" s="773"/>
      <c r="E1449" s="282">
        <v>1560</v>
      </c>
      <c r="F1449" s="280"/>
      <c r="G1449" s="6">
        <f t="shared" si="29"/>
        <v>1560</v>
      </c>
    </row>
    <row r="1450" spans="1:8" x14ac:dyDescent="0.25">
      <c r="A1450" s="113">
        <v>43819</v>
      </c>
      <c r="B1450" s="10" t="s">
        <v>5548</v>
      </c>
      <c r="C1450" s="11" t="s">
        <v>1803</v>
      </c>
      <c r="D1450" s="773"/>
      <c r="E1450" s="282">
        <v>8354</v>
      </c>
      <c r="F1450" s="280"/>
      <c r="G1450" s="6">
        <f t="shared" si="29"/>
        <v>8354</v>
      </c>
    </row>
    <row r="1451" spans="1:8" x14ac:dyDescent="0.25">
      <c r="A1451" s="113">
        <v>43819</v>
      </c>
      <c r="B1451" s="10" t="s">
        <v>2652</v>
      </c>
      <c r="C1451" s="11" t="s">
        <v>1803</v>
      </c>
      <c r="D1451" s="773"/>
      <c r="E1451" s="282">
        <v>16142</v>
      </c>
      <c r="F1451" s="280"/>
      <c r="G1451" s="6">
        <f t="shared" si="29"/>
        <v>16142</v>
      </c>
    </row>
    <row r="1452" spans="1:8" x14ac:dyDescent="0.25">
      <c r="A1452" s="113">
        <v>43819</v>
      </c>
      <c r="B1452" s="10" t="s">
        <v>5548</v>
      </c>
      <c r="C1452" s="11" t="s">
        <v>1803</v>
      </c>
      <c r="D1452" s="773"/>
      <c r="E1452" s="282">
        <v>12115</v>
      </c>
      <c r="F1452" s="280"/>
      <c r="G1452" s="6">
        <f t="shared" si="29"/>
        <v>12115</v>
      </c>
    </row>
    <row r="1453" spans="1:8" x14ac:dyDescent="0.25">
      <c r="A1453" s="113">
        <v>43819</v>
      </c>
      <c r="B1453" s="10" t="s">
        <v>5548</v>
      </c>
      <c r="C1453" s="11" t="s">
        <v>1803</v>
      </c>
      <c r="D1453" s="773"/>
      <c r="E1453" s="282">
        <v>18371</v>
      </c>
      <c r="F1453" s="280"/>
      <c r="G1453" s="6">
        <f t="shared" si="29"/>
        <v>18371</v>
      </c>
    </row>
    <row r="1454" spans="1:8" x14ac:dyDescent="0.25">
      <c r="A1454" s="113">
        <v>43819</v>
      </c>
      <c r="B1454" s="10" t="s">
        <v>5548</v>
      </c>
      <c r="C1454" s="11" t="s">
        <v>1803</v>
      </c>
      <c r="D1454" s="773"/>
      <c r="E1454" s="282">
        <v>2706</v>
      </c>
      <c r="F1454" s="280"/>
      <c r="G1454" s="6">
        <f t="shared" si="29"/>
        <v>2706</v>
      </c>
    </row>
    <row r="1455" spans="1:8" x14ac:dyDescent="0.25">
      <c r="A1455" s="113">
        <v>43819</v>
      </c>
      <c r="B1455" s="10" t="s">
        <v>5548</v>
      </c>
      <c r="C1455" s="11" t="s">
        <v>1803</v>
      </c>
      <c r="D1455" s="773"/>
      <c r="E1455" s="283">
        <v>6442</v>
      </c>
      <c r="F1455" s="280"/>
      <c r="G1455" s="6">
        <f t="shared" si="29"/>
        <v>6442</v>
      </c>
    </row>
    <row r="1456" spans="1:8" x14ac:dyDescent="0.25">
      <c r="A1456" s="113">
        <v>43823</v>
      </c>
      <c r="B1456" s="10" t="s">
        <v>1400</v>
      </c>
      <c r="C1456" s="11" t="s">
        <v>166</v>
      </c>
      <c r="F1456" s="9">
        <f>107290+31200+92400</f>
        <v>230890</v>
      </c>
      <c r="G1456" s="6">
        <f t="shared" si="29"/>
        <v>-230890</v>
      </c>
      <c r="H1456" s="31" t="s">
        <v>5606</v>
      </c>
    </row>
    <row r="1457" spans="1:8" x14ac:dyDescent="0.25">
      <c r="A1457" s="113">
        <v>43823</v>
      </c>
      <c r="B1457" s="10" t="s">
        <v>1400</v>
      </c>
      <c r="C1457" s="11" t="s">
        <v>166</v>
      </c>
      <c r="F1457" s="9">
        <f>250000-F1456</f>
        <v>19110</v>
      </c>
      <c r="G1457" s="6">
        <f t="shared" si="29"/>
        <v>-19110</v>
      </c>
      <c r="H1457" s="31" t="s">
        <v>5606</v>
      </c>
    </row>
    <row r="1458" spans="1:8" x14ac:dyDescent="0.25">
      <c r="A1458" s="113">
        <v>43823</v>
      </c>
      <c r="B1458" s="10" t="s">
        <v>1400</v>
      </c>
      <c r="C1458" s="11" t="s">
        <v>1815</v>
      </c>
      <c r="F1458" s="9">
        <v>250000</v>
      </c>
      <c r="G1458" s="6">
        <f t="shared" si="29"/>
        <v>-250000</v>
      </c>
      <c r="H1458" s="31" t="s">
        <v>5606</v>
      </c>
    </row>
    <row r="1459" spans="1:8" x14ac:dyDescent="0.25">
      <c r="A1459" s="113">
        <v>43823</v>
      </c>
      <c r="B1459" s="10" t="s">
        <v>2933</v>
      </c>
      <c r="C1459" s="11" t="s">
        <v>180</v>
      </c>
      <c r="E1459" s="8">
        <v>88000</v>
      </c>
      <c r="G1459" s="6">
        <f t="shared" si="29"/>
        <v>88000</v>
      </c>
    </row>
    <row r="1460" spans="1:8" x14ac:dyDescent="0.25">
      <c r="A1460" s="113">
        <v>43823</v>
      </c>
      <c r="B1460" s="10" t="s">
        <v>2933</v>
      </c>
      <c r="C1460" s="11" t="s">
        <v>180</v>
      </c>
      <c r="F1460" s="9">
        <v>188000</v>
      </c>
      <c r="G1460" s="6">
        <f t="shared" si="29"/>
        <v>-188000</v>
      </c>
      <c r="H1460" s="7" t="s">
        <v>5557</v>
      </c>
    </row>
    <row r="1461" spans="1:8" x14ac:dyDescent="0.25">
      <c r="A1461" s="113">
        <v>43823</v>
      </c>
      <c r="B1461" s="10" t="s">
        <v>2933</v>
      </c>
      <c r="C1461" s="11" t="s">
        <v>180</v>
      </c>
      <c r="F1461" s="9">
        <v>256</v>
      </c>
      <c r="G1461" s="6">
        <f t="shared" si="29"/>
        <v>-256</v>
      </c>
      <c r="H1461" s="7" t="s">
        <v>3918</v>
      </c>
    </row>
    <row r="1462" spans="1:8" x14ac:dyDescent="0.25">
      <c r="A1462" s="113">
        <v>43823</v>
      </c>
      <c r="B1462" s="10" t="s">
        <v>2933</v>
      </c>
      <c r="C1462" s="11" t="s">
        <v>180</v>
      </c>
      <c r="E1462" s="8">
        <v>71000</v>
      </c>
      <c r="G1462" s="6">
        <f t="shared" si="29"/>
        <v>71000</v>
      </c>
    </row>
    <row r="1463" spans="1:8" x14ac:dyDescent="0.25">
      <c r="A1463" s="113">
        <v>43823</v>
      </c>
      <c r="B1463" s="10" t="s">
        <v>3733</v>
      </c>
      <c r="C1463" s="11" t="s">
        <v>3011</v>
      </c>
      <c r="F1463" s="9">
        <v>10278</v>
      </c>
      <c r="G1463" s="6">
        <f t="shared" si="29"/>
        <v>-10278</v>
      </c>
      <c r="H1463" s="7" t="s">
        <v>3918</v>
      </c>
    </row>
    <row r="1464" spans="1:8" x14ac:dyDescent="0.25">
      <c r="A1464" s="113">
        <v>43823</v>
      </c>
      <c r="B1464" s="10" t="s">
        <v>2933</v>
      </c>
      <c r="C1464" s="11" t="s">
        <v>3011</v>
      </c>
      <c r="F1464" s="9">
        <v>22656</v>
      </c>
      <c r="G1464" s="6">
        <f t="shared" si="29"/>
        <v>-22656</v>
      </c>
      <c r="H1464" s="7" t="s">
        <v>3918</v>
      </c>
    </row>
    <row r="1465" spans="1:8" x14ac:dyDescent="0.25">
      <c r="A1465" s="113">
        <v>43823</v>
      </c>
      <c r="B1465" s="10" t="s">
        <v>1400</v>
      </c>
      <c r="C1465" s="11" t="s">
        <v>3011</v>
      </c>
      <c r="F1465" s="9">
        <v>14000</v>
      </c>
      <c r="G1465" s="6">
        <f t="shared" si="29"/>
        <v>-14000</v>
      </c>
      <c r="H1465" s="7" t="s">
        <v>3918</v>
      </c>
    </row>
    <row r="1466" spans="1:8" x14ac:dyDescent="0.25">
      <c r="A1466" s="113">
        <v>43823</v>
      </c>
      <c r="B1466" s="10" t="s">
        <v>2652</v>
      </c>
      <c r="C1466" s="11" t="s">
        <v>3011</v>
      </c>
      <c r="F1466" s="9">
        <v>102159</v>
      </c>
      <c r="G1466" s="6">
        <f t="shared" si="29"/>
        <v>-102159</v>
      </c>
      <c r="H1466" s="7" t="s">
        <v>3918</v>
      </c>
    </row>
    <row r="1467" spans="1:8" x14ac:dyDescent="0.25">
      <c r="A1467" s="113">
        <v>43833</v>
      </c>
      <c r="B1467" s="10" t="s">
        <v>1400</v>
      </c>
      <c r="C1467" s="11" t="s">
        <v>1803</v>
      </c>
      <c r="E1467" s="8">
        <v>21120</v>
      </c>
      <c r="G1467" s="6">
        <f t="shared" si="29"/>
        <v>21120</v>
      </c>
    </row>
    <row r="1468" spans="1:8" x14ac:dyDescent="0.25">
      <c r="A1468" s="113">
        <v>43841</v>
      </c>
      <c r="B1468" s="10" t="s">
        <v>1400</v>
      </c>
      <c r="C1468" s="11" t="s">
        <v>166</v>
      </c>
      <c r="E1468" s="8">
        <v>31200</v>
      </c>
      <c r="G1468" s="6">
        <f t="shared" si="29"/>
        <v>31200</v>
      </c>
    </row>
    <row r="1469" spans="1:8" x14ac:dyDescent="0.25">
      <c r="A1469" s="113">
        <v>43841</v>
      </c>
      <c r="B1469" s="10" t="s">
        <v>1400</v>
      </c>
      <c r="C1469" s="11" t="s">
        <v>166</v>
      </c>
      <c r="E1469" s="8">
        <v>92400</v>
      </c>
      <c r="G1469" s="6">
        <f t="shared" si="29"/>
        <v>92400</v>
      </c>
    </row>
    <row r="1470" spans="1:8" x14ac:dyDescent="0.25">
      <c r="A1470" s="113">
        <v>43850</v>
      </c>
      <c r="B1470" s="10" t="s">
        <v>5227</v>
      </c>
      <c r="C1470" s="11" t="s">
        <v>169</v>
      </c>
      <c r="F1470" s="9">
        <v>200000</v>
      </c>
      <c r="G1470" s="6">
        <f t="shared" si="29"/>
        <v>-200000</v>
      </c>
      <c r="H1470" s="31" t="s">
        <v>5688</v>
      </c>
    </row>
    <row r="1471" spans="1:8" x14ac:dyDescent="0.25">
      <c r="A1471" s="113">
        <v>43853</v>
      </c>
      <c r="B1471" s="10" t="s">
        <v>1400</v>
      </c>
      <c r="C1471" s="11" t="s">
        <v>166</v>
      </c>
      <c r="E1471" s="8">
        <v>26000</v>
      </c>
      <c r="G1471" s="6">
        <f t="shared" si="29"/>
        <v>26000</v>
      </c>
    </row>
    <row r="1472" spans="1:8" x14ac:dyDescent="0.25">
      <c r="A1472" s="113">
        <v>43855</v>
      </c>
      <c r="B1472" s="10" t="s">
        <v>5548</v>
      </c>
      <c r="C1472" s="11" t="s">
        <v>1803</v>
      </c>
      <c r="D1472" s="773"/>
      <c r="E1472" s="281">
        <v>3960</v>
      </c>
      <c r="F1472" s="280"/>
      <c r="G1472" s="6">
        <f t="shared" si="29"/>
        <v>3960</v>
      </c>
    </row>
    <row r="1473" spans="1:7" x14ac:dyDescent="0.25">
      <c r="A1473" s="113">
        <v>43855</v>
      </c>
      <c r="B1473" s="10" t="s">
        <v>2652</v>
      </c>
      <c r="C1473" s="11" t="s">
        <v>1803</v>
      </c>
      <c r="D1473" s="773"/>
      <c r="E1473" s="282">
        <v>11472</v>
      </c>
      <c r="F1473" s="280"/>
      <c r="G1473" s="6">
        <f t="shared" si="29"/>
        <v>11472</v>
      </c>
    </row>
    <row r="1474" spans="1:7" x14ac:dyDescent="0.25">
      <c r="A1474" s="113">
        <v>43855</v>
      </c>
      <c r="B1474" s="10" t="s">
        <v>2652</v>
      </c>
      <c r="C1474" s="11" t="s">
        <v>1803</v>
      </c>
      <c r="D1474" s="773"/>
      <c r="E1474" s="282">
        <v>7192</v>
      </c>
      <c r="F1474" s="280"/>
      <c r="G1474" s="6">
        <f t="shared" si="29"/>
        <v>7192</v>
      </c>
    </row>
    <row r="1475" spans="1:7" x14ac:dyDescent="0.25">
      <c r="A1475" s="113">
        <v>43855</v>
      </c>
      <c r="B1475" s="10" t="s">
        <v>18</v>
      </c>
      <c r="C1475" s="11" t="s">
        <v>1803</v>
      </c>
      <c r="D1475" s="773"/>
      <c r="E1475" s="282">
        <v>6222</v>
      </c>
      <c r="F1475" s="280"/>
      <c r="G1475" s="6">
        <f t="shared" si="29"/>
        <v>6222</v>
      </c>
    </row>
    <row r="1476" spans="1:7" x14ac:dyDescent="0.25">
      <c r="A1476" s="113">
        <v>43855</v>
      </c>
      <c r="B1476" s="10" t="s">
        <v>1400</v>
      </c>
      <c r="C1476" s="11" t="s">
        <v>1803</v>
      </c>
      <c r="D1476" s="773"/>
      <c r="E1476" s="282">
        <v>501</v>
      </c>
      <c r="F1476" s="280"/>
      <c r="G1476" s="6">
        <f t="shared" si="29"/>
        <v>501</v>
      </c>
    </row>
    <row r="1477" spans="1:7" x14ac:dyDescent="0.25">
      <c r="A1477" s="113">
        <v>43855</v>
      </c>
      <c r="B1477" s="10" t="s">
        <v>2652</v>
      </c>
      <c r="C1477" s="11" t="s">
        <v>1803</v>
      </c>
      <c r="D1477" s="773"/>
      <c r="E1477" s="282">
        <v>10893</v>
      </c>
      <c r="F1477" s="280"/>
      <c r="G1477" s="6">
        <f t="shared" si="29"/>
        <v>10893</v>
      </c>
    </row>
    <row r="1478" spans="1:7" x14ac:dyDescent="0.25">
      <c r="A1478" s="113">
        <v>43855</v>
      </c>
      <c r="B1478" s="10" t="s">
        <v>5548</v>
      </c>
      <c r="C1478" s="11" t="s">
        <v>1803</v>
      </c>
      <c r="D1478" s="773"/>
      <c r="E1478" s="282">
        <v>2510</v>
      </c>
      <c r="F1478" s="280"/>
      <c r="G1478" s="6">
        <f t="shared" si="29"/>
        <v>2510</v>
      </c>
    </row>
    <row r="1479" spans="1:7" x14ac:dyDescent="0.25">
      <c r="A1479" s="113">
        <v>43855</v>
      </c>
      <c r="B1479" s="10" t="s">
        <v>5548</v>
      </c>
      <c r="C1479" s="11" t="s">
        <v>1803</v>
      </c>
      <c r="D1479" s="773"/>
      <c r="E1479" s="282">
        <v>2244</v>
      </c>
      <c r="F1479" s="280"/>
      <c r="G1479" s="6">
        <f t="shared" si="29"/>
        <v>2244</v>
      </c>
    </row>
    <row r="1480" spans="1:7" x14ac:dyDescent="0.25">
      <c r="A1480" s="113">
        <v>43855</v>
      </c>
      <c r="B1480" s="10" t="s">
        <v>2652</v>
      </c>
      <c r="C1480" s="11" t="s">
        <v>1803</v>
      </c>
      <c r="D1480" s="773"/>
      <c r="E1480" s="282">
        <v>57342</v>
      </c>
      <c r="F1480" s="280"/>
      <c r="G1480" s="6">
        <f t="shared" si="29"/>
        <v>57342</v>
      </c>
    </row>
    <row r="1481" spans="1:7" x14ac:dyDescent="0.25">
      <c r="A1481" s="113">
        <v>43855</v>
      </c>
      <c r="B1481" s="10" t="s">
        <v>1400</v>
      </c>
      <c r="C1481" s="11" t="s">
        <v>1803</v>
      </c>
      <c r="D1481" s="773"/>
      <c r="E1481" s="282">
        <v>96824</v>
      </c>
      <c r="F1481" s="280"/>
      <c r="G1481" s="6">
        <f t="shared" si="29"/>
        <v>96824</v>
      </c>
    </row>
    <row r="1482" spans="1:7" x14ac:dyDescent="0.25">
      <c r="A1482" s="113">
        <v>43855</v>
      </c>
      <c r="B1482" s="10" t="s">
        <v>2652</v>
      </c>
      <c r="C1482" s="11" t="s">
        <v>1803</v>
      </c>
      <c r="D1482" s="773"/>
      <c r="E1482" s="282">
        <v>10548</v>
      </c>
      <c r="F1482" s="280"/>
      <c r="G1482" s="6">
        <f t="shared" si="29"/>
        <v>10548</v>
      </c>
    </row>
    <row r="1483" spans="1:7" x14ac:dyDescent="0.25">
      <c r="A1483" s="113">
        <v>43855</v>
      </c>
      <c r="B1483" s="10" t="s">
        <v>2652</v>
      </c>
      <c r="C1483" s="11" t="s">
        <v>1803</v>
      </c>
      <c r="D1483" s="773"/>
      <c r="E1483" s="282">
        <v>106146</v>
      </c>
      <c r="F1483" s="280"/>
      <c r="G1483" s="6">
        <f t="shared" si="29"/>
        <v>106146</v>
      </c>
    </row>
    <row r="1484" spans="1:7" x14ac:dyDescent="0.25">
      <c r="A1484" s="113">
        <v>43855</v>
      </c>
      <c r="B1484" s="10" t="s">
        <v>1400</v>
      </c>
      <c r="C1484" s="11" t="s">
        <v>1803</v>
      </c>
      <c r="D1484" s="773"/>
      <c r="E1484" s="282">
        <v>7356</v>
      </c>
      <c r="F1484" s="280"/>
      <c r="G1484" s="6">
        <f t="shared" si="29"/>
        <v>7356</v>
      </c>
    </row>
    <row r="1485" spans="1:7" x14ac:dyDescent="0.25">
      <c r="A1485" s="113">
        <v>43855</v>
      </c>
      <c r="B1485" s="10" t="s">
        <v>1400</v>
      </c>
      <c r="C1485" s="11" t="s">
        <v>1803</v>
      </c>
      <c r="D1485" s="773"/>
      <c r="E1485" s="283">
        <v>3422</v>
      </c>
      <c r="F1485" s="280"/>
      <c r="G1485" s="6">
        <f t="shared" si="29"/>
        <v>3422</v>
      </c>
    </row>
    <row r="1486" spans="1:7" x14ac:dyDescent="0.25">
      <c r="A1486" s="113">
        <v>43857</v>
      </c>
      <c r="B1486" s="10" t="s">
        <v>5709</v>
      </c>
      <c r="C1486" s="11" t="s">
        <v>169</v>
      </c>
      <c r="E1486" s="8">
        <v>2980</v>
      </c>
      <c r="G1486" s="6">
        <f t="shared" si="29"/>
        <v>2980</v>
      </c>
    </row>
    <row r="1487" spans="1:7" x14ac:dyDescent="0.25">
      <c r="A1487" s="113">
        <v>43857</v>
      </c>
      <c r="B1487" s="10" t="s">
        <v>1400</v>
      </c>
      <c r="C1487" s="11" t="s">
        <v>166</v>
      </c>
      <c r="E1487" s="8">
        <v>98175</v>
      </c>
      <c r="G1487" s="6">
        <f t="shared" si="29"/>
        <v>98175</v>
      </c>
    </row>
    <row r="1488" spans="1:7" x14ac:dyDescent="0.25">
      <c r="A1488" s="113">
        <v>43857</v>
      </c>
      <c r="B1488" s="10" t="s">
        <v>5720</v>
      </c>
      <c r="C1488" s="11" t="s">
        <v>169</v>
      </c>
      <c r="E1488" s="8">
        <v>5831</v>
      </c>
      <c r="G1488" s="6">
        <f t="shared" si="29"/>
        <v>5831</v>
      </c>
    </row>
    <row r="1489" spans="1:8" x14ac:dyDescent="0.25">
      <c r="A1489" s="113">
        <v>43857</v>
      </c>
      <c r="B1489" s="10" t="s">
        <v>5709</v>
      </c>
      <c r="C1489" s="11" t="s">
        <v>169</v>
      </c>
      <c r="E1489" s="8">
        <v>1546</v>
      </c>
      <c r="G1489" s="6">
        <f t="shared" si="29"/>
        <v>1546</v>
      </c>
    </row>
    <row r="1490" spans="1:8" x14ac:dyDescent="0.25">
      <c r="A1490" s="113">
        <v>43869</v>
      </c>
      <c r="B1490" s="10" t="s">
        <v>2652</v>
      </c>
      <c r="C1490" s="11" t="s">
        <v>1803</v>
      </c>
      <c r="F1490" s="8">
        <v>289763</v>
      </c>
      <c r="G1490" s="6">
        <f t="shared" si="29"/>
        <v>-289763</v>
      </c>
      <c r="H1490" s="7" t="s">
        <v>4470</v>
      </c>
    </row>
    <row r="1491" spans="1:8" x14ac:dyDescent="0.25">
      <c r="A1491" s="113">
        <v>43869</v>
      </c>
      <c r="B1491" s="10" t="s">
        <v>5720</v>
      </c>
      <c r="C1491" s="11" t="s">
        <v>166</v>
      </c>
      <c r="E1491" s="8">
        <v>3200</v>
      </c>
      <c r="G1491" s="6">
        <f t="shared" si="29"/>
        <v>3200</v>
      </c>
    </row>
    <row r="1492" spans="1:8" x14ac:dyDescent="0.25">
      <c r="A1492" s="113">
        <v>43872</v>
      </c>
      <c r="B1492" s="10" t="s">
        <v>5709</v>
      </c>
      <c r="C1492" s="11" t="s">
        <v>166</v>
      </c>
      <c r="E1492" s="8">
        <f>57130/2</f>
        <v>28565</v>
      </c>
      <c r="G1492" s="6">
        <f t="shared" si="29"/>
        <v>28565</v>
      </c>
      <c r="H1492" s="7" t="s">
        <v>5759</v>
      </c>
    </row>
    <row r="1493" spans="1:8" x14ac:dyDescent="0.25">
      <c r="A1493" s="113">
        <v>43872</v>
      </c>
      <c r="B1493" s="10" t="s">
        <v>5720</v>
      </c>
      <c r="C1493" s="11" t="s">
        <v>166</v>
      </c>
      <c r="E1493" s="8">
        <f>57130/2</f>
        <v>28565</v>
      </c>
      <c r="G1493" s="6">
        <f t="shared" si="29"/>
        <v>28565</v>
      </c>
      <c r="H1493" s="7" t="s">
        <v>5759</v>
      </c>
    </row>
    <row r="1494" spans="1:8" x14ac:dyDescent="0.25">
      <c r="A1494" s="113">
        <v>43873</v>
      </c>
      <c r="B1494" s="10" t="s">
        <v>5720</v>
      </c>
      <c r="C1494" s="11" t="s">
        <v>3011</v>
      </c>
      <c r="E1494" s="8">
        <v>79080</v>
      </c>
      <c r="G1494" s="6">
        <f t="shared" si="29"/>
        <v>79080</v>
      </c>
    </row>
    <row r="1495" spans="1:8" x14ac:dyDescent="0.25">
      <c r="A1495" s="113">
        <v>43875</v>
      </c>
      <c r="B1495" s="10" t="s">
        <v>5709</v>
      </c>
      <c r="C1495" s="11" t="s">
        <v>166</v>
      </c>
      <c r="E1495" s="109"/>
      <c r="F1495" s="110">
        <v>28565</v>
      </c>
      <c r="G1495" s="6">
        <f t="shared" si="29"/>
        <v>-28565</v>
      </c>
      <c r="H1495" s="78"/>
    </row>
    <row r="1496" spans="1:8" x14ac:dyDescent="0.25">
      <c r="A1496" s="113">
        <v>43875</v>
      </c>
      <c r="B1496" s="10" t="s">
        <v>5720</v>
      </c>
      <c r="C1496" s="11" t="s">
        <v>166</v>
      </c>
      <c r="E1496" s="109"/>
      <c r="F1496" s="111">
        <v>31765</v>
      </c>
      <c r="G1496" s="6">
        <f t="shared" si="29"/>
        <v>-31765</v>
      </c>
      <c r="H1496" s="79"/>
    </row>
    <row r="1497" spans="1:8" x14ac:dyDescent="0.25">
      <c r="A1497" s="113">
        <v>43875</v>
      </c>
      <c r="B1497" s="10" t="s">
        <v>1400</v>
      </c>
      <c r="C1497" s="11" t="s">
        <v>166</v>
      </c>
      <c r="E1497" s="109"/>
      <c r="F1497" s="111">
        <f>105065+74980+8640+9385</f>
        <v>198070</v>
      </c>
      <c r="G1497" s="6">
        <f t="shared" si="29"/>
        <v>-198070</v>
      </c>
      <c r="H1497" s="79"/>
    </row>
    <row r="1498" spans="1:8" ht="31.5" x14ac:dyDescent="0.25">
      <c r="A1498" s="113">
        <v>43875</v>
      </c>
      <c r="B1498" s="10" t="s">
        <v>5709</v>
      </c>
      <c r="C1498" s="11" t="s">
        <v>166</v>
      </c>
      <c r="E1498" s="109"/>
      <c r="F1498" s="111">
        <v>20800</v>
      </c>
      <c r="G1498" s="6">
        <f t="shared" si="29"/>
        <v>-20800</v>
      </c>
      <c r="H1498" s="242" t="s">
        <v>5768</v>
      </c>
    </row>
    <row r="1499" spans="1:8" x14ac:dyDescent="0.25">
      <c r="A1499" s="113">
        <v>43875</v>
      </c>
      <c r="B1499" s="10" t="s">
        <v>5729</v>
      </c>
      <c r="C1499" s="11" t="s">
        <v>166</v>
      </c>
      <c r="E1499" s="109"/>
      <c r="F1499" s="112">
        <v>20800</v>
      </c>
      <c r="G1499" s="6">
        <f t="shared" si="29"/>
        <v>-20800</v>
      </c>
      <c r="H1499" s="79"/>
    </row>
    <row r="1500" spans="1:8" x14ac:dyDescent="0.25">
      <c r="A1500" s="113">
        <v>43878</v>
      </c>
      <c r="B1500" s="10" t="s">
        <v>5709</v>
      </c>
      <c r="C1500" s="11" t="s">
        <v>166</v>
      </c>
      <c r="E1500" s="8">
        <v>20800</v>
      </c>
      <c r="G1500" s="6">
        <f t="shared" si="29"/>
        <v>20800</v>
      </c>
    </row>
    <row r="1501" spans="1:8" x14ac:dyDescent="0.25">
      <c r="A1501" s="113">
        <v>43878</v>
      </c>
      <c r="B1501" s="10" t="s">
        <v>5729</v>
      </c>
      <c r="C1501" s="11" t="s">
        <v>166</v>
      </c>
      <c r="E1501" s="8">
        <v>20800</v>
      </c>
      <c r="G1501" s="6">
        <f t="shared" si="29"/>
        <v>20800</v>
      </c>
    </row>
    <row r="1502" spans="1:8" x14ac:dyDescent="0.25">
      <c r="A1502" s="113">
        <v>43878</v>
      </c>
      <c r="B1502" s="10" t="s">
        <v>5720</v>
      </c>
      <c r="C1502" s="11" t="s">
        <v>3011</v>
      </c>
      <c r="F1502" s="9">
        <v>80000</v>
      </c>
      <c r="G1502" s="6">
        <f t="shared" si="29"/>
        <v>-80000</v>
      </c>
      <c r="H1502" s="7" t="s">
        <v>1157</v>
      </c>
    </row>
    <row r="1503" spans="1:8" x14ac:dyDescent="0.25">
      <c r="A1503" s="113">
        <v>43878</v>
      </c>
      <c r="B1503" s="10" t="s">
        <v>1400</v>
      </c>
      <c r="C1503" s="11" t="s">
        <v>166</v>
      </c>
      <c r="E1503" s="8">
        <v>44000</v>
      </c>
      <c r="G1503" s="6">
        <f t="shared" si="29"/>
        <v>44000</v>
      </c>
    </row>
    <row r="1504" spans="1:8" x14ac:dyDescent="0.25">
      <c r="A1504" s="113">
        <v>43878</v>
      </c>
      <c r="B1504" s="10" t="s">
        <v>1400</v>
      </c>
      <c r="C1504" s="11" t="s">
        <v>166</v>
      </c>
      <c r="E1504" s="8">
        <v>88000</v>
      </c>
      <c r="G1504" s="6">
        <f t="shared" si="29"/>
        <v>88000</v>
      </c>
    </row>
    <row r="1505" spans="1:8" x14ac:dyDescent="0.25">
      <c r="A1505" s="113">
        <v>43878</v>
      </c>
      <c r="B1505" s="10" t="s">
        <v>1400</v>
      </c>
      <c r="C1505" s="11" t="s">
        <v>166</v>
      </c>
      <c r="E1505" s="8">
        <v>74980</v>
      </c>
      <c r="G1505" s="6">
        <f t="shared" si="29"/>
        <v>74980</v>
      </c>
    </row>
    <row r="1506" spans="1:8" ht="16.5" thickBot="1" x14ac:dyDescent="0.3">
      <c r="A1506" s="113">
        <v>43878</v>
      </c>
      <c r="B1506" s="10" t="s">
        <v>1400</v>
      </c>
      <c r="C1506" s="11" t="s">
        <v>166</v>
      </c>
      <c r="E1506" s="8">
        <v>8640</v>
      </c>
      <c r="G1506" s="6">
        <f t="shared" si="29"/>
        <v>8640</v>
      </c>
    </row>
    <row r="1507" spans="1:8" x14ac:dyDescent="0.25">
      <c r="A1507" s="113">
        <v>43880</v>
      </c>
      <c r="B1507" s="10" t="s">
        <v>2652</v>
      </c>
      <c r="C1507" s="11" t="s">
        <v>1803</v>
      </c>
      <c r="E1507" s="292">
        <v>7008</v>
      </c>
      <c r="G1507" s="6">
        <f t="shared" si="29"/>
        <v>7008</v>
      </c>
    </row>
    <row r="1508" spans="1:8" x14ac:dyDescent="0.25">
      <c r="A1508" s="113">
        <v>43880</v>
      </c>
      <c r="B1508" s="10" t="s">
        <v>5720</v>
      </c>
      <c r="C1508" s="11" t="s">
        <v>1803</v>
      </c>
      <c r="E1508" s="8">
        <v>16116</v>
      </c>
      <c r="G1508" s="6">
        <f t="shared" si="29"/>
        <v>16116</v>
      </c>
    </row>
    <row r="1509" spans="1:8" x14ac:dyDescent="0.25">
      <c r="A1509" s="113">
        <v>43880</v>
      </c>
      <c r="B1509" s="10" t="s">
        <v>2652</v>
      </c>
      <c r="C1509" s="11" t="s">
        <v>1803</v>
      </c>
      <c r="E1509" s="8">
        <v>18171</v>
      </c>
      <c r="G1509" s="6">
        <f t="shared" si="29"/>
        <v>18171</v>
      </c>
    </row>
    <row r="1510" spans="1:8" x14ac:dyDescent="0.25">
      <c r="A1510" s="113">
        <v>43880</v>
      </c>
      <c r="B1510" s="10" t="s">
        <v>2652</v>
      </c>
      <c r="C1510" s="11" t="s">
        <v>1803</v>
      </c>
      <c r="E1510" s="8">
        <v>12395</v>
      </c>
      <c r="G1510" s="6">
        <f t="shared" si="29"/>
        <v>12395</v>
      </c>
    </row>
    <row r="1511" spans="1:8" x14ac:dyDescent="0.25">
      <c r="A1511" s="113">
        <v>43880</v>
      </c>
      <c r="B1511" s="10" t="s">
        <v>1400</v>
      </c>
      <c r="C1511" s="11" t="s">
        <v>1803</v>
      </c>
      <c r="E1511" s="8">
        <v>1465</v>
      </c>
      <c r="G1511" s="6">
        <f t="shared" si="29"/>
        <v>1465</v>
      </c>
    </row>
    <row r="1512" spans="1:8" x14ac:dyDescent="0.25">
      <c r="A1512" s="113">
        <v>43880</v>
      </c>
      <c r="B1512" s="10" t="s">
        <v>2652</v>
      </c>
      <c r="C1512" s="11" t="s">
        <v>1803</v>
      </c>
      <c r="E1512" s="8">
        <v>6605</v>
      </c>
      <c r="G1512" s="6">
        <f t="shared" si="29"/>
        <v>6605</v>
      </c>
    </row>
    <row r="1513" spans="1:8" x14ac:dyDescent="0.25">
      <c r="A1513" s="113">
        <v>43880</v>
      </c>
      <c r="B1513" s="10" t="s">
        <v>1400</v>
      </c>
      <c r="C1513" s="11" t="s">
        <v>1803</v>
      </c>
      <c r="E1513" s="8">
        <v>26412</v>
      </c>
      <c r="G1513" s="6">
        <f t="shared" si="29"/>
        <v>26412</v>
      </c>
    </row>
    <row r="1514" spans="1:8" x14ac:dyDescent="0.25">
      <c r="A1514" s="113">
        <v>43880</v>
      </c>
      <c r="B1514" s="10" t="s">
        <v>5720</v>
      </c>
      <c r="C1514" s="11" t="s">
        <v>1803</v>
      </c>
      <c r="E1514" s="8">
        <v>7845</v>
      </c>
      <c r="G1514" s="6">
        <f t="shared" si="29"/>
        <v>7845</v>
      </c>
    </row>
    <row r="1515" spans="1:8" x14ac:dyDescent="0.25">
      <c r="A1515" s="113">
        <v>43880</v>
      </c>
      <c r="B1515" s="10" t="s">
        <v>2652</v>
      </c>
      <c r="C1515" s="11" t="s">
        <v>1803</v>
      </c>
      <c r="E1515" s="8">
        <v>15733</v>
      </c>
      <c r="G1515" s="6">
        <f t="shared" si="29"/>
        <v>15733</v>
      </c>
    </row>
    <row r="1516" spans="1:8" x14ac:dyDescent="0.25">
      <c r="A1516" s="113">
        <v>43880</v>
      </c>
      <c r="B1516" s="10" t="s">
        <v>5720</v>
      </c>
      <c r="C1516" s="11" t="s">
        <v>1803</v>
      </c>
      <c r="E1516" s="8">
        <v>40261</v>
      </c>
      <c r="G1516" s="6">
        <f t="shared" si="29"/>
        <v>40261</v>
      </c>
    </row>
    <row r="1517" spans="1:8" ht="16.5" thickBot="1" x14ac:dyDescent="0.3">
      <c r="A1517" s="113">
        <v>43880</v>
      </c>
      <c r="B1517" s="10" t="s">
        <v>1400</v>
      </c>
      <c r="C1517" s="11" t="s">
        <v>1803</v>
      </c>
      <c r="E1517" s="293">
        <v>3718</v>
      </c>
      <c r="G1517" s="6">
        <f t="shared" si="29"/>
        <v>3718</v>
      </c>
    </row>
    <row r="1518" spans="1:8" x14ac:dyDescent="0.25">
      <c r="A1518" s="113">
        <v>43886</v>
      </c>
      <c r="B1518" s="10" t="s">
        <v>1400</v>
      </c>
      <c r="C1518" s="11" t="s">
        <v>1815</v>
      </c>
      <c r="F1518" s="9">
        <v>300000</v>
      </c>
      <c r="G1518" s="6">
        <f t="shared" si="29"/>
        <v>-300000</v>
      </c>
      <c r="H1518" s="31" t="s">
        <v>5801</v>
      </c>
    </row>
    <row r="1519" spans="1:8" x14ac:dyDescent="0.25">
      <c r="A1519" s="113">
        <v>43886</v>
      </c>
      <c r="B1519" s="10" t="s">
        <v>5720</v>
      </c>
      <c r="C1519" s="11" t="s">
        <v>3011</v>
      </c>
      <c r="E1519" s="8">
        <v>920</v>
      </c>
      <c r="G1519" s="6">
        <f t="shared" si="29"/>
        <v>920</v>
      </c>
      <c r="H1519" s="7" t="s">
        <v>3918</v>
      </c>
    </row>
    <row r="1520" spans="1:8" x14ac:dyDescent="0.25">
      <c r="A1520" s="113">
        <v>43886</v>
      </c>
      <c r="B1520" s="10" t="s">
        <v>5709</v>
      </c>
      <c r="C1520" s="11" t="s">
        <v>3011</v>
      </c>
      <c r="E1520" s="8">
        <v>115300</v>
      </c>
      <c r="G1520" s="6">
        <f t="shared" si="29"/>
        <v>115300</v>
      </c>
    </row>
    <row r="1521" spans="1:7" x14ac:dyDescent="0.25">
      <c r="A1521" s="113">
        <v>43886</v>
      </c>
      <c r="B1521" s="10" t="s">
        <v>5811</v>
      </c>
      <c r="C1521" s="11" t="s">
        <v>169</v>
      </c>
      <c r="E1521" s="8">
        <v>103471</v>
      </c>
      <c r="G1521" s="6">
        <f t="shared" si="29"/>
        <v>103471</v>
      </c>
    </row>
    <row r="1522" spans="1:7" ht="16.5" thickBot="1" x14ac:dyDescent="0.3">
      <c r="A1522" s="113">
        <v>43893</v>
      </c>
      <c r="B1522" s="10" t="s">
        <v>5811</v>
      </c>
      <c r="C1522" s="11" t="s">
        <v>164</v>
      </c>
      <c r="E1522" s="8">
        <v>28689</v>
      </c>
      <c r="G1522" s="6">
        <f t="shared" si="29"/>
        <v>28689</v>
      </c>
    </row>
    <row r="1523" spans="1:7" x14ac:dyDescent="0.25">
      <c r="A1523" s="113">
        <v>43893</v>
      </c>
      <c r="B1523" s="10" t="s">
        <v>1400</v>
      </c>
      <c r="C1523" s="11" t="s">
        <v>1803</v>
      </c>
      <c r="E1523" s="292">
        <v>45312</v>
      </c>
      <c r="G1523" s="6">
        <f t="shared" si="29"/>
        <v>45312</v>
      </c>
    </row>
    <row r="1524" spans="1:7" x14ac:dyDescent="0.25">
      <c r="A1524" s="113">
        <v>43893</v>
      </c>
      <c r="B1524" s="10" t="s">
        <v>5548</v>
      </c>
      <c r="C1524" s="11" t="s">
        <v>1803</v>
      </c>
      <c r="E1524" s="8">
        <v>10590</v>
      </c>
      <c r="G1524" s="6">
        <f t="shared" si="29"/>
        <v>10590</v>
      </c>
    </row>
    <row r="1525" spans="1:7" x14ac:dyDescent="0.25">
      <c r="A1525" s="113">
        <v>43893</v>
      </c>
      <c r="B1525" s="10" t="s">
        <v>5548</v>
      </c>
      <c r="C1525" s="11" t="s">
        <v>1803</v>
      </c>
      <c r="E1525" s="8">
        <v>16657</v>
      </c>
      <c r="G1525" s="6">
        <f t="shared" si="29"/>
        <v>16657</v>
      </c>
    </row>
    <row r="1526" spans="1:7" x14ac:dyDescent="0.25">
      <c r="A1526" s="113">
        <v>43893</v>
      </c>
      <c r="B1526" s="10" t="s">
        <v>2652</v>
      </c>
      <c r="C1526" s="11" t="s">
        <v>1803</v>
      </c>
      <c r="E1526" s="8">
        <v>4316</v>
      </c>
      <c r="G1526" s="6">
        <f t="shared" si="29"/>
        <v>4316</v>
      </c>
    </row>
    <row r="1527" spans="1:7" x14ac:dyDescent="0.25">
      <c r="A1527" s="113">
        <v>43893</v>
      </c>
      <c r="B1527" s="10" t="s">
        <v>1400</v>
      </c>
      <c r="C1527" s="11" t="s">
        <v>1803</v>
      </c>
      <c r="E1527" s="8">
        <v>16407</v>
      </c>
      <c r="G1527" s="6">
        <f t="shared" si="29"/>
        <v>16407</v>
      </c>
    </row>
    <row r="1528" spans="1:7" x14ac:dyDescent="0.25">
      <c r="A1528" s="113">
        <v>43893</v>
      </c>
      <c r="B1528" s="10" t="s">
        <v>2652</v>
      </c>
      <c r="C1528" s="11" t="s">
        <v>1803</v>
      </c>
      <c r="E1528" s="8">
        <v>27472</v>
      </c>
      <c r="G1528" s="6">
        <f t="shared" si="29"/>
        <v>27472</v>
      </c>
    </row>
    <row r="1529" spans="1:7" x14ac:dyDescent="0.25">
      <c r="A1529" s="113">
        <v>43893</v>
      </c>
      <c r="B1529" s="10" t="s">
        <v>1400</v>
      </c>
      <c r="C1529" s="11" t="s">
        <v>1803</v>
      </c>
      <c r="E1529" s="8">
        <v>7255</v>
      </c>
      <c r="G1529" s="6">
        <f t="shared" si="29"/>
        <v>7255</v>
      </c>
    </row>
    <row r="1530" spans="1:7" x14ac:dyDescent="0.25">
      <c r="A1530" s="113">
        <v>43893</v>
      </c>
      <c r="B1530" s="10" t="s">
        <v>2652</v>
      </c>
      <c r="C1530" s="11" t="s">
        <v>1803</v>
      </c>
      <c r="E1530" s="8">
        <v>52622</v>
      </c>
      <c r="G1530" s="6">
        <f t="shared" si="29"/>
        <v>52622</v>
      </c>
    </row>
    <row r="1531" spans="1:7" x14ac:dyDescent="0.25">
      <c r="A1531" s="113">
        <v>43893</v>
      </c>
      <c r="B1531" s="10" t="s">
        <v>2652</v>
      </c>
      <c r="C1531" s="11" t="s">
        <v>1803</v>
      </c>
      <c r="E1531" s="8">
        <v>18053</v>
      </c>
      <c r="G1531" s="6">
        <f t="shared" si="29"/>
        <v>18053</v>
      </c>
    </row>
    <row r="1532" spans="1:7" x14ac:dyDescent="0.25">
      <c r="A1532" s="113">
        <v>43893</v>
      </c>
      <c r="B1532" s="10" t="s">
        <v>1400</v>
      </c>
      <c r="C1532" s="11" t="s">
        <v>1803</v>
      </c>
      <c r="E1532" s="8">
        <v>4147</v>
      </c>
      <c r="G1532" s="6">
        <f t="shared" si="29"/>
        <v>4147</v>
      </c>
    </row>
    <row r="1533" spans="1:7" x14ac:dyDescent="0.25">
      <c r="A1533" s="113">
        <v>43893</v>
      </c>
      <c r="B1533" s="10" t="s">
        <v>2652</v>
      </c>
      <c r="C1533" s="11" t="s">
        <v>1803</v>
      </c>
      <c r="E1533" s="8">
        <v>137612</v>
      </c>
      <c r="G1533" s="6">
        <f t="shared" si="29"/>
        <v>137612</v>
      </c>
    </row>
    <row r="1534" spans="1:7" x14ac:dyDescent="0.25">
      <c r="A1534" s="113">
        <v>43893</v>
      </c>
      <c r="B1534" s="10" t="s">
        <v>1400</v>
      </c>
      <c r="C1534" s="11" t="s">
        <v>1803</v>
      </c>
      <c r="E1534" s="8">
        <v>6912</v>
      </c>
      <c r="G1534" s="6">
        <f t="shared" si="29"/>
        <v>6912</v>
      </c>
    </row>
    <row r="1535" spans="1:7" x14ac:dyDescent="0.25">
      <c r="A1535" s="113">
        <v>43893</v>
      </c>
      <c r="B1535" s="10" t="s">
        <v>1400</v>
      </c>
      <c r="C1535" s="11" t="s">
        <v>1803</v>
      </c>
      <c r="E1535" s="8">
        <v>13712</v>
      </c>
      <c r="G1535" s="6">
        <f t="shared" si="29"/>
        <v>13712</v>
      </c>
    </row>
    <row r="1536" spans="1:7" x14ac:dyDescent="0.25">
      <c r="A1536" s="113">
        <v>43893</v>
      </c>
      <c r="B1536" s="10" t="s">
        <v>5548</v>
      </c>
      <c r="C1536" s="11" t="s">
        <v>1803</v>
      </c>
      <c r="E1536" s="8">
        <v>1150</v>
      </c>
      <c r="G1536" s="6">
        <f t="shared" si="29"/>
        <v>1150</v>
      </c>
    </row>
    <row r="1537" spans="1:8" ht="16.5" thickBot="1" x14ac:dyDescent="0.3">
      <c r="A1537" s="113">
        <v>43893</v>
      </c>
      <c r="B1537" s="10" t="s">
        <v>2652</v>
      </c>
      <c r="C1537" s="11" t="s">
        <v>1803</v>
      </c>
      <c r="E1537" s="293">
        <v>67832</v>
      </c>
      <c r="G1537" s="6">
        <f t="shared" si="29"/>
        <v>67832</v>
      </c>
    </row>
    <row r="1538" spans="1:8" x14ac:dyDescent="0.25">
      <c r="A1538" s="113">
        <v>43893</v>
      </c>
      <c r="B1538" s="10" t="s">
        <v>1400</v>
      </c>
      <c r="C1538" s="11" t="s">
        <v>166</v>
      </c>
      <c r="E1538" s="8">
        <v>49600</v>
      </c>
      <c r="G1538" s="6">
        <f t="shared" si="29"/>
        <v>49600</v>
      </c>
    </row>
    <row r="1539" spans="1:8" x14ac:dyDescent="0.25">
      <c r="A1539" s="113">
        <v>43904</v>
      </c>
      <c r="B1539" s="10" t="s">
        <v>1400</v>
      </c>
      <c r="C1539" s="11" t="s">
        <v>166</v>
      </c>
      <c r="D1539" s="773"/>
      <c r="E1539" s="281">
        <v>102000</v>
      </c>
      <c r="F1539" s="280"/>
      <c r="G1539" s="6">
        <f t="shared" ref="G1539:G1599" si="30">E1539-F1539</f>
        <v>102000</v>
      </c>
    </row>
    <row r="1540" spans="1:8" x14ac:dyDescent="0.25">
      <c r="A1540" s="113">
        <v>43904</v>
      </c>
      <c r="B1540" s="10" t="s">
        <v>1400</v>
      </c>
      <c r="C1540" s="11" t="s">
        <v>166</v>
      </c>
      <c r="D1540" s="773"/>
      <c r="E1540" s="283">
        <v>31200</v>
      </c>
      <c r="F1540" s="280"/>
      <c r="G1540" s="6">
        <f t="shared" si="30"/>
        <v>31200</v>
      </c>
    </row>
    <row r="1541" spans="1:8" x14ac:dyDescent="0.25">
      <c r="A1541" s="113">
        <v>43907</v>
      </c>
      <c r="B1541" s="10" t="s">
        <v>2933</v>
      </c>
      <c r="C1541" s="11" t="s">
        <v>180</v>
      </c>
      <c r="F1541" s="9">
        <v>71000</v>
      </c>
      <c r="G1541" s="6">
        <f t="shared" si="30"/>
        <v>-71000</v>
      </c>
      <c r="H1541" s="7" t="s">
        <v>1157</v>
      </c>
    </row>
    <row r="1542" spans="1:8" x14ac:dyDescent="0.25">
      <c r="A1542" s="113">
        <v>43941</v>
      </c>
      <c r="B1542" s="10" t="s">
        <v>5720</v>
      </c>
      <c r="C1542" s="11" t="s">
        <v>3011</v>
      </c>
      <c r="E1542" s="8">
        <v>32240</v>
      </c>
      <c r="G1542" s="6">
        <f t="shared" si="30"/>
        <v>32240</v>
      </c>
    </row>
    <row r="1543" spans="1:8" x14ac:dyDescent="0.25">
      <c r="A1543" s="113">
        <v>43941</v>
      </c>
      <c r="B1543" s="10" t="s">
        <v>5709</v>
      </c>
      <c r="C1543" s="11" t="s">
        <v>3011</v>
      </c>
      <c r="E1543" s="8">
        <v>5640</v>
      </c>
      <c r="G1543" s="6">
        <f t="shared" si="30"/>
        <v>5640</v>
      </c>
    </row>
    <row r="1544" spans="1:8" x14ac:dyDescent="0.25">
      <c r="A1544" s="113">
        <v>43941</v>
      </c>
      <c r="B1544" s="10" t="s">
        <v>5709</v>
      </c>
      <c r="C1544" s="11" t="s">
        <v>3011</v>
      </c>
      <c r="F1544" s="9">
        <v>50000</v>
      </c>
      <c r="G1544" s="6">
        <f t="shared" si="30"/>
        <v>-50000</v>
      </c>
      <c r="H1544" s="7" t="s">
        <v>1157</v>
      </c>
    </row>
    <row r="1545" spans="1:8" x14ac:dyDescent="0.25">
      <c r="A1545" s="113">
        <v>43948</v>
      </c>
      <c r="B1545" s="10" t="s">
        <v>5811</v>
      </c>
      <c r="C1545" s="11" t="s">
        <v>169</v>
      </c>
      <c r="E1545" s="8">
        <v>16081</v>
      </c>
      <c r="G1545" s="6">
        <f t="shared" si="30"/>
        <v>16081</v>
      </c>
    </row>
    <row r="1546" spans="1:8" x14ac:dyDescent="0.25">
      <c r="A1546" s="113">
        <v>43949</v>
      </c>
      <c r="B1546" s="10" t="s">
        <v>2933</v>
      </c>
      <c r="C1546" s="11" t="s">
        <v>1803</v>
      </c>
      <c r="E1546" s="109"/>
      <c r="F1546" s="110">
        <v>22119</v>
      </c>
      <c r="G1546" s="6">
        <f t="shared" si="30"/>
        <v>-22119</v>
      </c>
      <c r="H1546" s="517"/>
    </row>
    <row r="1547" spans="1:8" x14ac:dyDescent="0.25">
      <c r="A1547" s="113">
        <v>43949</v>
      </c>
      <c r="B1547" s="10" t="s">
        <v>5320</v>
      </c>
      <c r="C1547" s="11" t="s">
        <v>1803</v>
      </c>
      <c r="E1547" s="109"/>
      <c r="F1547" s="111">
        <v>52679</v>
      </c>
      <c r="G1547" s="6">
        <f t="shared" si="30"/>
        <v>-52679</v>
      </c>
      <c r="H1547" s="518"/>
    </row>
    <row r="1548" spans="1:8" x14ac:dyDescent="0.25">
      <c r="A1548" s="113">
        <v>43949</v>
      </c>
      <c r="B1548" s="10" t="s">
        <v>5720</v>
      </c>
      <c r="C1548" s="11" t="s">
        <v>1803</v>
      </c>
      <c r="E1548" s="109"/>
      <c r="F1548" s="111">
        <v>64222</v>
      </c>
      <c r="G1548" s="6">
        <f t="shared" si="30"/>
        <v>-64222</v>
      </c>
      <c r="H1548" s="518" t="s">
        <v>6107</v>
      </c>
    </row>
    <row r="1549" spans="1:8" x14ac:dyDescent="0.25">
      <c r="A1549" s="113">
        <v>43949</v>
      </c>
      <c r="B1549" s="10" t="s">
        <v>18</v>
      </c>
      <c r="C1549" s="11" t="s">
        <v>1803</v>
      </c>
      <c r="E1549" s="109"/>
      <c r="F1549" s="111">
        <v>10000</v>
      </c>
      <c r="G1549" s="6">
        <f t="shared" si="30"/>
        <v>-10000</v>
      </c>
      <c r="H1549" s="518"/>
    </row>
    <row r="1550" spans="1:8" x14ac:dyDescent="0.25">
      <c r="A1550" s="113">
        <v>43949</v>
      </c>
      <c r="B1550" s="10" t="s">
        <v>2652</v>
      </c>
      <c r="C1550" s="11" t="s">
        <v>1803</v>
      </c>
      <c r="E1550" s="109"/>
      <c r="F1550" s="112">
        <v>150980</v>
      </c>
      <c r="G1550" s="6">
        <f t="shared" si="30"/>
        <v>-150980</v>
      </c>
      <c r="H1550" s="519"/>
    </row>
    <row r="1551" spans="1:8" x14ac:dyDescent="0.25">
      <c r="A1551" s="113">
        <v>43949</v>
      </c>
      <c r="B1551" s="10" t="s">
        <v>5548</v>
      </c>
      <c r="C1551" s="11" t="s">
        <v>1803</v>
      </c>
      <c r="E1551" s="109"/>
      <c r="F1551" s="110">
        <v>187438</v>
      </c>
      <c r="G1551" s="6">
        <f t="shared" si="30"/>
        <v>-187438</v>
      </c>
      <c r="H1551" s="518"/>
    </row>
    <row r="1552" spans="1:8" x14ac:dyDescent="0.25">
      <c r="A1552" s="113">
        <v>43949</v>
      </c>
      <c r="B1552" s="10" t="s">
        <v>2649</v>
      </c>
      <c r="C1552" s="11" t="s">
        <v>1803</v>
      </c>
      <c r="E1552" s="109"/>
      <c r="F1552" s="111">
        <v>8402</v>
      </c>
      <c r="G1552" s="6">
        <f t="shared" si="30"/>
        <v>-8402</v>
      </c>
      <c r="H1552" s="518" t="s">
        <v>6105</v>
      </c>
    </row>
    <row r="1553" spans="1:8" x14ac:dyDescent="0.25">
      <c r="A1553" s="113">
        <v>43949</v>
      </c>
      <c r="B1553" s="10" t="s">
        <v>1400</v>
      </c>
      <c r="C1553" s="11" t="s">
        <v>1803</v>
      </c>
      <c r="E1553" s="109"/>
      <c r="F1553" s="112">
        <v>4160</v>
      </c>
      <c r="G1553" s="6">
        <f t="shared" si="30"/>
        <v>-4160</v>
      </c>
      <c r="H1553" s="519"/>
    </row>
    <row r="1554" spans="1:8" x14ac:dyDescent="0.25">
      <c r="A1554" s="113">
        <v>43902</v>
      </c>
      <c r="B1554" s="10" t="s">
        <v>1400</v>
      </c>
      <c r="C1554" s="11" t="s">
        <v>166</v>
      </c>
      <c r="E1554" s="8">
        <v>21000</v>
      </c>
      <c r="G1554" s="6">
        <f t="shared" si="30"/>
        <v>21000</v>
      </c>
      <c r="H1554" s="435"/>
    </row>
    <row r="1555" spans="1:8" x14ac:dyDescent="0.25">
      <c r="A1555" s="113">
        <v>43942</v>
      </c>
      <c r="B1555" s="10" t="s">
        <v>1400</v>
      </c>
      <c r="C1555" s="11" t="s">
        <v>166</v>
      </c>
      <c r="E1555" s="8">
        <v>104200</v>
      </c>
      <c r="G1555" s="6">
        <f>E1555-F1555</f>
        <v>104200</v>
      </c>
    </row>
    <row r="1556" spans="1:8" x14ac:dyDescent="0.25">
      <c r="A1556" s="113">
        <v>43955</v>
      </c>
      <c r="B1556" s="10" t="s">
        <v>1400</v>
      </c>
      <c r="C1556" s="11" t="s">
        <v>166</v>
      </c>
      <c r="E1556" s="8">
        <v>58700</v>
      </c>
      <c r="G1556" s="6">
        <f>E1556-F1556</f>
        <v>58700</v>
      </c>
    </row>
    <row r="1557" spans="1:8" x14ac:dyDescent="0.25">
      <c r="A1557" s="113">
        <v>43957</v>
      </c>
      <c r="B1557" s="10" t="s">
        <v>1400</v>
      </c>
      <c r="C1557" s="11" t="s">
        <v>166</v>
      </c>
      <c r="E1557" s="8">
        <v>61600</v>
      </c>
      <c r="G1557" s="6">
        <f>E1557-F1557</f>
        <v>61600</v>
      </c>
    </row>
    <row r="1558" spans="1:8" x14ac:dyDescent="0.25">
      <c r="A1558" s="113">
        <v>43958</v>
      </c>
      <c r="B1558" s="10" t="s">
        <v>5811</v>
      </c>
      <c r="C1558" s="11" t="s">
        <v>166</v>
      </c>
      <c r="E1558" s="8">
        <v>19350</v>
      </c>
      <c r="G1558" s="6">
        <f t="shared" si="30"/>
        <v>19350</v>
      </c>
    </row>
    <row r="1559" spans="1:8" x14ac:dyDescent="0.25">
      <c r="A1559" s="113">
        <v>43958</v>
      </c>
      <c r="B1559" s="10" t="s">
        <v>5811</v>
      </c>
      <c r="C1559" s="11" t="s">
        <v>169</v>
      </c>
      <c r="E1559" s="8">
        <v>4500</v>
      </c>
      <c r="G1559" s="6">
        <f t="shared" si="30"/>
        <v>4500</v>
      </c>
    </row>
    <row r="1560" spans="1:8" ht="16.5" thickBot="1" x14ac:dyDescent="0.3">
      <c r="A1560" s="113">
        <v>43958</v>
      </c>
      <c r="B1560" s="10" t="s">
        <v>1400</v>
      </c>
      <c r="C1560" s="11" t="s">
        <v>1815</v>
      </c>
      <c r="E1560" s="8">
        <v>91193</v>
      </c>
      <c r="G1560" s="6">
        <f t="shared" si="30"/>
        <v>91193</v>
      </c>
    </row>
    <row r="1561" spans="1:8" x14ac:dyDescent="0.25">
      <c r="A1561" s="113">
        <v>43970</v>
      </c>
      <c r="B1561" s="10" t="s">
        <v>5811</v>
      </c>
      <c r="C1561" s="11" t="s">
        <v>169</v>
      </c>
      <c r="F1561" s="9">
        <v>100000</v>
      </c>
      <c r="G1561" s="6">
        <f t="shared" si="30"/>
        <v>-100000</v>
      </c>
      <c r="H1561" s="442"/>
    </row>
    <row r="1562" spans="1:8" x14ac:dyDescent="0.25">
      <c r="A1562" s="113">
        <v>43958</v>
      </c>
      <c r="B1562" s="10" t="s">
        <v>5548</v>
      </c>
      <c r="C1562" s="11" t="s">
        <v>169</v>
      </c>
      <c r="F1562" s="9">
        <v>5950</v>
      </c>
      <c r="G1562" s="6">
        <f t="shared" si="30"/>
        <v>-5950</v>
      </c>
      <c r="H1562" s="443" t="s">
        <v>5917</v>
      </c>
    </row>
    <row r="1563" spans="1:8" ht="16.5" thickBot="1" x14ac:dyDescent="0.3">
      <c r="A1563" s="113">
        <v>43958</v>
      </c>
      <c r="B1563" s="10" t="s">
        <v>5227</v>
      </c>
      <c r="C1563" s="11" t="s">
        <v>169</v>
      </c>
      <c r="F1563" s="9">
        <v>44050</v>
      </c>
      <c r="G1563" s="6">
        <f t="shared" si="30"/>
        <v>-44050</v>
      </c>
      <c r="H1563" s="444"/>
    </row>
    <row r="1564" spans="1:8" ht="110.25" x14ac:dyDescent="0.25">
      <c r="A1564" s="113">
        <v>43958</v>
      </c>
      <c r="B1564" s="10" t="s">
        <v>1400</v>
      </c>
      <c r="C1564" s="11" t="s">
        <v>1803</v>
      </c>
      <c r="F1564" s="9">
        <v>485000</v>
      </c>
      <c r="G1564" s="6">
        <f t="shared" si="30"/>
        <v>-485000</v>
      </c>
      <c r="H1564" s="484" t="s">
        <v>6004</v>
      </c>
    </row>
    <row r="1565" spans="1:8" x14ac:dyDescent="0.25">
      <c r="A1565" s="113">
        <v>43958</v>
      </c>
      <c r="B1565" s="10" t="s">
        <v>1400</v>
      </c>
      <c r="C1565" s="11" t="s">
        <v>166</v>
      </c>
      <c r="F1565" s="9">
        <v>100000</v>
      </c>
      <c r="G1565" s="6">
        <f t="shared" si="30"/>
        <v>-100000</v>
      </c>
      <c r="H1565" s="443" t="s">
        <v>5917</v>
      </c>
    </row>
    <row r="1566" spans="1:8" x14ac:dyDescent="0.25">
      <c r="A1566" s="113">
        <v>43970</v>
      </c>
      <c r="B1566" s="10" t="s">
        <v>1400</v>
      </c>
      <c r="C1566" s="11" t="s">
        <v>166</v>
      </c>
      <c r="E1566" s="8">
        <v>55000</v>
      </c>
      <c r="G1566" s="6">
        <f t="shared" si="30"/>
        <v>55000</v>
      </c>
    </row>
    <row r="1567" spans="1:8" x14ac:dyDescent="0.25">
      <c r="A1567" s="113">
        <v>43970</v>
      </c>
      <c r="B1567" s="10" t="s">
        <v>1400</v>
      </c>
      <c r="C1567" s="11" t="s">
        <v>166</v>
      </c>
      <c r="E1567" s="8">
        <v>1100</v>
      </c>
      <c r="G1567" s="6">
        <f t="shared" si="30"/>
        <v>1100</v>
      </c>
    </row>
    <row r="1568" spans="1:8" x14ac:dyDescent="0.25">
      <c r="A1568" s="113">
        <v>43970</v>
      </c>
      <c r="B1568" s="10" t="s">
        <v>1400</v>
      </c>
      <c r="C1568" s="11" t="s">
        <v>166</v>
      </c>
      <c r="F1568" s="9">
        <v>12500</v>
      </c>
      <c r="G1568" s="6">
        <f t="shared" si="30"/>
        <v>-12500</v>
      </c>
      <c r="H1568" s="7" t="s">
        <v>4470</v>
      </c>
    </row>
    <row r="1569" spans="1:8" x14ac:dyDescent="0.25">
      <c r="A1569" s="113">
        <v>43970</v>
      </c>
      <c r="B1569" s="10" t="s">
        <v>1400</v>
      </c>
      <c r="C1569" s="11" t="s">
        <v>3011</v>
      </c>
      <c r="E1569" s="8">
        <v>14000</v>
      </c>
      <c r="G1569" s="6">
        <f t="shared" si="30"/>
        <v>14000</v>
      </c>
    </row>
    <row r="1570" spans="1:8" x14ac:dyDescent="0.25">
      <c r="A1570" s="113">
        <v>43970</v>
      </c>
      <c r="B1570" s="10" t="s">
        <v>5720</v>
      </c>
      <c r="C1570" s="11" t="s">
        <v>3011</v>
      </c>
      <c r="E1570" s="8">
        <v>13200</v>
      </c>
      <c r="G1570" s="6">
        <f t="shared" si="30"/>
        <v>13200</v>
      </c>
    </row>
    <row r="1571" spans="1:8" x14ac:dyDescent="0.25">
      <c r="A1571" s="113">
        <v>43985</v>
      </c>
      <c r="B1571" s="10" t="s">
        <v>1400</v>
      </c>
      <c r="C1571" s="11" t="s">
        <v>166</v>
      </c>
      <c r="E1571" s="8">
        <v>85200</v>
      </c>
      <c r="G1571" s="6">
        <f t="shared" si="30"/>
        <v>85200</v>
      </c>
    </row>
    <row r="1572" spans="1:8" x14ac:dyDescent="0.25">
      <c r="A1572" s="113">
        <v>43985</v>
      </c>
      <c r="B1572" s="10" t="s">
        <v>5720</v>
      </c>
      <c r="C1572" s="11" t="s">
        <v>5681</v>
      </c>
      <c r="E1572" s="8">
        <v>44500</v>
      </c>
      <c r="G1572" s="6">
        <f t="shared" si="30"/>
        <v>44500</v>
      </c>
    </row>
    <row r="1573" spans="1:8" x14ac:dyDescent="0.25">
      <c r="A1573" s="113">
        <v>43985</v>
      </c>
      <c r="B1573" s="10" t="s">
        <v>1400</v>
      </c>
      <c r="C1573" s="11" t="s">
        <v>5681</v>
      </c>
      <c r="E1573" s="8">
        <v>144000</v>
      </c>
      <c r="G1573" s="6">
        <f t="shared" si="30"/>
        <v>144000</v>
      </c>
    </row>
    <row r="1574" spans="1:8" x14ac:dyDescent="0.25">
      <c r="A1574" s="113">
        <v>43985</v>
      </c>
      <c r="B1574" s="10" t="s">
        <v>2652</v>
      </c>
      <c r="C1574" s="11" t="s">
        <v>5681</v>
      </c>
      <c r="E1574" s="8">
        <v>45000</v>
      </c>
      <c r="G1574" s="6">
        <f t="shared" si="30"/>
        <v>45000</v>
      </c>
    </row>
    <row r="1575" spans="1:8" x14ac:dyDescent="0.25">
      <c r="A1575" s="113">
        <v>43994</v>
      </c>
      <c r="B1575" s="10" t="s">
        <v>1400</v>
      </c>
      <c r="C1575" s="11" t="s">
        <v>5681</v>
      </c>
      <c r="F1575" s="9">
        <v>100000</v>
      </c>
      <c r="G1575" s="6">
        <f t="shared" si="30"/>
        <v>-100000</v>
      </c>
      <c r="H1575" s="7" t="s">
        <v>1157</v>
      </c>
    </row>
    <row r="1576" spans="1:8" x14ac:dyDescent="0.25">
      <c r="A1576" s="113">
        <v>43994</v>
      </c>
      <c r="B1576" s="10" t="s">
        <v>5811</v>
      </c>
      <c r="C1576" s="11" t="s">
        <v>166</v>
      </c>
      <c r="E1576" s="8">
        <v>28500</v>
      </c>
      <c r="G1576" s="6">
        <f t="shared" si="30"/>
        <v>28500</v>
      </c>
    </row>
    <row r="1577" spans="1:8" x14ac:dyDescent="0.25">
      <c r="A1577" s="113">
        <v>43998</v>
      </c>
      <c r="B1577" s="10" t="s">
        <v>1400</v>
      </c>
      <c r="C1577" s="11" t="s">
        <v>164</v>
      </c>
      <c r="F1577" s="9">
        <v>1000</v>
      </c>
      <c r="G1577" s="6">
        <f t="shared" si="30"/>
        <v>-1000</v>
      </c>
      <c r="H1577" s="7" t="s">
        <v>5958</v>
      </c>
    </row>
    <row r="1578" spans="1:8" x14ac:dyDescent="0.25">
      <c r="A1578" s="113">
        <v>44000</v>
      </c>
      <c r="B1578" s="10" t="s">
        <v>1400</v>
      </c>
      <c r="C1578" s="11" t="s">
        <v>166</v>
      </c>
      <c r="F1578" s="9">
        <v>400000</v>
      </c>
      <c r="G1578" s="6">
        <f t="shared" si="30"/>
        <v>-400000</v>
      </c>
      <c r="H1578" s="80" t="s">
        <v>5963</v>
      </c>
    </row>
    <row r="1579" spans="1:8" x14ac:dyDescent="0.25">
      <c r="A1579" s="113">
        <v>44000</v>
      </c>
      <c r="B1579" s="10" t="s">
        <v>1400</v>
      </c>
      <c r="C1579" s="11" t="s">
        <v>1815</v>
      </c>
      <c r="F1579" s="9">
        <v>300000</v>
      </c>
      <c r="G1579" s="6">
        <f t="shared" si="30"/>
        <v>-300000</v>
      </c>
      <c r="H1579" s="31" t="s">
        <v>5963</v>
      </c>
    </row>
    <row r="1580" spans="1:8" x14ac:dyDescent="0.25">
      <c r="A1580" s="113">
        <v>43988</v>
      </c>
      <c r="B1580" s="10" t="s">
        <v>5811</v>
      </c>
      <c r="C1580" s="11" t="s">
        <v>169</v>
      </c>
      <c r="E1580" s="8">
        <v>8500</v>
      </c>
      <c r="G1580" s="6">
        <f t="shared" si="30"/>
        <v>8500</v>
      </c>
      <c r="H1580" s="124"/>
    </row>
    <row r="1581" spans="1:8" x14ac:dyDescent="0.25">
      <c r="A1581" s="113">
        <v>44000</v>
      </c>
      <c r="B1581" s="10" t="s">
        <v>2652</v>
      </c>
      <c r="C1581" s="11" t="s">
        <v>169</v>
      </c>
      <c r="E1581" s="8">
        <v>14270</v>
      </c>
      <c r="G1581" s="6">
        <f t="shared" si="30"/>
        <v>14270</v>
      </c>
    </row>
    <row r="1582" spans="1:8" x14ac:dyDescent="0.25">
      <c r="A1582" s="113">
        <v>44000</v>
      </c>
      <c r="B1582" s="10" t="s">
        <v>5709</v>
      </c>
      <c r="C1582" s="11" t="s">
        <v>161</v>
      </c>
      <c r="E1582" s="8">
        <v>14629</v>
      </c>
      <c r="G1582" s="6">
        <f t="shared" si="30"/>
        <v>14629</v>
      </c>
    </row>
    <row r="1583" spans="1:8" x14ac:dyDescent="0.25">
      <c r="A1583" s="113">
        <v>44000</v>
      </c>
      <c r="B1583" s="10" t="s">
        <v>2933</v>
      </c>
      <c r="C1583" s="11" t="s">
        <v>161</v>
      </c>
      <c r="E1583" s="8">
        <v>60480</v>
      </c>
      <c r="G1583" s="6">
        <f t="shared" si="30"/>
        <v>60480</v>
      </c>
    </row>
    <row r="1584" spans="1:8" x14ac:dyDescent="0.25">
      <c r="A1584" s="113">
        <v>44000</v>
      </c>
      <c r="B1584" s="10" t="s">
        <v>2933</v>
      </c>
      <c r="C1584" s="11" t="s">
        <v>161</v>
      </c>
      <c r="E1584" s="8">
        <v>13964</v>
      </c>
      <c r="G1584" s="6">
        <f t="shared" si="30"/>
        <v>13964</v>
      </c>
    </row>
    <row r="1585" spans="1:8" x14ac:dyDescent="0.25">
      <c r="A1585" s="113">
        <v>44008</v>
      </c>
      <c r="B1585" s="10" t="s">
        <v>2652</v>
      </c>
      <c r="C1585" s="11" t="s">
        <v>5681</v>
      </c>
      <c r="E1585" s="8">
        <v>77700</v>
      </c>
      <c r="G1585" s="6">
        <f t="shared" si="30"/>
        <v>77700</v>
      </c>
    </row>
    <row r="1586" spans="1:8" x14ac:dyDescent="0.25">
      <c r="A1586" s="113">
        <v>44012</v>
      </c>
      <c r="B1586" s="10" t="s">
        <v>1400</v>
      </c>
      <c r="C1586" s="11" t="s">
        <v>166</v>
      </c>
      <c r="E1586" s="8">
        <v>70400</v>
      </c>
      <c r="G1586" s="6">
        <f t="shared" si="30"/>
        <v>70400</v>
      </c>
    </row>
    <row r="1587" spans="1:8" ht="16.5" thickBot="1" x14ac:dyDescent="0.3">
      <c r="A1587" s="113">
        <v>43996</v>
      </c>
      <c r="B1587" s="10" t="s">
        <v>1400</v>
      </c>
      <c r="C1587" s="11" t="s">
        <v>5681</v>
      </c>
      <c r="E1587" s="8">
        <v>148600</v>
      </c>
      <c r="G1587" s="6">
        <f t="shared" si="30"/>
        <v>148600</v>
      </c>
    </row>
    <row r="1588" spans="1:8" x14ac:dyDescent="0.25">
      <c r="A1588" s="113">
        <v>44027</v>
      </c>
      <c r="B1588" s="10" t="s">
        <v>5720</v>
      </c>
      <c r="C1588" s="11" t="s">
        <v>3011</v>
      </c>
      <c r="F1588" s="9">
        <v>45440</v>
      </c>
      <c r="G1588" s="6">
        <f t="shared" si="30"/>
        <v>-45440</v>
      </c>
      <c r="H1588" s="81" t="s">
        <v>6051</v>
      </c>
    </row>
    <row r="1589" spans="1:8" ht="16.5" thickBot="1" x14ac:dyDescent="0.3">
      <c r="A1589" s="113">
        <v>44027</v>
      </c>
      <c r="B1589" s="10" t="s">
        <v>5709</v>
      </c>
      <c r="C1589" s="11" t="s">
        <v>3011</v>
      </c>
      <c r="F1589" s="9">
        <v>54560</v>
      </c>
      <c r="G1589" s="6">
        <f t="shared" si="30"/>
        <v>-54560</v>
      </c>
      <c r="H1589" s="83"/>
    </row>
    <row r="1590" spans="1:8" ht="16.5" thickBot="1" x14ac:dyDescent="0.3">
      <c r="A1590" s="113">
        <v>44027</v>
      </c>
      <c r="B1590" s="10" t="s">
        <v>2652</v>
      </c>
      <c r="C1590" s="11" t="s">
        <v>5681</v>
      </c>
      <c r="F1590" s="9">
        <v>77000</v>
      </c>
      <c r="G1590" s="6">
        <f t="shared" si="30"/>
        <v>-77000</v>
      </c>
      <c r="H1590" s="87" t="s">
        <v>6049</v>
      </c>
    </row>
    <row r="1591" spans="1:8" ht="16.5" thickBot="1" x14ac:dyDescent="0.3">
      <c r="A1591" s="113">
        <v>44027</v>
      </c>
      <c r="B1591" s="10" t="s">
        <v>1400</v>
      </c>
      <c r="C1591" s="11" t="s">
        <v>5681</v>
      </c>
      <c r="F1591" s="9">
        <v>148600</v>
      </c>
      <c r="G1591" s="6">
        <f t="shared" si="30"/>
        <v>-148600</v>
      </c>
      <c r="H1591" s="87" t="s">
        <v>6048</v>
      </c>
    </row>
    <row r="1592" spans="1:8" x14ac:dyDescent="0.25">
      <c r="A1592" s="113">
        <v>44028</v>
      </c>
      <c r="B1592" s="10" t="s">
        <v>1400</v>
      </c>
      <c r="C1592" s="11" t="s">
        <v>164</v>
      </c>
      <c r="E1592" s="8">
        <v>5208</v>
      </c>
      <c r="G1592" s="6">
        <f t="shared" si="30"/>
        <v>5208</v>
      </c>
    </row>
    <row r="1593" spans="1:8" x14ac:dyDescent="0.25">
      <c r="A1593" s="113">
        <v>44028</v>
      </c>
      <c r="B1593" s="10" t="s">
        <v>1400</v>
      </c>
      <c r="C1593" s="11" t="s">
        <v>164</v>
      </c>
      <c r="E1593" s="8">
        <v>3418</v>
      </c>
      <c r="G1593" s="6">
        <f t="shared" si="30"/>
        <v>3418</v>
      </c>
    </row>
    <row r="1594" spans="1:8" x14ac:dyDescent="0.25">
      <c r="A1594" s="113">
        <v>44028</v>
      </c>
      <c r="B1594" s="10" t="s">
        <v>1400</v>
      </c>
      <c r="C1594" s="11" t="s">
        <v>169</v>
      </c>
      <c r="E1594" s="8">
        <v>8500</v>
      </c>
      <c r="G1594" s="6">
        <f t="shared" si="30"/>
        <v>8500</v>
      </c>
    </row>
    <row r="1595" spans="1:8" x14ac:dyDescent="0.25">
      <c r="A1595" s="113">
        <v>44041</v>
      </c>
      <c r="B1595" s="10" t="s">
        <v>1400</v>
      </c>
      <c r="C1595" s="11" t="s">
        <v>166</v>
      </c>
      <c r="F1595" s="9">
        <v>200000</v>
      </c>
      <c r="G1595" s="6">
        <f t="shared" si="30"/>
        <v>-200000</v>
      </c>
      <c r="H1595" s="31" t="s">
        <v>6084</v>
      </c>
    </row>
    <row r="1596" spans="1:8" x14ac:dyDescent="0.25">
      <c r="A1596" s="113">
        <v>44041</v>
      </c>
      <c r="B1596" s="10" t="s">
        <v>2933</v>
      </c>
      <c r="C1596" s="11" t="s">
        <v>161</v>
      </c>
      <c r="E1596" s="109"/>
      <c r="F1596" s="110">
        <v>74001</v>
      </c>
      <c r="G1596" s="6">
        <f t="shared" si="30"/>
        <v>-74001</v>
      </c>
      <c r="H1596" s="78"/>
    </row>
    <row r="1597" spans="1:8" x14ac:dyDescent="0.25">
      <c r="A1597" s="113">
        <v>44041</v>
      </c>
      <c r="B1597" s="10" t="s">
        <v>5709</v>
      </c>
      <c r="C1597" s="11" t="s">
        <v>161</v>
      </c>
      <c r="E1597" s="109"/>
      <c r="F1597" s="111">
        <v>14629</v>
      </c>
      <c r="G1597" s="6">
        <f t="shared" si="30"/>
        <v>-14629</v>
      </c>
      <c r="H1597" s="79" t="s">
        <v>6084</v>
      </c>
    </row>
    <row r="1598" spans="1:8" x14ac:dyDescent="0.25">
      <c r="A1598" s="113">
        <v>44041</v>
      </c>
      <c r="B1598" s="10" t="s">
        <v>40</v>
      </c>
      <c r="C1598" s="11" t="s">
        <v>161</v>
      </c>
      <c r="E1598" s="109"/>
      <c r="F1598" s="112">
        <v>443</v>
      </c>
      <c r="G1598" s="6">
        <f t="shared" si="30"/>
        <v>-443</v>
      </c>
      <c r="H1598" s="80"/>
    </row>
    <row r="1599" spans="1:8" x14ac:dyDescent="0.25">
      <c r="A1599" s="113">
        <v>44047</v>
      </c>
      <c r="B1599" s="10" t="s">
        <v>1400</v>
      </c>
      <c r="C1599" s="11" t="s">
        <v>1803</v>
      </c>
      <c r="E1599" s="8">
        <v>31234</v>
      </c>
      <c r="G1599" s="6">
        <f t="shared" si="30"/>
        <v>31234</v>
      </c>
    </row>
    <row r="1600" spans="1:8" x14ac:dyDescent="0.25">
      <c r="A1600" s="113">
        <v>44047</v>
      </c>
      <c r="B1600" s="10" t="s">
        <v>1400</v>
      </c>
      <c r="C1600" s="11" t="s">
        <v>1803</v>
      </c>
      <c r="E1600" s="8">
        <v>101485</v>
      </c>
      <c r="G1600" s="6">
        <f t="shared" ref="G1600:G1807" si="31">E1600-F1600</f>
        <v>101485</v>
      </c>
    </row>
    <row r="1601" spans="1:8" x14ac:dyDescent="0.25">
      <c r="A1601" s="113">
        <v>44047</v>
      </c>
      <c r="B1601" s="10" t="s">
        <v>1400</v>
      </c>
      <c r="C1601" s="11" t="s">
        <v>1803</v>
      </c>
      <c r="E1601" s="8">
        <v>13024</v>
      </c>
      <c r="G1601" s="6">
        <f t="shared" si="31"/>
        <v>13024</v>
      </c>
    </row>
    <row r="1602" spans="1:8" x14ac:dyDescent="0.25">
      <c r="A1602" s="113">
        <v>44047</v>
      </c>
      <c r="B1602" s="10" t="s">
        <v>1400</v>
      </c>
      <c r="C1602" s="11" t="s">
        <v>1803</v>
      </c>
      <c r="E1602" s="8">
        <v>53697</v>
      </c>
      <c r="G1602" s="6">
        <f t="shared" si="31"/>
        <v>53697</v>
      </c>
    </row>
    <row r="1603" spans="1:8" x14ac:dyDescent="0.25">
      <c r="A1603" s="113">
        <v>44047</v>
      </c>
      <c r="B1603" s="10" t="s">
        <v>1400</v>
      </c>
      <c r="C1603" s="11" t="s">
        <v>1803</v>
      </c>
      <c r="E1603" s="8">
        <v>20192</v>
      </c>
      <c r="G1603" s="6">
        <f t="shared" si="31"/>
        <v>20192</v>
      </c>
    </row>
    <row r="1604" spans="1:8" x14ac:dyDescent="0.25">
      <c r="A1604" s="113">
        <v>44047</v>
      </c>
      <c r="B1604" s="10" t="s">
        <v>1400</v>
      </c>
      <c r="C1604" s="11" t="s">
        <v>1803</v>
      </c>
      <c r="E1604" s="8">
        <v>30732</v>
      </c>
      <c r="G1604" s="6">
        <f t="shared" si="31"/>
        <v>30732</v>
      </c>
    </row>
    <row r="1605" spans="1:8" x14ac:dyDescent="0.25">
      <c r="A1605" s="113">
        <v>44047</v>
      </c>
      <c r="B1605" s="10" t="s">
        <v>1400</v>
      </c>
      <c r="C1605" s="11" t="s">
        <v>1803</v>
      </c>
      <c r="E1605" s="8">
        <v>18233</v>
      </c>
      <c r="G1605" s="6">
        <f t="shared" si="31"/>
        <v>18233</v>
      </c>
    </row>
    <row r="1606" spans="1:8" x14ac:dyDescent="0.25">
      <c r="A1606" s="113">
        <v>44047</v>
      </c>
      <c r="B1606" s="10" t="s">
        <v>1400</v>
      </c>
      <c r="C1606" s="11" t="s">
        <v>1803</v>
      </c>
      <c r="E1606" s="8">
        <v>5414</v>
      </c>
      <c r="G1606" s="6">
        <f t="shared" si="31"/>
        <v>5414</v>
      </c>
    </row>
    <row r="1607" spans="1:8" x14ac:dyDescent="0.25">
      <c r="A1607" s="113">
        <v>44047</v>
      </c>
      <c r="B1607" s="10" t="s">
        <v>1400</v>
      </c>
      <c r="C1607" s="11" t="s">
        <v>1803</v>
      </c>
      <c r="E1607" s="8">
        <v>69763</v>
      </c>
      <c r="G1607" s="6">
        <f t="shared" si="31"/>
        <v>69763</v>
      </c>
    </row>
    <row r="1608" spans="1:8" x14ac:dyDescent="0.25">
      <c r="A1608" s="113">
        <v>44047</v>
      </c>
      <c r="B1608" s="10" t="s">
        <v>1400</v>
      </c>
      <c r="C1608" s="11" t="s">
        <v>1803</v>
      </c>
      <c r="E1608" s="8">
        <v>7107</v>
      </c>
      <c r="G1608" s="6">
        <f t="shared" si="31"/>
        <v>7107</v>
      </c>
    </row>
    <row r="1609" spans="1:8" x14ac:dyDescent="0.25">
      <c r="A1609" s="113">
        <v>44047</v>
      </c>
      <c r="B1609" s="10" t="s">
        <v>1400</v>
      </c>
      <c r="C1609" s="11" t="s">
        <v>1803</v>
      </c>
      <c r="F1609" s="9">
        <v>15205</v>
      </c>
      <c r="G1609" s="6">
        <f t="shared" si="31"/>
        <v>-15205</v>
      </c>
      <c r="H1609" s="7" t="s">
        <v>2320</v>
      </c>
    </row>
    <row r="1610" spans="1:8" x14ac:dyDescent="0.25">
      <c r="A1610" s="113">
        <v>44047</v>
      </c>
      <c r="B1610" s="10" t="s">
        <v>2652</v>
      </c>
      <c r="C1610" s="11" t="s">
        <v>1803</v>
      </c>
      <c r="E1610" s="8">
        <v>33160</v>
      </c>
      <c r="G1610" s="6">
        <f t="shared" si="31"/>
        <v>33160</v>
      </c>
    </row>
    <row r="1611" spans="1:8" x14ac:dyDescent="0.25">
      <c r="A1611" s="113">
        <v>44047</v>
      </c>
      <c r="B1611" s="10" t="s">
        <v>2652</v>
      </c>
      <c r="C1611" s="11" t="s">
        <v>1803</v>
      </c>
      <c r="E1611" s="8">
        <v>3431</v>
      </c>
      <c r="G1611" s="6">
        <f t="shared" si="31"/>
        <v>3431</v>
      </c>
    </row>
    <row r="1612" spans="1:8" x14ac:dyDescent="0.25">
      <c r="A1612" s="113">
        <v>44047</v>
      </c>
      <c r="B1612" s="10" t="s">
        <v>2652</v>
      </c>
      <c r="C1612" s="11" t="s">
        <v>1803</v>
      </c>
      <c r="E1612" s="8">
        <v>15621</v>
      </c>
      <c r="G1612" s="6">
        <f t="shared" si="31"/>
        <v>15621</v>
      </c>
    </row>
    <row r="1613" spans="1:8" x14ac:dyDescent="0.25">
      <c r="A1613" s="113">
        <v>44047</v>
      </c>
      <c r="B1613" s="10" t="s">
        <v>2652</v>
      </c>
      <c r="C1613" s="11" t="s">
        <v>1803</v>
      </c>
      <c r="E1613" s="8">
        <v>6790</v>
      </c>
      <c r="G1613" s="6">
        <f t="shared" si="31"/>
        <v>6790</v>
      </c>
    </row>
    <row r="1614" spans="1:8" x14ac:dyDescent="0.25">
      <c r="A1614" s="113">
        <v>44047</v>
      </c>
      <c r="B1614" s="10" t="s">
        <v>2652</v>
      </c>
      <c r="C1614" s="11" t="s">
        <v>1803</v>
      </c>
      <c r="E1614" s="8">
        <v>3380</v>
      </c>
      <c r="G1614" s="6">
        <f t="shared" si="31"/>
        <v>3380</v>
      </c>
    </row>
    <row r="1615" spans="1:8" x14ac:dyDescent="0.25">
      <c r="A1615" s="113">
        <v>44047</v>
      </c>
      <c r="B1615" s="10" t="s">
        <v>2652</v>
      </c>
      <c r="C1615" s="11" t="s">
        <v>1803</v>
      </c>
      <c r="E1615" s="8">
        <v>490</v>
      </c>
      <c r="G1615" s="6">
        <f t="shared" si="31"/>
        <v>490</v>
      </c>
    </row>
    <row r="1616" spans="1:8" x14ac:dyDescent="0.25">
      <c r="A1616" s="113">
        <v>44047</v>
      </c>
      <c r="B1616" s="10" t="s">
        <v>2652</v>
      </c>
      <c r="C1616" s="11" t="s">
        <v>1803</v>
      </c>
      <c r="E1616" s="8">
        <v>1418</v>
      </c>
      <c r="G1616" s="6">
        <f t="shared" si="31"/>
        <v>1418</v>
      </c>
    </row>
    <row r="1617" spans="1:8" x14ac:dyDescent="0.25">
      <c r="A1617" s="113">
        <v>44047</v>
      </c>
      <c r="B1617" s="10" t="s">
        <v>2652</v>
      </c>
      <c r="C1617" s="11" t="s">
        <v>1803</v>
      </c>
      <c r="E1617" s="8">
        <v>19641</v>
      </c>
      <c r="G1617" s="6">
        <f t="shared" si="31"/>
        <v>19641</v>
      </c>
    </row>
    <row r="1618" spans="1:8" x14ac:dyDescent="0.25">
      <c r="A1618" s="113">
        <v>44047</v>
      </c>
      <c r="B1618" s="10" t="s">
        <v>2652</v>
      </c>
      <c r="C1618" s="11" t="s">
        <v>1803</v>
      </c>
      <c r="E1618" s="8">
        <v>14297</v>
      </c>
      <c r="G1618" s="6">
        <f t="shared" si="31"/>
        <v>14297</v>
      </c>
    </row>
    <row r="1619" spans="1:8" x14ac:dyDescent="0.25">
      <c r="A1619" s="113">
        <v>44047</v>
      </c>
      <c r="B1619" s="10" t="s">
        <v>2652</v>
      </c>
      <c r="C1619" s="11" t="s">
        <v>1803</v>
      </c>
      <c r="E1619" s="8">
        <v>24978</v>
      </c>
      <c r="G1619" s="6">
        <f t="shared" si="31"/>
        <v>24978</v>
      </c>
    </row>
    <row r="1620" spans="1:8" x14ac:dyDescent="0.25">
      <c r="A1620" s="113">
        <v>44047</v>
      </c>
      <c r="B1620" s="10" t="s">
        <v>2652</v>
      </c>
      <c r="C1620" s="11" t="s">
        <v>1803</v>
      </c>
      <c r="E1620" s="8">
        <v>4540</v>
      </c>
      <c r="G1620" s="6">
        <f t="shared" si="31"/>
        <v>4540</v>
      </c>
    </row>
    <row r="1621" spans="1:8" x14ac:dyDescent="0.25">
      <c r="A1621" s="113">
        <v>44047</v>
      </c>
      <c r="B1621" s="10" t="s">
        <v>2652</v>
      </c>
      <c r="C1621" s="11" t="s">
        <v>1803</v>
      </c>
      <c r="E1621" s="8">
        <v>14211</v>
      </c>
      <c r="G1621" s="6">
        <f t="shared" si="31"/>
        <v>14211</v>
      </c>
    </row>
    <row r="1622" spans="1:8" x14ac:dyDescent="0.25">
      <c r="A1622" s="113">
        <v>44047</v>
      </c>
      <c r="B1622" s="10" t="s">
        <v>5548</v>
      </c>
      <c r="C1622" s="11" t="s">
        <v>1803</v>
      </c>
      <c r="E1622" s="8">
        <v>2620</v>
      </c>
      <c r="G1622" s="6">
        <f t="shared" si="31"/>
        <v>2620</v>
      </c>
    </row>
    <row r="1623" spans="1:8" x14ac:dyDescent="0.25">
      <c r="A1623" s="113">
        <v>44047</v>
      </c>
      <c r="B1623" s="10" t="s">
        <v>5548</v>
      </c>
      <c r="C1623" s="11" t="s">
        <v>1803</v>
      </c>
      <c r="E1623" s="8">
        <v>3890</v>
      </c>
      <c r="G1623" s="6">
        <f t="shared" si="31"/>
        <v>3890</v>
      </c>
    </row>
    <row r="1624" spans="1:8" x14ac:dyDescent="0.25">
      <c r="A1624" s="113">
        <v>44047</v>
      </c>
      <c r="B1624" s="10" t="s">
        <v>5548</v>
      </c>
      <c r="C1624" s="11" t="s">
        <v>1803</v>
      </c>
      <c r="E1624" s="8">
        <v>2500</v>
      </c>
      <c r="G1624" s="6">
        <f t="shared" si="31"/>
        <v>2500</v>
      </c>
    </row>
    <row r="1625" spans="1:8" x14ac:dyDescent="0.25">
      <c r="A1625" s="113">
        <v>44047</v>
      </c>
      <c r="B1625" s="10" t="s">
        <v>18</v>
      </c>
      <c r="C1625" s="11" t="s">
        <v>1803</v>
      </c>
      <c r="E1625" s="8">
        <v>57195</v>
      </c>
      <c r="G1625" s="6">
        <f t="shared" si="31"/>
        <v>57195</v>
      </c>
    </row>
    <row r="1626" spans="1:8" x14ac:dyDescent="0.25">
      <c r="A1626" s="113">
        <v>44047</v>
      </c>
      <c r="B1626" s="10" t="s">
        <v>18</v>
      </c>
      <c r="C1626" s="11" t="s">
        <v>1803</v>
      </c>
      <c r="E1626" s="8">
        <v>1717</v>
      </c>
      <c r="G1626" s="6">
        <f t="shared" si="31"/>
        <v>1717</v>
      </c>
    </row>
    <row r="1627" spans="1:8" x14ac:dyDescent="0.25">
      <c r="A1627" s="113">
        <v>44047</v>
      </c>
      <c r="B1627" s="10" t="s">
        <v>18</v>
      </c>
      <c r="C1627" s="11" t="s">
        <v>1803</v>
      </c>
      <c r="E1627" s="8">
        <v>1215</v>
      </c>
      <c r="G1627" s="6">
        <f t="shared" si="31"/>
        <v>1215</v>
      </c>
    </row>
    <row r="1628" spans="1:8" x14ac:dyDescent="0.25">
      <c r="A1628" s="113">
        <v>44047</v>
      </c>
      <c r="B1628" s="10" t="s">
        <v>18</v>
      </c>
      <c r="C1628" s="11" t="s">
        <v>1803</v>
      </c>
      <c r="E1628" s="8">
        <v>710</v>
      </c>
      <c r="G1628" s="6">
        <f t="shared" si="31"/>
        <v>710</v>
      </c>
    </row>
    <row r="1629" spans="1:8" x14ac:dyDescent="0.25">
      <c r="A1629" s="113">
        <v>44047</v>
      </c>
      <c r="B1629" s="10" t="s">
        <v>18</v>
      </c>
      <c r="C1629" s="11" t="s">
        <v>1803</v>
      </c>
      <c r="E1629" s="8">
        <v>650</v>
      </c>
      <c r="G1629" s="6">
        <f t="shared" si="31"/>
        <v>650</v>
      </c>
    </row>
    <row r="1630" spans="1:8" x14ac:dyDescent="0.25">
      <c r="A1630" s="113">
        <v>44047</v>
      </c>
      <c r="B1630" s="10" t="s">
        <v>18</v>
      </c>
      <c r="C1630" s="11" t="s">
        <v>1803</v>
      </c>
      <c r="E1630" s="8">
        <v>1340</v>
      </c>
      <c r="G1630" s="6">
        <f t="shared" si="31"/>
        <v>1340</v>
      </c>
    </row>
    <row r="1631" spans="1:8" x14ac:dyDescent="0.25">
      <c r="A1631" s="113">
        <v>44047</v>
      </c>
      <c r="B1631" s="10" t="s">
        <v>2652</v>
      </c>
      <c r="C1631" s="11" t="s">
        <v>1803</v>
      </c>
      <c r="E1631" s="8">
        <v>5455</v>
      </c>
      <c r="G1631" s="6">
        <f t="shared" si="31"/>
        <v>5455</v>
      </c>
      <c r="H1631" s="7" t="s">
        <v>6088</v>
      </c>
    </row>
    <row r="1632" spans="1:8" x14ac:dyDescent="0.25">
      <c r="A1632" s="113">
        <v>44047</v>
      </c>
      <c r="B1632" s="10" t="s">
        <v>2652</v>
      </c>
      <c r="C1632" s="11" t="s">
        <v>1803</v>
      </c>
      <c r="E1632" s="8">
        <v>4056</v>
      </c>
      <c r="G1632" s="6">
        <f t="shared" si="31"/>
        <v>4056</v>
      </c>
      <c r="H1632" s="7" t="s">
        <v>6088</v>
      </c>
    </row>
    <row r="1633" spans="1:8" x14ac:dyDescent="0.25">
      <c r="A1633" s="113">
        <v>44047</v>
      </c>
      <c r="B1633" s="10" t="s">
        <v>2652</v>
      </c>
      <c r="C1633" s="11" t="s">
        <v>1803</v>
      </c>
      <c r="E1633" s="8">
        <v>23421</v>
      </c>
      <c r="G1633" s="6">
        <f t="shared" si="31"/>
        <v>23421</v>
      </c>
      <c r="H1633" s="7" t="s">
        <v>6088</v>
      </c>
    </row>
    <row r="1634" spans="1:8" x14ac:dyDescent="0.25">
      <c r="A1634" s="113">
        <v>44047</v>
      </c>
      <c r="B1634" s="10" t="s">
        <v>2652</v>
      </c>
      <c r="C1634" s="11" t="s">
        <v>1803</v>
      </c>
      <c r="E1634" s="8">
        <v>1887</v>
      </c>
      <c r="G1634" s="6">
        <f t="shared" si="31"/>
        <v>1887</v>
      </c>
      <c r="H1634" s="7" t="s">
        <v>6088</v>
      </c>
    </row>
    <row r="1635" spans="1:8" x14ac:dyDescent="0.25">
      <c r="A1635" s="113">
        <v>44047</v>
      </c>
      <c r="B1635" s="10" t="s">
        <v>2652</v>
      </c>
      <c r="C1635" s="11" t="s">
        <v>1803</v>
      </c>
      <c r="E1635" s="8">
        <v>10816</v>
      </c>
      <c r="G1635" s="6">
        <f t="shared" si="31"/>
        <v>10816</v>
      </c>
      <c r="H1635" s="7" t="s">
        <v>6088</v>
      </c>
    </row>
    <row r="1636" spans="1:8" x14ac:dyDescent="0.25">
      <c r="A1636" s="113">
        <v>44047</v>
      </c>
      <c r="B1636" s="10" t="s">
        <v>2652</v>
      </c>
      <c r="C1636" s="11" t="s">
        <v>1803</v>
      </c>
      <c r="E1636" s="8">
        <v>1025</v>
      </c>
      <c r="G1636" s="6">
        <f t="shared" si="31"/>
        <v>1025</v>
      </c>
      <c r="H1636" s="7" t="s">
        <v>6089</v>
      </c>
    </row>
    <row r="1637" spans="1:8" x14ac:dyDescent="0.25">
      <c r="A1637" s="113">
        <v>44047</v>
      </c>
      <c r="B1637" s="10" t="s">
        <v>2652</v>
      </c>
      <c r="C1637" s="11" t="s">
        <v>1803</v>
      </c>
      <c r="E1637" s="8">
        <v>1200</v>
      </c>
      <c r="G1637" s="6">
        <f t="shared" si="31"/>
        <v>1200</v>
      </c>
      <c r="H1637" s="7" t="s">
        <v>6089</v>
      </c>
    </row>
    <row r="1638" spans="1:8" x14ac:dyDescent="0.25">
      <c r="A1638" s="113">
        <v>44047</v>
      </c>
      <c r="B1638" s="10" t="s">
        <v>2652</v>
      </c>
      <c r="C1638" s="11" t="s">
        <v>1803</v>
      </c>
      <c r="E1638" s="8">
        <v>5960</v>
      </c>
      <c r="G1638" s="6">
        <f t="shared" si="31"/>
        <v>5960</v>
      </c>
      <c r="H1638" s="7" t="s">
        <v>6089</v>
      </c>
    </row>
    <row r="1639" spans="1:8" x14ac:dyDescent="0.25">
      <c r="A1639" s="113">
        <v>44047</v>
      </c>
      <c r="B1639" s="10" t="s">
        <v>2652</v>
      </c>
      <c r="C1639" s="11" t="s">
        <v>1803</v>
      </c>
      <c r="E1639" s="8">
        <v>8921</v>
      </c>
      <c r="G1639" s="6">
        <f t="shared" si="31"/>
        <v>8921</v>
      </c>
      <c r="H1639" s="7" t="s">
        <v>6089</v>
      </c>
    </row>
    <row r="1640" spans="1:8" x14ac:dyDescent="0.25">
      <c r="A1640" s="113">
        <v>44047</v>
      </c>
      <c r="B1640" s="10" t="s">
        <v>2652</v>
      </c>
      <c r="C1640" s="11" t="s">
        <v>1803</v>
      </c>
      <c r="E1640" s="8">
        <v>3148</v>
      </c>
      <c r="G1640" s="6">
        <f t="shared" si="31"/>
        <v>3148</v>
      </c>
      <c r="H1640" s="7" t="s">
        <v>6089</v>
      </c>
    </row>
    <row r="1641" spans="1:8" x14ac:dyDescent="0.25">
      <c r="A1641" s="113">
        <v>44047</v>
      </c>
      <c r="B1641" s="10" t="s">
        <v>2652</v>
      </c>
      <c r="C1641" s="11" t="s">
        <v>1803</v>
      </c>
      <c r="E1641" s="8">
        <v>36277</v>
      </c>
      <c r="G1641" s="6">
        <f t="shared" si="31"/>
        <v>36277</v>
      </c>
      <c r="H1641" s="7" t="s">
        <v>6089</v>
      </c>
    </row>
    <row r="1642" spans="1:8" x14ac:dyDescent="0.25">
      <c r="A1642" s="113">
        <v>44047</v>
      </c>
      <c r="B1642" s="10" t="s">
        <v>2652</v>
      </c>
      <c r="C1642" s="11" t="s">
        <v>1803</v>
      </c>
      <c r="E1642" s="8">
        <v>247</v>
      </c>
      <c r="G1642" s="6">
        <f t="shared" si="31"/>
        <v>247</v>
      </c>
      <c r="H1642" s="7" t="s">
        <v>6089</v>
      </c>
    </row>
    <row r="1643" spans="1:8" x14ac:dyDescent="0.25">
      <c r="A1643" s="113">
        <v>44055</v>
      </c>
      <c r="B1643" s="10" t="s">
        <v>2652</v>
      </c>
      <c r="C1643" s="11" t="s">
        <v>166</v>
      </c>
      <c r="E1643" s="8">
        <v>13200</v>
      </c>
      <c r="G1643" s="6">
        <f t="shared" si="31"/>
        <v>13200</v>
      </c>
    </row>
    <row r="1644" spans="1:8" x14ac:dyDescent="0.25">
      <c r="A1644" s="113">
        <v>44055</v>
      </c>
      <c r="B1644" s="10" t="s">
        <v>5811</v>
      </c>
      <c r="C1644" s="11" t="s">
        <v>166</v>
      </c>
      <c r="E1644" s="8">
        <v>8660</v>
      </c>
      <c r="G1644" s="6">
        <f t="shared" si="31"/>
        <v>8660</v>
      </c>
    </row>
    <row r="1645" spans="1:8" x14ac:dyDescent="0.25">
      <c r="A1645" s="113">
        <v>44055</v>
      </c>
      <c r="B1645" s="10" t="s">
        <v>1400</v>
      </c>
      <c r="C1645" s="11" t="s">
        <v>166</v>
      </c>
      <c r="E1645" s="8">
        <v>77000</v>
      </c>
      <c r="G1645" s="6">
        <f t="shared" si="31"/>
        <v>77000</v>
      </c>
    </row>
    <row r="1646" spans="1:8" ht="16.5" thickBot="1" x14ac:dyDescent="0.3">
      <c r="A1646" s="113">
        <v>44055</v>
      </c>
      <c r="B1646" s="10" t="s">
        <v>2652</v>
      </c>
      <c r="C1646" s="11" t="s">
        <v>169</v>
      </c>
      <c r="E1646" s="8">
        <v>6885</v>
      </c>
      <c r="G1646" s="6">
        <f t="shared" si="31"/>
        <v>6885</v>
      </c>
    </row>
    <row r="1647" spans="1:8" x14ac:dyDescent="0.25">
      <c r="A1647" s="113">
        <v>44058</v>
      </c>
      <c r="B1647" s="520" t="s">
        <v>1400</v>
      </c>
      <c r="C1647" s="52" t="s">
        <v>166</v>
      </c>
      <c r="D1647" s="774"/>
      <c r="E1647" s="521"/>
      <c r="F1647" s="522">
        <v>127115</v>
      </c>
      <c r="G1647" s="523">
        <f t="shared" si="31"/>
        <v>-127115</v>
      </c>
      <c r="H1647" s="524"/>
    </row>
    <row r="1648" spans="1:8" x14ac:dyDescent="0.25">
      <c r="A1648" s="113">
        <v>44058</v>
      </c>
      <c r="B1648" s="520" t="s">
        <v>2652</v>
      </c>
      <c r="C1648" s="11" t="s">
        <v>166</v>
      </c>
      <c r="E1648" s="109"/>
      <c r="F1648" s="111">
        <v>13200</v>
      </c>
      <c r="G1648" s="6">
        <f t="shared" si="31"/>
        <v>-13200</v>
      </c>
      <c r="H1648" s="525" t="s">
        <v>6104</v>
      </c>
    </row>
    <row r="1649" spans="1:8" x14ac:dyDescent="0.25">
      <c r="A1649" s="113">
        <v>44058</v>
      </c>
      <c r="B1649" s="520" t="s">
        <v>5811</v>
      </c>
      <c r="C1649" s="11" t="s">
        <v>166</v>
      </c>
      <c r="E1649" s="109"/>
      <c r="F1649" s="111">
        <v>56510</v>
      </c>
      <c r="G1649" s="6">
        <f t="shared" si="31"/>
        <v>-56510</v>
      </c>
      <c r="H1649" s="526"/>
    </row>
    <row r="1650" spans="1:8" ht="16.5" thickBot="1" x14ac:dyDescent="0.3">
      <c r="A1650" s="113">
        <v>44058</v>
      </c>
      <c r="B1650" s="520" t="s">
        <v>1400</v>
      </c>
      <c r="C1650" s="53" t="s">
        <v>166</v>
      </c>
      <c r="D1650" s="775"/>
      <c r="E1650" s="527"/>
      <c r="F1650" s="528">
        <v>3175</v>
      </c>
      <c r="G1650" s="529">
        <f t="shared" si="31"/>
        <v>-3175</v>
      </c>
      <c r="H1650" s="530"/>
    </row>
    <row r="1651" spans="1:8" x14ac:dyDescent="0.25">
      <c r="A1651" s="113">
        <v>44058</v>
      </c>
      <c r="B1651" s="10" t="s">
        <v>18</v>
      </c>
      <c r="C1651" s="52" t="s">
        <v>1803</v>
      </c>
      <c r="D1651" s="774"/>
      <c r="E1651" s="521"/>
      <c r="F1651" s="522">
        <v>60802</v>
      </c>
      <c r="G1651" s="523">
        <f t="shared" si="31"/>
        <v>-60802</v>
      </c>
      <c r="H1651" s="531"/>
    </row>
    <row r="1652" spans="1:8" x14ac:dyDescent="0.25">
      <c r="A1652" s="113">
        <v>44058</v>
      </c>
      <c r="B1652" s="10" t="s">
        <v>5548</v>
      </c>
      <c r="C1652" s="11" t="s">
        <v>1803</v>
      </c>
      <c r="E1652" s="109"/>
      <c r="F1652" s="111">
        <v>9010</v>
      </c>
      <c r="G1652" s="6">
        <f t="shared" si="31"/>
        <v>-9010</v>
      </c>
      <c r="H1652" s="525" t="s">
        <v>6104</v>
      </c>
    </row>
    <row r="1653" spans="1:8" ht="16.5" thickBot="1" x14ac:dyDescent="0.3">
      <c r="A1653" s="113">
        <v>44058</v>
      </c>
      <c r="B1653" s="10" t="s">
        <v>2652</v>
      </c>
      <c r="C1653" s="53" t="s">
        <v>1803</v>
      </c>
      <c r="D1653" s="775"/>
      <c r="E1653" s="527"/>
      <c r="F1653" s="528">
        <v>130188</v>
      </c>
      <c r="G1653" s="529">
        <f t="shared" si="31"/>
        <v>-130188</v>
      </c>
      <c r="H1653" s="530"/>
    </row>
    <row r="1654" spans="1:8" ht="16.5" thickBot="1" x14ac:dyDescent="0.3">
      <c r="A1654" s="113">
        <v>44058</v>
      </c>
      <c r="B1654" s="10" t="s">
        <v>2652</v>
      </c>
      <c r="C1654" s="532" t="s">
        <v>1803</v>
      </c>
      <c r="D1654" s="776"/>
      <c r="E1654" s="533"/>
      <c r="F1654" s="534">
        <v>300000</v>
      </c>
      <c r="G1654" s="535">
        <f t="shared" si="31"/>
        <v>-300000</v>
      </c>
      <c r="H1654" s="536" t="s">
        <v>6104</v>
      </c>
    </row>
    <row r="1655" spans="1:8" x14ac:dyDescent="0.25">
      <c r="A1655" s="113">
        <v>44077</v>
      </c>
      <c r="B1655" s="10" t="s">
        <v>1400</v>
      </c>
      <c r="C1655" s="11" t="s">
        <v>1803</v>
      </c>
      <c r="E1655" s="8">
        <v>76358</v>
      </c>
      <c r="G1655" s="6">
        <f t="shared" si="31"/>
        <v>76358</v>
      </c>
    </row>
    <row r="1656" spans="1:8" x14ac:dyDescent="0.25">
      <c r="A1656" s="113">
        <v>44077</v>
      </c>
      <c r="B1656" s="10" t="s">
        <v>1400</v>
      </c>
      <c r="C1656" s="11" t="s">
        <v>1803</v>
      </c>
      <c r="E1656" s="8">
        <v>48926</v>
      </c>
      <c r="G1656" s="6">
        <f t="shared" si="31"/>
        <v>48926</v>
      </c>
    </row>
    <row r="1657" spans="1:8" x14ac:dyDescent="0.25">
      <c r="A1657" s="113">
        <v>44077</v>
      </c>
      <c r="B1657" s="10" t="s">
        <v>6103</v>
      </c>
      <c r="C1657" s="11" t="s">
        <v>1803</v>
      </c>
      <c r="E1657" s="8">
        <v>33935</v>
      </c>
      <c r="G1657" s="6">
        <f t="shared" si="31"/>
        <v>33935</v>
      </c>
    </row>
    <row r="1658" spans="1:8" x14ac:dyDescent="0.25">
      <c r="A1658" s="113">
        <v>44077</v>
      </c>
      <c r="B1658" s="10" t="s">
        <v>6103</v>
      </c>
      <c r="C1658" s="11" t="s">
        <v>1803</v>
      </c>
      <c r="E1658" s="8">
        <v>92463</v>
      </c>
      <c r="G1658" s="6">
        <f t="shared" si="31"/>
        <v>92463</v>
      </c>
    </row>
    <row r="1659" spans="1:8" x14ac:dyDescent="0.25">
      <c r="A1659" s="113">
        <v>44077</v>
      </c>
      <c r="B1659" s="10" t="s">
        <v>2652</v>
      </c>
      <c r="C1659" s="11" t="s">
        <v>1803</v>
      </c>
      <c r="E1659" s="8">
        <v>11804</v>
      </c>
      <c r="G1659" s="6">
        <f t="shared" si="31"/>
        <v>11804</v>
      </c>
    </row>
    <row r="1660" spans="1:8" x14ac:dyDescent="0.25">
      <c r="A1660" s="113">
        <v>44079</v>
      </c>
      <c r="B1660" s="10" t="s">
        <v>2652</v>
      </c>
      <c r="C1660" s="11" t="s">
        <v>5681</v>
      </c>
      <c r="D1660" s="768" t="s">
        <v>8045</v>
      </c>
      <c r="E1660" s="8">
        <v>72400</v>
      </c>
      <c r="G1660" s="6">
        <f t="shared" si="31"/>
        <v>72400</v>
      </c>
    </row>
    <row r="1661" spans="1:8" x14ac:dyDescent="0.25">
      <c r="A1661" s="113">
        <v>44079</v>
      </c>
      <c r="B1661" s="10" t="s">
        <v>2652</v>
      </c>
      <c r="C1661" s="11" t="s">
        <v>169</v>
      </c>
      <c r="E1661" s="8">
        <v>25350</v>
      </c>
      <c r="G1661" s="6">
        <f t="shared" si="31"/>
        <v>25350</v>
      </c>
    </row>
    <row r="1662" spans="1:8" x14ac:dyDescent="0.25">
      <c r="A1662" s="113">
        <v>44079</v>
      </c>
      <c r="B1662" s="10" t="s">
        <v>1400</v>
      </c>
      <c r="C1662" s="11" t="s">
        <v>164</v>
      </c>
      <c r="F1662" s="9">
        <v>50000</v>
      </c>
      <c r="G1662" s="6">
        <f t="shared" si="31"/>
        <v>-50000</v>
      </c>
      <c r="H1662" s="7" t="s">
        <v>1157</v>
      </c>
    </row>
    <row r="1663" spans="1:8" x14ac:dyDescent="0.25">
      <c r="A1663" s="113">
        <v>44083</v>
      </c>
      <c r="B1663" s="10" t="s">
        <v>2652</v>
      </c>
      <c r="C1663" s="11" t="s">
        <v>169</v>
      </c>
      <c r="E1663" s="8">
        <v>8000</v>
      </c>
      <c r="G1663" s="6">
        <f t="shared" si="31"/>
        <v>8000</v>
      </c>
    </row>
    <row r="1664" spans="1:8" x14ac:dyDescent="0.25">
      <c r="A1664" s="113">
        <v>44084</v>
      </c>
      <c r="B1664" s="10" t="s">
        <v>5811</v>
      </c>
      <c r="C1664" s="11" t="s">
        <v>164</v>
      </c>
      <c r="E1664" s="8">
        <v>7621</v>
      </c>
      <c r="G1664" s="6">
        <f t="shared" si="31"/>
        <v>7621</v>
      </c>
    </row>
    <row r="1665" spans="1:8" x14ac:dyDescent="0.25">
      <c r="A1665" s="113">
        <v>44084</v>
      </c>
      <c r="B1665" s="10" t="s">
        <v>2652</v>
      </c>
      <c r="C1665" s="11" t="s">
        <v>169</v>
      </c>
      <c r="E1665" s="8">
        <v>24251</v>
      </c>
      <c r="G1665" s="6">
        <f t="shared" si="31"/>
        <v>24251</v>
      </c>
    </row>
    <row r="1666" spans="1:8" x14ac:dyDescent="0.25">
      <c r="A1666" s="113">
        <v>44084</v>
      </c>
      <c r="B1666" s="10" t="s">
        <v>2652</v>
      </c>
      <c r="C1666" s="11" t="s">
        <v>5681</v>
      </c>
      <c r="D1666" s="768" t="s">
        <v>8696</v>
      </c>
      <c r="E1666" s="8">
        <v>5800</v>
      </c>
      <c r="G1666" s="6">
        <f t="shared" si="31"/>
        <v>5800</v>
      </c>
    </row>
    <row r="1667" spans="1:8" x14ac:dyDescent="0.25">
      <c r="A1667" s="113">
        <v>44098</v>
      </c>
      <c r="B1667" s="10" t="s">
        <v>1400</v>
      </c>
      <c r="C1667" s="11" t="s">
        <v>164</v>
      </c>
      <c r="E1667" s="8">
        <v>62012</v>
      </c>
      <c r="G1667" s="6">
        <f t="shared" si="31"/>
        <v>62012</v>
      </c>
    </row>
    <row r="1668" spans="1:8" x14ac:dyDescent="0.25">
      <c r="A1668" s="113">
        <v>44102</v>
      </c>
      <c r="B1668" s="10" t="s">
        <v>2652</v>
      </c>
      <c r="C1668" s="11" t="s">
        <v>5681</v>
      </c>
      <c r="F1668" s="9">
        <v>55500</v>
      </c>
      <c r="G1668" s="6">
        <f t="shared" si="31"/>
        <v>-55500</v>
      </c>
      <c r="H1668" s="78" t="s">
        <v>6186</v>
      </c>
    </row>
    <row r="1669" spans="1:8" x14ac:dyDescent="0.25">
      <c r="A1669" s="113">
        <v>44102</v>
      </c>
      <c r="B1669" s="10" t="s">
        <v>5720</v>
      </c>
      <c r="C1669" s="11" t="s">
        <v>5681</v>
      </c>
      <c r="F1669" s="9">
        <v>44500</v>
      </c>
      <c r="G1669" s="6">
        <f t="shared" si="31"/>
        <v>-44500</v>
      </c>
      <c r="H1669" s="80"/>
    </row>
    <row r="1670" spans="1:8" ht="16.5" thickBot="1" x14ac:dyDescent="0.3">
      <c r="A1670" s="113">
        <v>44102</v>
      </c>
      <c r="B1670" s="10" t="s">
        <v>5811</v>
      </c>
      <c r="C1670" s="11" t="s">
        <v>164</v>
      </c>
      <c r="E1670" s="8">
        <v>22589</v>
      </c>
      <c r="G1670" s="6">
        <f t="shared" si="31"/>
        <v>22589</v>
      </c>
      <c r="H1670" s="7" t="s">
        <v>6192</v>
      </c>
    </row>
    <row r="1671" spans="1:8" x14ac:dyDescent="0.25">
      <c r="A1671" s="113">
        <v>44102</v>
      </c>
      <c r="B1671" s="10" t="s">
        <v>18</v>
      </c>
      <c r="C1671" s="11" t="s">
        <v>1803</v>
      </c>
      <c r="E1671" s="292">
        <v>26870</v>
      </c>
      <c r="G1671" s="6">
        <f t="shared" si="31"/>
        <v>26870</v>
      </c>
    </row>
    <row r="1672" spans="1:8" x14ac:dyDescent="0.25">
      <c r="A1672" s="113">
        <v>44102</v>
      </c>
      <c r="B1672" s="10" t="s">
        <v>1400</v>
      </c>
      <c r="C1672" s="11" t="s">
        <v>1803</v>
      </c>
      <c r="E1672" s="8">
        <v>20391</v>
      </c>
      <c r="G1672" s="6">
        <f t="shared" si="31"/>
        <v>20391</v>
      </c>
    </row>
    <row r="1673" spans="1:8" x14ac:dyDescent="0.25">
      <c r="A1673" s="113">
        <v>44102</v>
      </c>
      <c r="B1673" s="10" t="s">
        <v>18</v>
      </c>
      <c r="C1673" s="11" t="s">
        <v>1803</v>
      </c>
      <c r="E1673" s="8">
        <v>37980</v>
      </c>
      <c r="G1673" s="6">
        <f t="shared" si="31"/>
        <v>37980</v>
      </c>
    </row>
    <row r="1674" spans="1:8" x14ac:dyDescent="0.25">
      <c r="A1674" s="113">
        <v>44102</v>
      </c>
      <c r="B1674" s="10" t="s">
        <v>1400</v>
      </c>
      <c r="C1674" s="11" t="s">
        <v>1803</v>
      </c>
      <c r="E1674" s="8">
        <v>27725</v>
      </c>
      <c r="G1674" s="6">
        <f t="shared" si="31"/>
        <v>27725</v>
      </c>
    </row>
    <row r="1675" spans="1:8" x14ac:dyDescent="0.25">
      <c r="A1675" s="113">
        <v>44102</v>
      </c>
      <c r="B1675" s="10" t="s">
        <v>18</v>
      </c>
      <c r="C1675" s="11" t="s">
        <v>1803</v>
      </c>
      <c r="E1675" s="8">
        <v>1580</v>
      </c>
      <c r="G1675" s="6">
        <f t="shared" si="31"/>
        <v>1580</v>
      </c>
    </row>
    <row r="1676" spans="1:8" x14ac:dyDescent="0.25">
      <c r="A1676" s="113">
        <v>44102</v>
      </c>
      <c r="B1676" s="10" t="s">
        <v>2652</v>
      </c>
      <c r="C1676" s="11" t="s">
        <v>1803</v>
      </c>
      <c r="E1676" s="8">
        <v>13174</v>
      </c>
      <c r="G1676" s="6">
        <f t="shared" si="31"/>
        <v>13174</v>
      </c>
    </row>
    <row r="1677" spans="1:8" ht="16.5" thickBot="1" x14ac:dyDescent="0.3">
      <c r="A1677" s="113">
        <v>44102</v>
      </c>
      <c r="B1677" s="10" t="s">
        <v>18</v>
      </c>
      <c r="C1677" s="11" t="s">
        <v>1803</v>
      </c>
      <c r="E1677" s="293">
        <v>4150</v>
      </c>
      <c r="G1677" s="6">
        <f t="shared" si="31"/>
        <v>4150</v>
      </c>
    </row>
    <row r="1678" spans="1:8" x14ac:dyDescent="0.25">
      <c r="A1678" s="113">
        <v>44106</v>
      </c>
      <c r="B1678" s="10" t="s">
        <v>1400</v>
      </c>
      <c r="C1678" s="11" t="s">
        <v>166</v>
      </c>
      <c r="E1678" s="8">
        <v>498936</v>
      </c>
      <c r="G1678" s="6">
        <f t="shared" si="31"/>
        <v>498936</v>
      </c>
    </row>
    <row r="1679" spans="1:8" x14ac:dyDescent="0.25">
      <c r="A1679" s="113">
        <v>44106</v>
      </c>
      <c r="B1679" s="10" t="s">
        <v>2652</v>
      </c>
      <c r="C1679" s="11" t="s">
        <v>5681</v>
      </c>
      <c r="E1679" s="8">
        <v>6000</v>
      </c>
      <c r="G1679" s="6">
        <f t="shared" si="31"/>
        <v>6000</v>
      </c>
    </row>
    <row r="1680" spans="1:8" x14ac:dyDescent="0.25">
      <c r="A1680" s="113">
        <v>44111</v>
      </c>
      <c r="B1680" s="10" t="s">
        <v>2652</v>
      </c>
      <c r="C1680" s="11" t="s">
        <v>169</v>
      </c>
      <c r="E1680" s="8">
        <v>181857</v>
      </c>
      <c r="G1680" s="6">
        <f t="shared" si="31"/>
        <v>181857</v>
      </c>
    </row>
    <row r="1681" spans="1:8" x14ac:dyDescent="0.25">
      <c r="A1681" s="113">
        <v>44112</v>
      </c>
      <c r="B1681" s="10" t="s">
        <v>2652</v>
      </c>
      <c r="C1681" s="11" t="s">
        <v>169</v>
      </c>
      <c r="E1681" s="8">
        <v>21013</v>
      </c>
      <c r="G1681" s="6">
        <f t="shared" si="31"/>
        <v>21013</v>
      </c>
    </row>
    <row r="1682" spans="1:8" x14ac:dyDescent="0.25">
      <c r="A1682" s="113">
        <v>44113</v>
      </c>
      <c r="B1682" s="10" t="s">
        <v>2652</v>
      </c>
      <c r="C1682" s="11" t="s">
        <v>169</v>
      </c>
      <c r="E1682" s="8">
        <v>81419</v>
      </c>
      <c r="G1682" s="6">
        <f t="shared" si="31"/>
        <v>81419</v>
      </c>
    </row>
    <row r="1683" spans="1:8" x14ac:dyDescent="0.25">
      <c r="A1683" s="113">
        <v>44114</v>
      </c>
      <c r="B1683" s="10" t="s">
        <v>1400</v>
      </c>
      <c r="C1683" s="11" t="s">
        <v>5681</v>
      </c>
      <c r="D1683" s="768" t="s">
        <v>8366</v>
      </c>
      <c r="E1683" s="8">
        <v>39000</v>
      </c>
      <c r="G1683" s="6">
        <f t="shared" si="31"/>
        <v>39000</v>
      </c>
    </row>
    <row r="1684" spans="1:8" x14ac:dyDescent="0.25">
      <c r="A1684" s="113">
        <v>44117</v>
      </c>
      <c r="B1684" s="10" t="s">
        <v>1400</v>
      </c>
      <c r="C1684" s="11" t="s">
        <v>180</v>
      </c>
      <c r="E1684" s="8">
        <v>206380</v>
      </c>
      <c r="G1684" s="6">
        <f t="shared" si="31"/>
        <v>206380</v>
      </c>
    </row>
    <row r="1685" spans="1:8" x14ac:dyDescent="0.25">
      <c r="A1685" s="113">
        <v>44117</v>
      </c>
      <c r="B1685" s="10" t="s">
        <v>1400</v>
      </c>
      <c r="C1685" s="11" t="s">
        <v>180</v>
      </c>
      <c r="E1685" s="8">
        <v>46360</v>
      </c>
      <c r="G1685" s="6">
        <f t="shared" si="31"/>
        <v>46360</v>
      </c>
    </row>
    <row r="1686" spans="1:8" x14ac:dyDescent="0.25">
      <c r="A1686" s="113">
        <v>44117</v>
      </c>
      <c r="B1686" s="520" t="s">
        <v>4884</v>
      </c>
      <c r="C1686" s="13" t="s">
        <v>164</v>
      </c>
      <c r="D1686" s="766"/>
      <c r="E1686" s="22"/>
      <c r="F1686" s="280">
        <v>21264</v>
      </c>
      <c r="G1686" s="6">
        <f t="shared" si="31"/>
        <v>-21264</v>
      </c>
      <c r="H1686" s="78"/>
    </row>
    <row r="1687" spans="1:8" x14ac:dyDescent="0.25">
      <c r="A1687" s="113">
        <v>44117</v>
      </c>
      <c r="B1687" s="520" t="s">
        <v>1400</v>
      </c>
      <c r="C1687" s="54" t="s">
        <v>164</v>
      </c>
      <c r="D1687" s="777"/>
      <c r="E1687" s="281"/>
      <c r="F1687" s="280">
        <v>78736</v>
      </c>
      <c r="G1687" s="6">
        <f t="shared" si="31"/>
        <v>-78736</v>
      </c>
      <c r="H1687" s="80" t="s">
        <v>6260</v>
      </c>
    </row>
    <row r="1688" spans="1:8" ht="16.5" thickBot="1" x14ac:dyDescent="0.3">
      <c r="A1688" s="113">
        <v>44119</v>
      </c>
      <c r="B1688" s="520" t="s">
        <v>1400</v>
      </c>
      <c r="C1688" s="548" t="s">
        <v>166</v>
      </c>
      <c r="D1688" s="770"/>
      <c r="E1688" s="141"/>
      <c r="F1688" s="549">
        <v>300000</v>
      </c>
      <c r="G1688" s="6">
        <f t="shared" si="31"/>
        <v>-300000</v>
      </c>
      <c r="H1688" s="78" t="s">
        <v>6262</v>
      </c>
    </row>
    <row r="1689" spans="1:8" x14ac:dyDescent="0.25">
      <c r="A1689" s="113">
        <v>44119</v>
      </c>
      <c r="B1689" s="10" t="s">
        <v>2933</v>
      </c>
      <c r="C1689" s="11" t="s">
        <v>169</v>
      </c>
      <c r="F1689" s="295">
        <v>4688</v>
      </c>
      <c r="G1689" s="6">
        <f t="shared" si="31"/>
        <v>-4688</v>
      </c>
      <c r="H1689" s="81"/>
    </row>
    <row r="1690" spans="1:8" x14ac:dyDescent="0.25">
      <c r="A1690" s="113">
        <v>44119</v>
      </c>
      <c r="B1690" s="10" t="s">
        <v>1400</v>
      </c>
      <c r="C1690" s="11" t="s">
        <v>169</v>
      </c>
      <c r="F1690" s="9">
        <v>8500</v>
      </c>
      <c r="G1690" s="6">
        <f t="shared" si="31"/>
        <v>-8500</v>
      </c>
      <c r="H1690" s="82"/>
    </row>
    <row r="1691" spans="1:8" x14ac:dyDescent="0.25">
      <c r="A1691" s="113">
        <v>44119</v>
      </c>
      <c r="B1691" s="10" t="s">
        <v>5227</v>
      </c>
      <c r="C1691" s="11" t="s">
        <v>169</v>
      </c>
      <c r="F1691" s="9">
        <v>69388</v>
      </c>
      <c r="G1691" s="6">
        <f t="shared" si="31"/>
        <v>-69388</v>
      </c>
      <c r="H1691" s="82"/>
    </row>
    <row r="1692" spans="1:8" x14ac:dyDescent="0.25">
      <c r="A1692" s="113">
        <v>44119</v>
      </c>
      <c r="B1692" s="10" t="s">
        <v>5709</v>
      </c>
      <c r="C1692" s="11" t="s">
        <v>169</v>
      </c>
      <c r="F1692" s="9">
        <v>4526</v>
      </c>
      <c r="G1692" s="6">
        <f t="shared" si="31"/>
        <v>-4526</v>
      </c>
      <c r="H1692" s="82" t="s">
        <v>6262</v>
      </c>
    </row>
    <row r="1693" spans="1:8" x14ac:dyDescent="0.25">
      <c r="A1693" s="113">
        <v>44119</v>
      </c>
      <c r="B1693" s="10" t="s">
        <v>5720</v>
      </c>
      <c r="C1693" s="11" t="s">
        <v>169</v>
      </c>
      <c r="F1693" s="9">
        <v>5831</v>
      </c>
      <c r="G1693" s="6">
        <f t="shared" si="31"/>
        <v>-5831</v>
      </c>
      <c r="H1693" s="82"/>
    </row>
    <row r="1694" spans="1:8" x14ac:dyDescent="0.25">
      <c r="A1694" s="113">
        <v>44119</v>
      </c>
      <c r="B1694" s="10" t="s">
        <v>5811</v>
      </c>
      <c r="C1694" s="11" t="s">
        <v>169</v>
      </c>
      <c r="F1694" s="9">
        <v>32552</v>
      </c>
      <c r="G1694" s="6">
        <f t="shared" si="31"/>
        <v>-32552</v>
      </c>
      <c r="H1694" s="82"/>
    </row>
    <row r="1695" spans="1:8" ht="16.5" thickBot="1" x14ac:dyDescent="0.3">
      <c r="A1695" s="113">
        <v>44119</v>
      </c>
      <c r="B1695" s="10" t="s">
        <v>2652</v>
      </c>
      <c r="C1695" s="11" t="s">
        <v>169</v>
      </c>
      <c r="F1695" s="296">
        <v>24515</v>
      </c>
      <c r="G1695" s="6">
        <f t="shared" si="31"/>
        <v>-24515</v>
      </c>
      <c r="H1695" s="83"/>
    </row>
    <row r="1696" spans="1:8" ht="16.5" thickBot="1" x14ac:dyDescent="0.3">
      <c r="A1696" s="113">
        <v>44119</v>
      </c>
      <c r="B1696" s="10" t="s">
        <v>4721</v>
      </c>
      <c r="C1696" s="11" t="s">
        <v>1815</v>
      </c>
      <c r="F1696" s="9">
        <v>150000</v>
      </c>
      <c r="G1696" s="6">
        <f t="shared" si="31"/>
        <v>-150000</v>
      </c>
      <c r="H1696" s="87" t="s">
        <v>6262</v>
      </c>
    </row>
    <row r="1697" spans="1:8" x14ac:dyDescent="0.25">
      <c r="A1697" s="113">
        <v>44121</v>
      </c>
      <c r="B1697" s="10" t="s">
        <v>1400</v>
      </c>
      <c r="C1697" s="11" t="s">
        <v>5681</v>
      </c>
      <c r="D1697" s="768" t="s">
        <v>8588</v>
      </c>
      <c r="E1697" s="8">
        <v>3000</v>
      </c>
      <c r="G1697" s="6">
        <f t="shared" si="31"/>
        <v>3000</v>
      </c>
    </row>
    <row r="1698" spans="1:8" x14ac:dyDescent="0.25">
      <c r="A1698" s="113">
        <v>44123</v>
      </c>
      <c r="B1698" s="10" t="s">
        <v>1400</v>
      </c>
      <c r="C1698" s="11" t="s">
        <v>166</v>
      </c>
      <c r="E1698" s="8">
        <v>29610</v>
      </c>
      <c r="G1698" s="6">
        <f t="shared" si="31"/>
        <v>29610</v>
      </c>
    </row>
    <row r="1699" spans="1:8" x14ac:dyDescent="0.25">
      <c r="A1699" s="113">
        <v>44123</v>
      </c>
      <c r="B1699" s="10" t="s">
        <v>1400</v>
      </c>
      <c r="C1699" s="11" t="s">
        <v>166</v>
      </c>
      <c r="E1699" s="8">
        <v>3000</v>
      </c>
      <c r="G1699" s="6">
        <f t="shared" si="31"/>
        <v>3000</v>
      </c>
    </row>
    <row r="1700" spans="1:8" x14ac:dyDescent="0.25">
      <c r="A1700" s="113">
        <v>44123</v>
      </c>
      <c r="B1700" s="10" t="s">
        <v>1400</v>
      </c>
      <c r="C1700" s="11" t="s">
        <v>166</v>
      </c>
      <c r="E1700" s="8">
        <v>2125</v>
      </c>
      <c r="G1700" s="6">
        <f t="shared" si="31"/>
        <v>2125</v>
      </c>
    </row>
    <row r="1701" spans="1:8" x14ac:dyDescent="0.25">
      <c r="A1701" s="113">
        <v>44123</v>
      </c>
      <c r="B1701" s="10" t="s">
        <v>2933</v>
      </c>
      <c r="C1701" s="11" t="s">
        <v>166</v>
      </c>
      <c r="E1701" s="8">
        <v>10320</v>
      </c>
      <c r="G1701" s="6">
        <f t="shared" si="31"/>
        <v>10320</v>
      </c>
    </row>
    <row r="1702" spans="1:8" x14ac:dyDescent="0.25">
      <c r="A1702" s="113">
        <v>44124</v>
      </c>
      <c r="B1702" s="10" t="s">
        <v>1400</v>
      </c>
      <c r="C1702" s="11" t="s">
        <v>166</v>
      </c>
      <c r="E1702" s="8">
        <v>18510</v>
      </c>
      <c r="G1702" s="6">
        <f t="shared" si="31"/>
        <v>18510</v>
      </c>
    </row>
    <row r="1703" spans="1:8" x14ac:dyDescent="0.25">
      <c r="A1703" s="113">
        <v>44124</v>
      </c>
      <c r="B1703" s="10" t="s">
        <v>1400</v>
      </c>
      <c r="C1703" s="11" t="s">
        <v>166</v>
      </c>
      <c r="E1703" s="8">
        <v>107880</v>
      </c>
      <c r="G1703" s="6">
        <f t="shared" si="31"/>
        <v>107880</v>
      </c>
    </row>
    <row r="1704" spans="1:8" x14ac:dyDescent="0.25">
      <c r="A1704" s="113">
        <v>44113</v>
      </c>
      <c r="B1704" s="10" t="s">
        <v>1400</v>
      </c>
      <c r="C1704" s="11" t="s">
        <v>164</v>
      </c>
      <c r="E1704" s="8">
        <v>18478</v>
      </c>
      <c r="G1704" s="6">
        <f t="shared" si="31"/>
        <v>18478</v>
      </c>
    </row>
    <row r="1705" spans="1:8" x14ac:dyDescent="0.25">
      <c r="A1705" s="113">
        <v>44126</v>
      </c>
      <c r="B1705" s="10" t="s">
        <v>5811</v>
      </c>
      <c r="C1705" s="11" t="s">
        <v>164</v>
      </c>
      <c r="E1705" s="8">
        <v>6758</v>
      </c>
      <c r="G1705" s="6">
        <f t="shared" si="31"/>
        <v>6758</v>
      </c>
    </row>
    <row r="1706" spans="1:8" x14ac:dyDescent="0.25">
      <c r="A1706" s="113">
        <v>44128</v>
      </c>
      <c r="B1706" s="10" t="s">
        <v>1400</v>
      </c>
      <c r="C1706" s="11" t="s">
        <v>164</v>
      </c>
      <c r="E1706" s="8">
        <v>2449</v>
      </c>
      <c r="G1706" s="6">
        <f t="shared" si="31"/>
        <v>2449</v>
      </c>
    </row>
    <row r="1707" spans="1:8" x14ac:dyDescent="0.25">
      <c r="A1707" s="113">
        <v>44105</v>
      </c>
      <c r="B1707" s="10" t="s">
        <v>18</v>
      </c>
      <c r="C1707" s="11" t="s">
        <v>1803</v>
      </c>
      <c r="E1707" s="8">
        <v>6189</v>
      </c>
      <c r="G1707" s="6">
        <f t="shared" si="31"/>
        <v>6189</v>
      </c>
    </row>
    <row r="1708" spans="1:8" x14ac:dyDescent="0.25">
      <c r="A1708" s="113">
        <v>44112</v>
      </c>
      <c r="B1708" s="10" t="s">
        <v>18</v>
      </c>
      <c r="C1708" s="11" t="s">
        <v>1803</v>
      </c>
      <c r="E1708" s="8">
        <v>1830</v>
      </c>
      <c r="G1708" s="6">
        <f t="shared" si="31"/>
        <v>1830</v>
      </c>
    </row>
    <row r="1709" spans="1:8" x14ac:dyDescent="0.25">
      <c r="A1709" s="113">
        <v>44127</v>
      </c>
      <c r="B1709" s="10" t="s">
        <v>1400</v>
      </c>
      <c r="C1709" s="11" t="s">
        <v>166</v>
      </c>
      <c r="E1709" s="8">
        <v>21105</v>
      </c>
      <c r="G1709" s="6">
        <f t="shared" si="31"/>
        <v>21105</v>
      </c>
    </row>
    <row r="1710" spans="1:8" x14ac:dyDescent="0.25">
      <c r="A1710" s="113">
        <v>44133</v>
      </c>
      <c r="B1710" s="222" t="s">
        <v>6248</v>
      </c>
      <c r="C1710" s="11" t="s">
        <v>5681</v>
      </c>
      <c r="E1710" s="8">
        <v>58000</v>
      </c>
      <c r="G1710" s="6">
        <f t="shared" si="31"/>
        <v>58000</v>
      </c>
    </row>
    <row r="1711" spans="1:8" x14ac:dyDescent="0.25">
      <c r="A1711" s="113">
        <v>44138</v>
      </c>
      <c r="B1711" s="10" t="s">
        <v>1400</v>
      </c>
      <c r="C1711" s="11" t="s">
        <v>5681</v>
      </c>
      <c r="F1711" s="9">
        <v>33000</v>
      </c>
      <c r="G1711" s="6">
        <f t="shared" si="31"/>
        <v>-33000</v>
      </c>
      <c r="H1711" s="78"/>
    </row>
    <row r="1712" spans="1:8" x14ac:dyDescent="0.25">
      <c r="A1712" s="113">
        <v>44138</v>
      </c>
      <c r="B1712" s="10" t="s">
        <v>1400</v>
      </c>
      <c r="C1712" s="11" t="s">
        <v>5681</v>
      </c>
      <c r="F1712" s="9">
        <v>3000</v>
      </c>
      <c r="G1712" s="6">
        <f t="shared" si="31"/>
        <v>-3000</v>
      </c>
      <c r="H1712" s="79" t="s">
        <v>6317</v>
      </c>
    </row>
    <row r="1713" spans="1:8" x14ac:dyDescent="0.25">
      <c r="A1713" s="113">
        <v>44138</v>
      </c>
      <c r="B1713" s="10" t="s">
        <v>2652</v>
      </c>
      <c r="C1713" s="11" t="s">
        <v>5681</v>
      </c>
      <c r="F1713" s="9">
        <v>6000</v>
      </c>
      <c r="G1713" s="6">
        <f t="shared" si="31"/>
        <v>-6000</v>
      </c>
      <c r="H1713" s="79"/>
    </row>
    <row r="1714" spans="1:8" x14ac:dyDescent="0.25">
      <c r="A1714" s="113">
        <v>44138</v>
      </c>
      <c r="B1714" s="10" t="s">
        <v>6248</v>
      </c>
      <c r="C1714" s="11" t="s">
        <v>5681</v>
      </c>
      <c r="F1714" s="9">
        <v>58000</v>
      </c>
      <c r="G1714" s="6">
        <f t="shared" si="31"/>
        <v>-58000</v>
      </c>
      <c r="H1714" s="80"/>
    </row>
    <row r="1715" spans="1:8" x14ac:dyDescent="0.25">
      <c r="A1715" s="113">
        <v>44140</v>
      </c>
      <c r="B1715" s="10" t="s">
        <v>1400</v>
      </c>
      <c r="C1715" s="11" t="s">
        <v>164</v>
      </c>
      <c r="E1715" s="8">
        <v>21108</v>
      </c>
      <c r="G1715" s="6">
        <f t="shared" si="31"/>
        <v>21108</v>
      </c>
    </row>
    <row r="1716" spans="1:8" x14ac:dyDescent="0.25">
      <c r="A1716" s="113">
        <v>44140</v>
      </c>
      <c r="B1716" s="10" t="s">
        <v>6248</v>
      </c>
      <c r="C1716" s="11" t="s">
        <v>5681</v>
      </c>
      <c r="D1716" s="768" t="s">
        <v>8738</v>
      </c>
      <c r="E1716" s="8">
        <v>6600</v>
      </c>
      <c r="G1716" s="6">
        <f t="shared" si="31"/>
        <v>6600</v>
      </c>
    </row>
    <row r="1717" spans="1:8" x14ac:dyDescent="0.25">
      <c r="A1717" s="113">
        <v>44141</v>
      </c>
      <c r="B1717" s="10" t="s">
        <v>1400</v>
      </c>
      <c r="C1717" s="11" t="s">
        <v>166</v>
      </c>
      <c r="E1717" s="8">
        <v>13500</v>
      </c>
      <c r="G1717" s="6">
        <f t="shared" si="31"/>
        <v>13500</v>
      </c>
    </row>
    <row r="1718" spans="1:8" x14ac:dyDescent="0.25">
      <c r="A1718" s="113">
        <v>44141</v>
      </c>
      <c r="B1718" s="10" t="s">
        <v>1400</v>
      </c>
      <c r="C1718" s="11" t="s">
        <v>166</v>
      </c>
      <c r="E1718" s="8">
        <v>23215</v>
      </c>
      <c r="G1718" s="6">
        <f t="shared" si="31"/>
        <v>23215</v>
      </c>
    </row>
    <row r="1719" spans="1:8" x14ac:dyDescent="0.25">
      <c r="A1719" s="113">
        <v>44141</v>
      </c>
      <c r="B1719" s="10" t="s">
        <v>2652</v>
      </c>
      <c r="C1719" s="11" t="s">
        <v>166</v>
      </c>
      <c r="E1719" s="8">
        <v>2700</v>
      </c>
      <c r="G1719" s="6">
        <f t="shared" si="31"/>
        <v>2700</v>
      </c>
    </row>
    <row r="1720" spans="1:8" x14ac:dyDescent="0.25">
      <c r="A1720" s="113">
        <v>44142</v>
      </c>
      <c r="B1720" s="10" t="s">
        <v>2652</v>
      </c>
      <c r="C1720" s="11" t="s">
        <v>169</v>
      </c>
      <c r="E1720" s="8">
        <v>178729</v>
      </c>
      <c r="G1720" s="6">
        <f t="shared" si="31"/>
        <v>178729</v>
      </c>
    </row>
    <row r="1721" spans="1:8" x14ac:dyDescent="0.25">
      <c r="A1721" s="113">
        <v>44142</v>
      </c>
      <c r="B1721" s="10" t="s">
        <v>2652</v>
      </c>
      <c r="C1721" s="11" t="s">
        <v>169</v>
      </c>
      <c r="E1721" s="8">
        <v>53406</v>
      </c>
      <c r="G1721" s="6">
        <f t="shared" si="31"/>
        <v>53406</v>
      </c>
    </row>
    <row r="1722" spans="1:8" x14ac:dyDescent="0.25">
      <c r="A1722" s="113">
        <v>44142</v>
      </c>
      <c r="B1722" s="10" t="s">
        <v>1400</v>
      </c>
      <c r="C1722" s="11" t="s">
        <v>164</v>
      </c>
      <c r="E1722" s="8">
        <v>5338</v>
      </c>
      <c r="G1722" s="6">
        <f t="shared" si="31"/>
        <v>5338</v>
      </c>
    </row>
    <row r="1723" spans="1:8" x14ac:dyDescent="0.25">
      <c r="A1723" s="113">
        <v>44142</v>
      </c>
      <c r="B1723" s="10" t="s">
        <v>1400</v>
      </c>
      <c r="C1723" s="11" t="s">
        <v>166</v>
      </c>
      <c r="E1723" s="8">
        <v>6018</v>
      </c>
      <c r="G1723" s="6">
        <f t="shared" si="31"/>
        <v>6018</v>
      </c>
    </row>
    <row r="1724" spans="1:8" x14ac:dyDescent="0.25">
      <c r="A1724" s="113">
        <v>44142</v>
      </c>
      <c r="B1724" s="10" t="s">
        <v>1400</v>
      </c>
      <c r="C1724" s="11" t="s">
        <v>166</v>
      </c>
      <c r="E1724" s="8">
        <v>61600</v>
      </c>
      <c r="G1724" s="6">
        <f t="shared" si="31"/>
        <v>61600</v>
      </c>
    </row>
    <row r="1725" spans="1:8" x14ac:dyDescent="0.25">
      <c r="A1725" s="113">
        <v>44142</v>
      </c>
      <c r="B1725" s="10" t="s">
        <v>2652</v>
      </c>
      <c r="C1725" s="11" t="s">
        <v>169</v>
      </c>
      <c r="E1725" s="8">
        <v>63500</v>
      </c>
      <c r="G1725" s="6">
        <f t="shared" si="31"/>
        <v>63500</v>
      </c>
    </row>
    <row r="1726" spans="1:8" x14ac:dyDescent="0.25">
      <c r="A1726" s="113">
        <v>44144</v>
      </c>
      <c r="B1726" s="10" t="s">
        <v>2652</v>
      </c>
      <c r="C1726" s="11" t="s">
        <v>169</v>
      </c>
      <c r="E1726" s="8">
        <v>128159</v>
      </c>
      <c r="G1726" s="6">
        <f t="shared" si="31"/>
        <v>128159</v>
      </c>
    </row>
    <row r="1727" spans="1:8" x14ac:dyDescent="0.25">
      <c r="A1727" s="113">
        <v>44145</v>
      </c>
      <c r="B1727" s="10" t="s">
        <v>2652</v>
      </c>
      <c r="C1727" s="11" t="s">
        <v>169</v>
      </c>
      <c r="E1727" s="8">
        <v>24467</v>
      </c>
      <c r="G1727" s="6">
        <f t="shared" si="31"/>
        <v>24467</v>
      </c>
    </row>
    <row r="1728" spans="1:8" x14ac:dyDescent="0.25">
      <c r="A1728" s="113">
        <v>44147</v>
      </c>
      <c r="B1728" s="10" t="s">
        <v>2652</v>
      </c>
      <c r="C1728" s="11" t="s">
        <v>169</v>
      </c>
      <c r="E1728" s="8">
        <v>15066</v>
      </c>
      <c r="G1728" s="6">
        <f t="shared" si="31"/>
        <v>15066</v>
      </c>
    </row>
    <row r="1729" spans="1:8" x14ac:dyDescent="0.25">
      <c r="A1729" s="113">
        <v>44146</v>
      </c>
      <c r="B1729" s="10" t="s">
        <v>2652</v>
      </c>
      <c r="C1729" s="11" t="s">
        <v>169</v>
      </c>
      <c r="E1729" s="8">
        <v>73222</v>
      </c>
      <c r="G1729" s="6">
        <f t="shared" si="31"/>
        <v>73222</v>
      </c>
    </row>
    <row r="1730" spans="1:8" x14ac:dyDescent="0.25">
      <c r="A1730" s="113">
        <v>44147</v>
      </c>
      <c r="B1730" s="10" t="s">
        <v>2652</v>
      </c>
      <c r="C1730" s="11" t="s">
        <v>169</v>
      </c>
      <c r="E1730" s="8">
        <v>28525</v>
      </c>
      <c r="G1730" s="6">
        <f t="shared" si="31"/>
        <v>28525</v>
      </c>
    </row>
    <row r="1731" spans="1:8" x14ac:dyDescent="0.25">
      <c r="A1731" s="113">
        <v>44149</v>
      </c>
      <c r="B1731" s="10" t="s">
        <v>2652</v>
      </c>
      <c r="C1731" s="11" t="s">
        <v>169</v>
      </c>
      <c r="E1731" s="8">
        <v>72525</v>
      </c>
      <c r="G1731" s="6">
        <f t="shared" si="31"/>
        <v>72525</v>
      </c>
    </row>
    <row r="1732" spans="1:8" x14ac:dyDescent="0.25">
      <c r="A1732" s="113">
        <v>44158</v>
      </c>
      <c r="B1732" s="10" t="s">
        <v>1400</v>
      </c>
      <c r="C1732" s="11" t="s">
        <v>1803</v>
      </c>
      <c r="F1732" s="9">
        <v>130635</v>
      </c>
      <c r="G1732" s="6">
        <f t="shared" si="31"/>
        <v>-130635</v>
      </c>
      <c r="H1732" s="31" t="s">
        <v>6367</v>
      </c>
    </row>
    <row r="1733" spans="1:8" x14ac:dyDescent="0.25">
      <c r="A1733" s="113">
        <v>44158</v>
      </c>
      <c r="B1733" s="10" t="s">
        <v>2652</v>
      </c>
      <c r="C1733" s="11" t="s">
        <v>166</v>
      </c>
      <c r="E1733" s="8">
        <v>4800</v>
      </c>
      <c r="G1733" s="6">
        <f t="shared" si="31"/>
        <v>4800</v>
      </c>
    </row>
    <row r="1734" spans="1:8" x14ac:dyDescent="0.25">
      <c r="A1734" s="113">
        <v>44158</v>
      </c>
      <c r="B1734" s="10" t="s">
        <v>2652</v>
      </c>
      <c r="C1734" s="11" t="s">
        <v>166</v>
      </c>
      <c r="E1734" s="8">
        <v>4800</v>
      </c>
      <c r="G1734" s="6">
        <f t="shared" si="31"/>
        <v>4800</v>
      </c>
    </row>
    <row r="1735" spans="1:8" x14ac:dyDescent="0.25">
      <c r="A1735" s="113">
        <v>44158</v>
      </c>
      <c r="B1735" s="10" t="s">
        <v>2933</v>
      </c>
      <c r="C1735" s="11" t="s">
        <v>166</v>
      </c>
      <c r="E1735" s="8">
        <v>10600</v>
      </c>
      <c r="G1735" s="6">
        <f t="shared" si="31"/>
        <v>10600</v>
      </c>
    </row>
    <row r="1736" spans="1:8" x14ac:dyDescent="0.25">
      <c r="A1736" s="113">
        <v>44158</v>
      </c>
      <c r="B1736" s="10" t="s">
        <v>1400</v>
      </c>
      <c r="C1736" s="11" t="s">
        <v>166</v>
      </c>
      <c r="F1736" s="579">
        <v>210450</v>
      </c>
      <c r="G1736" s="580">
        <f t="shared" si="31"/>
        <v>-210450</v>
      </c>
      <c r="H1736" s="581" t="s">
        <v>6368</v>
      </c>
    </row>
    <row r="1737" spans="1:8" x14ac:dyDescent="0.25">
      <c r="A1737" s="113">
        <v>44158</v>
      </c>
      <c r="B1737" s="10" t="s">
        <v>1400</v>
      </c>
      <c r="C1737" s="11" t="s">
        <v>180</v>
      </c>
      <c r="F1737" s="9">
        <v>252500</v>
      </c>
      <c r="G1737" s="274">
        <f t="shared" si="31"/>
        <v>-252500</v>
      </c>
      <c r="H1737" s="31" t="s">
        <v>6369</v>
      </c>
    </row>
    <row r="1738" spans="1:8" x14ac:dyDescent="0.25">
      <c r="A1738" s="113">
        <v>44158</v>
      </c>
      <c r="B1738" s="10" t="s">
        <v>1400</v>
      </c>
      <c r="C1738" s="11" t="s">
        <v>180</v>
      </c>
      <c r="F1738" s="9">
        <v>240</v>
      </c>
      <c r="G1738" s="6">
        <f t="shared" si="31"/>
        <v>-240</v>
      </c>
      <c r="H1738" s="7" t="s">
        <v>3918</v>
      </c>
    </row>
    <row r="1739" spans="1:8" x14ac:dyDescent="0.25">
      <c r="A1739" s="113">
        <v>44142</v>
      </c>
      <c r="B1739" s="10" t="s">
        <v>1400</v>
      </c>
      <c r="C1739" s="11" t="s">
        <v>164</v>
      </c>
      <c r="E1739" s="8">
        <v>6680</v>
      </c>
      <c r="G1739" s="6">
        <f t="shared" si="31"/>
        <v>6680</v>
      </c>
    </row>
    <row r="1740" spans="1:8" x14ac:dyDescent="0.25">
      <c r="A1740" s="113">
        <v>44160</v>
      </c>
      <c r="B1740" s="10" t="s">
        <v>1400</v>
      </c>
      <c r="C1740" s="11" t="s">
        <v>1803</v>
      </c>
      <c r="F1740" s="9">
        <v>100000</v>
      </c>
      <c r="G1740" s="6">
        <f t="shared" si="31"/>
        <v>-100000</v>
      </c>
      <c r="H1740" s="78"/>
    </row>
    <row r="1741" spans="1:8" x14ac:dyDescent="0.25">
      <c r="A1741" s="113">
        <v>44160</v>
      </c>
      <c r="B1741" s="10" t="s">
        <v>2652</v>
      </c>
      <c r="C1741" s="11" t="s">
        <v>1803</v>
      </c>
      <c r="F1741" s="9">
        <v>100000</v>
      </c>
      <c r="G1741" s="6">
        <f t="shared" si="31"/>
        <v>-100000</v>
      </c>
      <c r="H1741" s="79" t="s">
        <v>6372</v>
      </c>
    </row>
    <row r="1742" spans="1:8" x14ac:dyDescent="0.25">
      <c r="A1742" s="113">
        <v>44160</v>
      </c>
      <c r="B1742" s="10" t="s">
        <v>6103</v>
      </c>
      <c r="C1742" s="11" t="s">
        <v>1803</v>
      </c>
      <c r="F1742" s="9">
        <v>100000</v>
      </c>
      <c r="G1742" s="6">
        <f t="shared" si="31"/>
        <v>-100000</v>
      </c>
      <c r="H1742" s="80"/>
    </row>
    <row r="1743" spans="1:8" x14ac:dyDescent="0.25">
      <c r="A1743" s="113">
        <v>44121</v>
      </c>
      <c r="B1743" s="10" t="s">
        <v>1400</v>
      </c>
      <c r="C1743" s="11" t="s">
        <v>1803</v>
      </c>
      <c r="E1743" s="8">
        <v>7937</v>
      </c>
      <c r="G1743" s="6">
        <f t="shared" si="31"/>
        <v>7937</v>
      </c>
    </row>
    <row r="1744" spans="1:8" x14ac:dyDescent="0.25">
      <c r="A1744" s="113">
        <v>44141</v>
      </c>
      <c r="B1744" s="10" t="s">
        <v>1400</v>
      </c>
      <c r="C1744" s="11" t="s">
        <v>1803</v>
      </c>
      <c r="E1744" s="8">
        <v>11574</v>
      </c>
      <c r="G1744" s="6">
        <f t="shared" si="31"/>
        <v>11574</v>
      </c>
    </row>
    <row r="1745" spans="1:8" x14ac:dyDescent="0.25">
      <c r="A1745" s="113">
        <v>44147</v>
      </c>
      <c r="B1745" s="10" t="s">
        <v>1400</v>
      </c>
      <c r="C1745" s="11" t="s">
        <v>1803</v>
      </c>
      <c r="E1745" s="8">
        <v>7257</v>
      </c>
      <c r="G1745" s="6">
        <f t="shared" si="31"/>
        <v>7257</v>
      </c>
    </row>
    <row r="1746" spans="1:8" x14ac:dyDescent="0.25">
      <c r="A1746" s="113">
        <v>44159</v>
      </c>
      <c r="B1746" s="10" t="s">
        <v>1400</v>
      </c>
      <c r="C1746" s="11" t="s">
        <v>1803</v>
      </c>
      <c r="E1746" s="8">
        <v>41196</v>
      </c>
      <c r="G1746" s="6">
        <f t="shared" si="31"/>
        <v>41196</v>
      </c>
    </row>
    <row r="1747" spans="1:8" x14ac:dyDescent="0.25">
      <c r="A1747" s="113">
        <v>44159</v>
      </c>
      <c r="B1747" s="10" t="s">
        <v>5811</v>
      </c>
      <c r="C1747" s="11" t="s">
        <v>164</v>
      </c>
      <c r="F1747" s="9">
        <v>65657</v>
      </c>
      <c r="G1747" s="6">
        <f t="shared" si="31"/>
        <v>-65657</v>
      </c>
      <c r="H1747" s="78"/>
    </row>
    <row r="1748" spans="1:8" x14ac:dyDescent="0.25">
      <c r="A1748" s="113">
        <v>44159</v>
      </c>
      <c r="B1748" s="10" t="s">
        <v>1400</v>
      </c>
      <c r="C1748" s="11" t="s">
        <v>164</v>
      </c>
      <c r="F1748" s="9">
        <v>4343</v>
      </c>
      <c r="G1748" s="6">
        <f t="shared" si="31"/>
        <v>-4343</v>
      </c>
      <c r="H1748" s="31" t="s">
        <v>6373</v>
      </c>
    </row>
    <row r="1749" spans="1:8" x14ac:dyDescent="0.25">
      <c r="A1749" s="113">
        <v>44165</v>
      </c>
      <c r="B1749" s="10" t="s">
        <v>2652</v>
      </c>
      <c r="C1749" s="11" t="s">
        <v>169</v>
      </c>
      <c r="E1749" s="8">
        <v>16939</v>
      </c>
      <c r="G1749" s="6">
        <f t="shared" si="31"/>
        <v>16939</v>
      </c>
    </row>
    <row r="1750" spans="1:8" x14ac:dyDescent="0.25">
      <c r="A1750" s="113">
        <v>44165</v>
      </c>
      <c r="B1750" s="10" t="s">
        <v>2652</v>
      </c>
      <c r="C1750" s="11" t="s">
        <v>164</v>
      </c>
      <c r="E1750" s="8">
        <v>813</v>
      </c>
      <c r="G1750" s="6">
        <f t="shared" si="31"/>
        <v>813</v>
      </c>
    </row>
    <row r="1751" spans="1:8" x14ac:dyDescent="0.25">
      <c r="A1751" s="113">
        <v>44162</v>
      </c>
      <c r="B1751" s="10" t="s">
        <v>2933</v>
      </c>
      <c r="C1751" s="11" t="s">
        <v>5681</v>
      </c>
      <c r="D1751" s="768" t="s">
        <v>8739</v>
      </c>
      <c r="E1751" s="8">
        <v>25500</v>
      </c>
      <c r="G1751" s="6">
        <f t="shared" si="31"/>
        <v>25500</v>
      </c>
    </row>
    <row r="1752" spans="1:8" x14ac:dyDescent="0.25">
      <c r="A1752" s="113">
        <v>44174</v>
      </c>
      <c r="B1752" s="10" t="s">
        <v>2933</v>
      </c>
      <c r="C1752" s="11" t="s">
        <v>161</v>
      </c>
      <c r="E1752" s="8">
        <v>21337</v>
      </c>
      <c r="G1752" s="6">
        <f t="shared" si="31"/>
        <v>21337</v>
      </c>
    </row>
    <row r="1753" spans="1:8" x14ac:dyDescent="0.25">
      <c r="A1753" s="113">
        <v>44176</v>
      </c>
      <c r="B1753" s="10" t="s">
        <v>1400</v>
      </c>
      <c r="C1753" s="11" t="s">
        <v>166</v>
      </c>
      <c r="F1753" s="9">
        <v>178692</v>
      </c>
      <c r="G1753" s="6">
        <f t="shared" si="31"/>
        <v>-178692</v>
      </c>
      <c r="H1753" s="31" t="s">
        <v>6416</v>
      </c>
    </row>
    <row r="1754" spans="1:8" x14ac:dyDescent="0.25">
      <c r="A1754" s="113">
        <v>44176</v>
      </c>
      <c r="B1754" s="10" t="s">
        <v>2652</v>
      </c>
      <c r="C1754" s="11" t="s">
        <v>180</v>
      </c>
      <c r="E1754" s="8">
        <v>92250</v>
      </c>
      <c r="G1754" s="6">
        <f t="shared" si="31"/>
        <v>92250</v>
      </c>
    </row>
    <row r="1755" spans="1:8" x14ac:dyDescent="0.25">
      <c r="A1755" s="113">
        <v>44176</v>
      </c>
      <c r="B1755" s="10" t="s">
        <v>2652</v>
      </c>
      <c r="C1755" s="11" t="s">
        <v>180</v>
      </c>
      <c r="E1755" s="8">
        <v>36360</v>
      </c>
      <c r="G1755" s="6">
        <f t="shared" si="31"/>
        <v>36360</v>
      </c>
    </row>
    <row r="1756" spans="1:8" x14ac:dyDescent="0.25">
      <c r="A1756" s="113">
        <v>44177</v>
      </c>
      <c r="B1756" s="10" t="s">
        <v>2652</v>
      </c>
      <c r="C1756" s="11" t="s">
        <v>169</v>
      </c>
      <c r="F1756" s="9">
        <v>100000</v>
      </c>
      <c r="G1756" s="6">
        <f t="shared" si="31"/>
        <v>-100000</v>
      </c>
      <c r="H1756" s="31" t="s">
        <v>6417</v>
      </c>
    </row>
    <row r="1757" spans="1:8" x14ac:dyDescent="0.25">
      <c r="A1757" s="113">
        <v>44176</v>
      </c>
      <c r="B1757" s="10" t="s">
        <v>1400</v>
      </c>
      <c r="C1757" s="11" t="s">
        <v>5681</v>
      </c>
      <c r="D1757" s="768" t="s">
        <v>8807</v>
      </c>
      <c r="E1757" s="8">
        <v>19200</v>
      </c>
      <c r="G1757" s="6">
        <f t="shared" si="31"/>
        <v>19200</v>
      </c>
    </row>
    <row r="1758" spans="1:8" x14ac:dyDescent="0.25">
      <c r="A1758" s="113">
        <v>44180</v>
      </c>
      <c r="B1758" s="10" t="s">
        <v>2652</v>
      </c>
      <c r="C1758" s="11" t="s">
        <v>169</v>
      </c>
      <c r="E1758" s="8">
        <v>36067</v>
      </c>
      <c r="G1758" s="6">
        <f t="shared" si="31"/>
        <v>36067</v>
      </c>
    </row>
    <row r="1759" spans="1:8" x14ac:dyDescent="0.25">
      <c r="A1759" s="113">
        <v>44187</v>
      </c>
      <c r="B1759" s="10" t="s">
        <v>2933</v>
      </c>
      <c r="C1759" s="11" t="s">
        <v>164</v>
      </c>
      <c r="E1759" s="8">
        <v>3932</v>
      </c>
      <c r="G1759" s="6">
        <f t="shared" si="31"/>
        <v>3932</v>
      </c>
    </row>
    <row r="1760" spans="1:8" x14ac:dyDescent="0.25">
      <c r="A1760" s="113">
        <v>44167</v>
      </c>
      <c r="B1760" s="10" t="s">
        <v>1400</v>
      </c>
      <c r="C1760" s="11" t="s">
        <v>164</v>
      </c>
      <c r="E1760" s="8">
        <v>12568</v>
      </c>
      <c r="G1760" s="6">
        <f t="shared" si="31"/>
        <v>12568</v>
      </c>
    </row>
    <row r="1761" spans="1:8" x14ac:dyDescent="0.25">
      <c r="A1761" s="113">
        <v>44169</v>
      </c>
      <c r="B1761" s="10" t="s">
        <v>1400</v>
      </c>
      <c r="C1761" s="11" t="s">
        <v>164</v>
      </c>
      <c r="E1761" s="8">
        <v>3920</v>
      </c>
      <c r="G1761" s="6">
        <f t="shared" si="31"/>
        <v>3920</v>
      </c>
    </row>
    <row r="1762" spans="1:8" x14ac:dyDescent="0.25">
      <c r="A1762" s="113">
        <v>44145</v>
      </c>
      <c r="B1762" s="10" t="s">
        <v>1400</v>
      </c>
      <c r="C1762" s="11" t="s">
        <v>1815</v>
      </c>
      <c r="E1762" s="8">
        <v>42435</v>
      </c>
      <c r="G1762" s="6">
        <f t="shared" si="31"/>
        <v>42435</v>
      </c>
    </row>
    <row r="1763" spans="1:8" x14ac:dyDescent="0.25">
      <c r="A1763" s="113">
        <v>44182</v>
      </c>
      <c r="B1763" s="10" t="s">
        <v>1400</v>
      </c>
      <c r="C1763" s="11" t="s">
        <v>1815</v>
      </c>
      <c r="E1763" s="8">
        <v>7671</v>
      </c>
      <c r="G1763" s="6">
        <f t="shared" si="31"/>
        <v>7671</v>
      </c>
    </row>
    <row r="1764" spans="1:8" x14ac:dyDescent="0.25">
      <c r="A1764" s="113">
        <v>44182</v>
      </c>
      <c r="B1764" s="10" t="s">
        <v>1400</v>
      </c>
      <c r="C1764" s="11" t="s">
        <v>166</v>
      </c>
      <c r="E1764" s="8">
        <v>3800</v>
      </c>
      <c r="G1764" s="6">
        <f t="shared" si="31"/>
        <v>3800</v>
      </c>
    </row>
    <row r="1765" spans="1:8" x14ac:dyDescent="0.25">
      <c r="A1765" s="113">
        <v>44189</v>
      </c>
      <c r="B1765" s="10" t="s">
        <v>6408</v>
      </c>
      <c r="C1765" s="11" t="s">
        <v>166</v>
      </c>
      <c r="E1765" s="8">
        <v>2190</v>
      </c>
      <c r="G1765" s="6">
        <f t="shared" si="31"/>
        <v>2190</v>
      </c>
    </row>
    <row r="1766" spans="1:8" x14ac:dyDescent="0.25">
      <c r="A1766" s="113">
        <v>44189</v>
      </c>
      <c r="B1766" s="10" t="s">
        <v>1400</v>
      </c>
      <c r="C1766" s="11" t="s">
        <v>166</v>
      </c>
      <c r="E1766" s="8">
        <v>26680</v>
      </c>
      <c r="G1766" s="6">
        <f t="shared" si="31"/>
        <v>26680</v>
      </c>
    </row>
    <row r="1767" spans="1:8" x14ac:dyDescent="0.25">
      <c r="A1767" s="113">
        <v>44193</v>
      </c>
      <c r="B1767" s="10" t="s">
        <v>6408</v>
      </c>
      <c r="C1767" s="11" t="s">
        <v>166</v>
      </c>
      <c r="E1767" s="8">
        <v>16750</v>
      </c>
      <c r="G1767" s="6">
        <f t="shared" si="31"/>
        <v>16750</v>
      </c>
    </row>
    <row r="1768" spans="1:8" x14ac:dyDescent="0.25">
      <c r="A1768" s="113">
        <v>44200</v>
      </c>
      <c r="B1768" s="10" t="s">
        <v>6408</v>
      </c>
      <c r="C1768" s="11" t="s">
        <v>166</v>
      </c>
      <c r="E1768" s="8">
        <v>53000</v>
      </c>
      <c r="G1768" s="6">
        <f t="shared" si="31"/>
        <v>53000</v>
      </c>
    </row>
    <row r="1769" spans="1:8" x14ac:dyDescent="0.25">
      <c r="A1769" s="113">
        <v>44203</v>
      </c>
      <c r="B1769" s="10" t="s">
        <v>1400</v>
      </c>
      <c r="C1769" s="11" t="s">
        <v>166</v>
      </c>
      <c r="F1769" s="9">
        <v>43940</v>
      </c>
      <c r="G1769" s="6">
        <f t="shared" si="31"/>
        <v>-43940</v>
      </c>
    </row>
    <row r="1770" spans="1:8" x14ac:dyDescent="0.25">
      <c r="A1770" s="113">
        <v>44203</v>
      </c>
      <c r="B1770" s="10" t="s">
        <v>2933</v>
      </c>
      <c r="C1770" s="11" t="s">
        <v>166</v>
      </c>
      <c r="F1770" s="9">
        <v>20920</v>
      </c>
      <c r="G1770" s="6">
        <f t="shared" si="31"/>
        <v>-20920</v>
      </c>
      <c r="H1770" s="78"/>
    </row>
    <row r="1771" spans="1:8" x14ac:dyDescent="0.25">
      <c r="A1771" s="113">
        <v>44203</v>
      </c>
      <c r="B1771" s="10" t="s">
        <v>6408</v>
      </c>
      <c r="C1771" s="11" t="s">
        <v>166</v>
      </c>
      <c r="F1771" s="9">
        <v>71940</v>
      </c>
      <c r="G1771" s="6">
        <f t="shared" si="31"/>
        <v>-71940</v>
      </c>
      <c r="H1771" s="78" t="s">
        <v>6262</v>
      </c>
    </row>
    <row r="1772" spans="1:8" x14ac:dyDescent="0.25">
      <c r="A1772" s="113">
        <v>44203</v>
      </c>
      <c r="B1772" s="10" t="s">
        <v>2652</v>
      </c>
      <c r="C1772" s="11" t="s">
        <v>166</v>
      </c>
      <c r="F1772" s="9">
        <v>13200</v>
      </c>
      <c r="G1772" s="6">
        <f t="shared" si="31"/>
        <v>-13200</v>
      </c>
      <c r="H1772" s="80"/>
    </row>
    <row r="1773" spans="1:8" x14ac:dyDescent="0.25">
      <c r="A1773" s="113">
        <v>44212</v>
      </c>
      <c r="B1773" s="10" t="s">
        <v>1400</v>
      </c>
      <c r="C1773" s="11" t="s">
        <v>1815</v>
      </c>
      <c r="F1773" s="590">
        <v>147784</v>
      </c>
      <c r="G1773" s="6">
        <f t="shared" si="31"/>
        <v>-147784</v>
      </c>
      <c r="H1773" s="7" t="s">
        <v>6506</v>
      </c>
    </row>
    <row r="1774" spans="1:8" x14ac:dyDescent="0.25">
      <c r="A1774" s="113">
        <v>44218</v>
      </c>
      <c r="B1774" s="10" t="s">
        <v>1400</v>
      </c>
      <c r="C1774" s="11" t="s">
        <v>1803</v>
      </c>
      <c r="E1774" s="8">
        <v>1218</v>
      </c>
      <c r="G1774" s="6">
        <f t="shared" si="31"/>
        <v>1218</v>
      </c>
    </row>
    <row r="1775" spans="1:8" x14ac:dyDescent="0.25">
      <c r="A1775" s="113">
        <v>44218</v>
      </c>
      <c r="B1775" s="10" t="s">
        <v>1400</v>
      </c>
      <c r="C1775" s="11" t="s">
        <v>1803</v>
      </c>
      <c r="E1775" s="8">
        <v>33070</v>
      </c>
      <c r="G1775" s="6">
        <f t="shared" si="31"/>
        <v>33070</v>
      </c>
    </row>
    <row r="1776" spans="1:8" x14ac:dyDescent="0.25">
      <c r="A1776" s="113">
        <v>44222</v>
      </c>
      <c r="B1776" s="10" t="s">
        <v>1400</v>
      </c>
      <c r="C1776" s="11" t="s">
        <v>166</v>
      </c>
      <c r="F1776" s="9">
        <v>68424</v>
      </c>
      <c r="G1776" s="6">
        <f t="shared" si="31"/>
        <v>-68424</v>
      </c>
      <c r="H1776" s="7" t="s">
        <v>6539</v>
      </c>
    </row>
    <row r="1777" spans="1:8" x14ac:dyDescent="0.25">
      <c r="A1777" s="113">
        <v>44222</v>
      </c>
      <c r="B1777" s="10" t="s">
        <v>6408</v>
      </c>
      <c r="C1777" s="11" t="s">
        <v>166</v>
      </c>
      <c r="E1777" s="8">
        <v>26500</v>
      </c>
      <c r="G1777" s="6">
        <f t="shared" si="31"/>
        <v>26500</v>
      </c>
    </row>
    <row r="1778" spans="1:8" x14ac:dyDescent="0.25">
      <c r="A1778" s="113">
        <v>44222</v>
      </c>
      <c r="B1778" s="10" t="s">
        <v>6507</v>
      </c>
      <c r="C1778" s="11" t="s">
        <v>166</v>
      </c>
      <c r="E1778" s="8">
        <v>4575</v>
      </c>
      <c r="G1778" s="6">
        <f t="shared" si="31"/>
        <v>4575</v>
      </c>
    </row>
    <row r="1779" spans="1:8" x14ac:dyDescent="0.25">
      <c r="A1779" s="113">
        <v>44161</v>
      </c>
      <c r="B1779" s="10" t="s">
        <v>1400</v>
      </c>
      <c r="C1779" s="11" t="s">
        <v>1803</v>
      </c>
      <c r="E1779" s="8">
        <v>13014</v>
      </c>
      <c r="G1779" s="6">
        <f t="shared" si="31"/>
        <v>13014</v>
      </c>
    </row>
    <row r="1780" spans="1:8" x14ac:dyDescent="0.25">
      <c r="A1780" s="113">
        <v>44163</v>
      </c>
      <c r="B1780" s="10" t="s">
        <v>1400</v>
      </c>
      <c r="C1780" s="11" t="s">
        <v>1803</v>
      </c>
      <c r="E1780" s="8">
        <v>78990</v>
      </c>
      <c r="G1780" s="6">
        <f t="shared" si="31"/>
        <v>78990</v>
      </c>
    </row>
    <row r="1781" spans="1:8" x14ac:dyDescent="0.25">
      <c r="A1781" s="113">
        <v>44169</v>
      </c>
      <c r="B1781" s="10" t="s">
        <v>1400</v>
      </c>
      <c r="C1781" s="11" t="s">
        <v>1803</v>
      </c>
      <c r="E1781" s="8">
        <v>136670</v>
      </c>
      <c r="G1781" s="6">
        <f t="shared" si="31"/>
        <v>136670</v>
      </c>
    </row>
    <row r="1782" spans="1:8" x14ac:dyDescent="0.25">
      <c r="A1782" s="113">
        <v>44186</v>
      </c>
      <c r="B1782" s="10" t="s">
        <v>1400</v>
      </c>
      <c r="C1782" s="11" t="s">
        <v>1803</v>
      </c>
      <c r="E1782" s="8">
        <v>101072</v>
      </c>
      <c r="G1782" s="6">
        <f t="shared" si="31"/>
        <v>101072</v>
      </c>
    </row>
    <row r="1783" spans="1:8" x14ac:dyDescent="0.25">
      <c r="A1783" s="113">
        <v>44209</v>
      </c>
      <c r="B1783" s="10" t="s">
        <v>1400</v>
      </c>
      <c r="C1783" s="11" t="s">
        <v>1803</v>
      </c>
      <c r="E1783" s="8">
        <v>23601</v>
      </c>
      <c r="G1783" s="6">
        <f t="shared" si="31"/>
        <v>23601</v>
      </c>
    </row>
    <row r="1784" spans="1:8" x14ac:dyDescent="0.25">
      <c r="A1784" s="113">
        <v>44216</v>
      </c>
      <c r="B1784" s="10" t="s">
        <v>1400</v>
      </c>
      <c r="C1784" s="11" t="s">
        <v>1803</v>
      </c>
      <c r="E1784" s="8">
        <v>24170</v>
      </c>
      <c r="G1784" s="6">
        <f t="shared" si="31"/>
        <v>24170</v>
      </c>
    </row>
    <row r="1785" spans="1:8" x14ac:dyDescent="0.25">
      <c r="A1785" s="113">
        <v>44218</v>
      </c>
      <c r="B1785" s="10" t="s">
        <v>1400</v>
      </c>
      <c r="C1785" s="11" t="s">
        <v>1803</v>
      </c>
      <c r="E1785" s="8">
        <v>18044</v>
      </c>
      <c r="G1785" s="6">
        <f t="shared" si="31"/>
        <v>18044</v>
      </c>
    </row>
    <row r="1786" spans="1:8" x14ac:dyDescent="0.25">
      <c r="A1786" s="113">
        <v>44222</v>
      </c>
      <c r="B1786" s="10" t="s">
        <v>1400</v>
      </c>
      <c r="C1786" s="11" t="s">
        <v>1803</v>
      </c>
      <c r="E1786" s="8">
        <v>14770</v>
      </c>
      <c r="G1786" s="6">
        <f t="shared" si="31"/>
        <v>14770</v>
      </c>
    </row>
    <row r="1787" spans="1:8" x14ac:dyDescent="0.25">
      <c r="A1787" s="113">
        <v>44228</v>
      </c>
      <c r="B1787" s="10" t="s">
        <v>1400</v>
      </c>
      <c r="C1787" s="11" t="s">
        <v>164</v>
      </c>
      <c r="F1787" s="9">
        <v>50000</v>
      </c>
      <c r="G1787" s="6">
        <f t="shared" si="31"/>
        <v>-50000</v>
      </c>
      <c r="H1787" s="78" t="s">
        <v>6551</v>
      </c>
    </row>
    <row r="1788" spans="1:8" x14ac:dyDescent="0.25">
      <c r="A1788" s="113">
        <v>44221</v>
      </c>
      <c r="B1788" s="10" t="s">
        <v>11</v>
      </c>
      <c r="C1788" s="11" t="s">
        <v>164</v>
      </c>
      <c r="E1788" s="8">
        <v>3293</v>
      </c>
      <c r="G1788" s="6">
        <f t="shared" si="31"/>
        <v>3293</v>
      </c>
    </row>
    <row r="1789" spans="1:8" x14ac:dyDescent="0.25">
      <c r="A1789" s="113">
        <v>44221</v>
      </c>
      <c r="B1789" s="10" t="s">
        <v>6507</v>
      </c>
      <c r="C1789" s="11" t="s">
        <v>180</v>
      </c>
      <c r="E1789" s="8">
        <v>21600</v>
      </c>
      <c r="G1789" s="6">
        <f t="shared" si="31"/>
        <v>21600</v>
      </c>
    </row>
    <row r="1790" spans="1:8" x14ac:dyDescent="0.25">
      <c r="A1790" s="113">
        <v>44228</v>
      </c>
      <c r="B1790" s="10" t="s">
        <v>1400</v>
      </c>
      <c r="C1790" s="11" t="s">
        <v>1803</v>
      </c>
      <c r="E1790" s="8">
        <v>28239</v>
      </c>
      <c r="G1790" s="6">
        <f t="shared" si="31"/>
        <v>28239</v>
      </c>
    </row>
    <row r="1791" spans="1:8" x14ac:dyDescent="0.25">
      <c r="A1791" s="113">
        <v>44239</v>
      </c>
      <c r="B1791" s="10" t="s">
        <v>1400</v>
      </c>
      <c r="C1791" s="11" t="s">
        <v>1803</v>
      </c>
      <c r="F1791" s="9">
        <v>250000</v>
      </c>
      <c r="G1791" s="6">
        <f t="shared" si="31"/>
        <v>-250000</v>
      </c>
      <c r="H1791" s="78" t="s">
        <v>6599</v>
      </c>
    </row>
    <row r="1792" spans="1:8" x14ac:dyDescent="0.25">
      <c r="A1792" s="113">
        <v>44239</v>
      </c>
      <c r="B1792" s="10" t="s">
        <v>1400</v>
      </c>
      <c r="C1792" s="11" t="s">
        <v>1803</v>
      </c>
      <c r="F1792" s="9">
        <v>250000</v>
      </c>
      <c r="G1792" s="6">
        <f t="shared" si="31"/>
        <v>-250000</v>
      </c>
      <c r="H1792" s="78" t="s">
        <v>6598</v>
      </c>
    </row>
    <row r="1793" spans="1:8" x14ac:dyDescent="0.25">
      <c r="A1793" s="113">
        <v>44242</v>
      </c>
      <c r="B1793" s="10" t="s">
        <v>1400</v>
      </c>
      <c r="C1793" s="11" t="s">
        <v>5681</v>
      </c>
      <c r="D1793" s="768" t="s">
        <v>8808</v>
      </c>
      <c r="E1793" s="8">
        <v>36600</v>
      </c>
      <c r="G1793" s="6">
        <f t="shared" si="31"/>
        <v>36600</v>
      </c>
    </row>
    <row r="1794" spans="1:8" x14ac:dyDescent="0.25">
      <c r="A1794" s="113">
        <v>44230</v>
      </c>
      <c r="B1794" s="10" t="s">
        <v>1400</v>
      </c>
      <c r="C1794" s="11" t="s">
        <v>166</v>
      </c>
      <c r="D1794" s="768">
        <v>1713</v>
      </c>
      <c r="E1794" s="8">
        <v>5250</v>
      </c>
      <c r="G1794" s="6">
        <f t="shared" si="31"/>
        <v>5250</v>
      </c>
    </row>
    <row r="1795" spans="1:8" x14ac:dyDescent="0.25">
      <c r="A1795" s="113">
        <v>44235</v>
      </c>
      <c r="B1795" s="10" t="s">
        <v>6408</v>
      </c>
      <c r="C1795" s="11" t="s">
        <v>166</v>
      </c>
      <c r="D1795" s="768">
        <v>1731</v>
      </c>
      <c r="E1795" s="8">
        <v>13150</v>
      </c>
      <c r="G1795" s="6">
        <f t="shared" si="31"/>
        <v>13150</v>
      </c>
    </row>
    <row r="1796" spans="1:8" x14ac:dyDescent="0.25">
      <c r="A1796" s="113">
        <v>44252</v>
      </c>
      <c r="B1796" s="10" t="s">
        <v>1400</v>
      </c>
      <c r="C1796" s="11" t="s">
        <v>164</v>
      </c>
      <c r="E1796" s="8">
        <v>41579</v>
      </c>
      <c r="G1796" s="6">
        <f t="shared" si="31"/>
        <v>41579</v>
      </c>
    </row>
    <row r="1797" spans="1:8" x14ac:dyDescent="0.25">
      <c r="A1797" s="113">
        <v>44258</v>
      </c>
      <c r="B1797" s="10" t="s">
        <v>6511</v>
      </c>
      <c r="C1797" s="11" t="s">
        <v>3011</v>
      </c>
      <c r="E1797" s="8">
        <v>14000</v>
      </c>
      <c r="G1797" s="6">
        <f t="shared" si="31"/>
        <v>14000</v>
      </c>
    </row>
    <row r="1798" spans="1:8" x14ac:dyDescent="0.25">
      <c r="A1798" s="113">
        <v>44261</v>
      </c>
      <c r="B1798" s="10" t="s">
        <v>1400</v>
      </c>
      <c r="C1798" s="11" t="s">
        <v>164</v>
      </c>
      <c r="E1798" s="8">
        <v>2245</v>
      </c>
      <c r="G1798" s="6">
        <f t="shared" si="31"/>
        <v>2245</v>
      </c>
    </row>
    <row r="1799" spans="1:8" x14ac:dyDescent="0.25">
      <c r="A1799" s="113">
        <v>44261</v>
      </c>
      <c r="B1799" s="10" t="s">
        <v>1400</v>
      </c>
      <c r="C1799" s="11" t="s">
        <v>5681</v>
      </c>
      <c r="D1799" s="768" t="s">
        <v>8968</v>
      </c>
      <c r="E1799" s="8">
        <v>17000</v>
      </c>
      <c r="G1799" s="6">
        <f t="shared" si="31"/>
        <v>17000</v>
      </c>
    </row>
    <row r="1800" spans="1:8" x14ac:dyDescent="0.25">
      <c r="A1800" s="113">
        <v>44261</v>
      </c>
      <c r="B1800" s="10" t="s">
        <v>6408</v>
      </c>
      <c r="C1800" s="11" t="s">
        <v>166</v>
      </c>
      <c r="F1800" s="9">
        <v>150000</v>
      </c>
      <c r="G1800" s="6">
        <f t="shared" si="31"/>
        <v>-150000</v>
      </c>
      <c r="H1800" s="1215" t="s">
        <v>6678</v>
      </c>
    </row>
    <row r="1801" spans="1:8" x14ac:dyDescent="0.25">
      <c r="A1801" s="113">
        <v>44261</v>
      </c>
      <c r="B1801" s="10" t="s">
        <v>1400</v>
      </c>
      <c r="C1801" s="11" t="s">
        <v>166</v>
      </c>
      <c r="F1801" s="9">
        <v>50000</v>
      </c>
      <c r="G1801" s="6">
        <f t="shared" ref="G1801" si="32">E1801-F1801</f>
        <v>-50000</v>
      </c>
      <c r="H1801" s="1215"/>
    </row>
    <row r="1802" spans="1:8" x14ac:dyDescent="0.25">
      <c r="A1802" s="113">
        <v>44264</v>
      </c>
      <c r="B1802" s="10" t="s">
        <v>2652</v>
      </c>
      <c r="C1802" s="11" t="s">
        <v>5681</v>
      </c>
      <c r="F1802" s="9">
        <v>5800</v>
      </c>
      <c r="G1802" s="6">
        <f t="shared" si="31"/>
        <v>-5800</v>
      </c>
      <c r="H1802" s="78"/>
    </row>
    <row r="1803" spans="1:8" x14ac:dyDescent="0.25">
      <c r="A1803" s="113">
        <v>44264</v>
      </c>
      <c r="B1803" s="10" t="s">
        <v>6248</v>
      </c>
      <c r="C1803" s="11" t="s">
        <v>5681</v>
      </c>
      <c r="F1803" s="9">
        <v>6500</v>
      </c>
      <c r="G1803" s="6">
        <f t="shared" si="31"/>
        <v>-6500</v>
      </c>
      <c r="H1803" s="79" t="s">
        <v>6697</v>
      </c>
    </row>
    <row r="1804" spans="1:8" x14ac:dyDescent="0.25">
      <c r="A1804" s="113">
        <v>44264</v>
      </c>
      <c r="B1804" s="10" t="s">
        <v>2933</v>
      </c>
      <c r="C1804" s="11" t="s">
        <v>5681</v>
      </c>
      <c r="F1804" s="9">
        <v>25500</v>
      </c>
      <c r="G1804" s="6">
        <f t="shared" si="31"/>
        <v>-25500</v>
      </c>
      <c r="H1804" s="79"/>
    </row>
    <row r="1805" spans="1:8" x14ac:dyDescent="0.25">
      <c r="A1805" s="113">
        <v>44264</v>
      </c>
      <c r="B1805" s="10" t="s">
        <v>1400</v>
      </c>
      <c r="C1805" s="11" t="s">
        <v>5681</v>
      </c>
      <c r="F1805" s="9">
        <v>102200</v>
      </c>
      <c r="G1805" s="6">
        <f t="shared" si="31"/>
        <v>-102200</v>
      </c>
      <c r="H1805" s="80"/>
    </row>
    <row r="1806" spans="1:8" x14ac:dyDescent="0.25">
      <c r="A1806" s="113">
        <v>44230</v>
      </c>
      <c r="B1806" s="10" t="s">
        <v>6507</v>
      </c>
      <c r="C1806" s="11" t="s">
        <v>161</v>
      </c>
      <c r="E1806" s="8">
        <v>10715</v>
      </c>
      <c r="G1806" s="6">
        <f t="shared" si="31"/>
        <v>10715</v>
      </c>
    </row>
    <row r="1807" spans="1:8" x14ac:dyDescent="0.25">
      <c r="A1807" s="113">
        <v>44244</v>
      </c>
      <c r="B1807" s="10" t="s">
        <v>6507</v>
      </c>
      <c r="C1807" s="11" t="s">
        <v>161</v>
      </c>
      <c r="E1807" s="8">
        <v>24623</v>
      </c>
      <c r="G1807" s="6">
        <f t="shared" si="31"/>
        <v>24623</v>
      </c>
    </row>
    <row r="1808" spans="1:8" x14ac:dyDescent="0.25">
      <c r="A1808" s="113">
        <v>44244</v>
      </c>
      <c r="B1808" s="10" t="s">
        <v>6518</v>
      </c>
      <c r="C1808" s="11" t="s">
        <v>161</v>
      </c>
      <c r="E1808" s="8">
        <v>368357</v>
      </c>
      <c r="G1808" s="6">
        <f t="shared" ref="G1808:G1830" si="33">E1808-F1808</f>
        <v>368357</v>
      </c>
    </row>
    <row r="1809" spans="1:8" x14ac:dyDescent="0.25">
      <c r="A1809" s="113">
        <v>44251</v>
      </c>
      <c r="B1809" s="10" t="s">
        <v>6507</v>
      </c>
      <c r="C1809" s="11" t="s">
        <v>161</v>
      </c>
      <c r="E1809" s="8">
        <v>13100</v>
      </c>
      <c r="G1809" s="6">
        <f t="shared" si="33"/>
        <v>13100</v>
      </c>
    </row>
    <row r="1810" spans="1:8" x14ac:dyDescent="0.25">
      <c r="A1810" s="113">
        <v>44251</v>
      </c>
      <c r="B1810" s="10" t="s">
        <v>6518</v>
      </c>
      <c r="C1810" s="11" t="s">
        <v>161</v>
      </c>
      <c r="E1810" s="8">
        <v>16104</v>
      </c>
      <c r="G1810" s="6">
        <f t="shared" si="33"/>
        <v>16104</v>
      </c>
    </row>
    <row r="1811" spans="1:8" x14ac:dyDescent="0.25">
      <c r="A1811" s="113">
        <v>44268</v>
      </c>
      <c r="B1811" s="10" t="s">
        <v>6103</v>
      </c>
      <c r="C1811" s="11" t="s">
        <v>1803</v>
      </c>
      <c r="F1811" s="9">
        <v>26398</v>
      </c>
      <c r="G1811" s="6">
        <f t="shared" si="33"/>
        <v>-26398</v>
      </c>
      <c r="H1811" s="78"/>
    </row>
    <row r="1812" spans="1:8" ht="110.25" x14ac:dyDescent="0.25">
      <c r="A1812" s="113">
        <v>44268</v>
      </c>
      <c r="B1812" s="10" t="s">
        <v>18</v>
      </c>
      <c r="C1812" s="11" t="s">
        <v>1803</v>
      </c>
      <c r="F1812" s="9">
        <v>78599</v>
      </c>
      <c r="G1812" s="6">
        <f t="shared" si="33"/>
        <v>-78599</v>
      </c>
      <c r="H1812" s="242" t="s">
        <v>6790</v>
      </c>
    </row>
    <row r="1813" spans="1:8" x14ac:dyDescent="0.25">
      <c r="A1813" s="113">
        <v>44268</v>
      </c>
      <c r="B1813" s="10" t="s">
        <v>2652</v>
      </c>
      <c r="C1813" s="11" t="s">
        <v>1803</v>
      </c>
      <c r="F1813" s="9">
        <v>116065</v>
      </c>
      <c r="G1813" s="6">
        <f t="shared" si="33"/>
        <v>-116065</v>
      </c>
      <c r="H1813" s="79"/>
    </row>
    <row r="1814" spans="1:8" x14ac:dyDescent="0.25">
      <c r="A1814" s="113">
        <v>44268</v>
      </c>
      <c r="B1814" s="10" t="s">
        <v>1400</v>
      </c>
      <c r="C1814" s="11" t="s">
        <v>1803</v>
      </c>
      <c r="F1814" s="9">
        <v>266438</v>
      </c>
      <c r="G1814" s="6">
        <f t="shared" si="33"/>
        <v>-266438</v>
      </c>
      <c r="H1814" s="80"/>
    </row>
    <row r="1815" spans="1:8" x14ac:dyDescent="0.25">
      <c r="A1815" s="113">
        <v>44268</v>
      </c>
      <c r="B1815" s="10" t="s">
        <v>1400</v>
      </c>
      <c r="C1815" s="11" t="s">
        <v>1803</v>
      </c>
      <c r="E1815" s="8">
        <v>25566</v>
      </c>
      <c r="G1815" s="6">
        <f t="shared" si="33"/>
        <v>25566</v>
      </c>
    </row>
    <row r="1816" spans="1:8" x14ac:dyDescent="0.25">
      <c r="A1816" s="113">
        <v>44268</v>
      </c>
      <c r="B1816" s="10" t="s">
        <v>6511</v>
      </c>
      <c r="C1816" s="11" t="s">
        <v>1803</v>
      </c>
      <c r="E1816" s="8">
        <v>6410</v>
      </c>
      <c r="G1816" s="6">
        <f t="shared" si="33"/>
        <v>6410</v>
      </c>
    </row>
    <row r="1817" spans="1:8" x14ac:dyDescent="0.25">
      <c r="A1817" s="113">
        <v>44268</v>
      </c>
      <c r="B1817" s="10" t="s">
        <v>1400</v>
      </c>
      <c r="C1817" s="11" t="s">
        <v>1803</v>
      </c>
      <c r="E1817" s="8">
        <v>14042</v>
      </c>
      <c r="G1817" s="6">
        <f t="shared" si="33"/>
        <v>14042</v>
      </c>
    </row>
    <row r="1818" spans="1:8" x14ac:dyDescent="0.25">
      <c r="A1818" s="113">
        <v>44268</v>
      </c>
      <c r="B1818" s="10" t="s">
        <v>6720</v>
      </c>
      <c r="C1818" s="11" t="s">
        <v>1803</v>
      </c>
      <c r="E1818" s="8">
        <v>58990</v>
      </c>
      <c r="G1818" s="6">
        <f t="shared" si="33"/>
        <v>58990</v>
      </c>
    </row>
    <row r="1819" spans="1:8" x14ac:dyDescent="0.25">
      <c r="A1819" s="113">
        <v>44268</v>
      </c>
      <c r="B1819" s="10" t="s">
        <v>6518</v>
      </c>
      <c r="C1819" s="11" t="s">
        <v>1803</v>
      </c>
      <c r="E1819" s="8">
        <v>82220</v>
      </c>
      <c r="G1819" s="6">
        <f t="shared" si="33"/>
        <v>82220</v>
      </c>
    </row>
    <row r="1820" spans="1:8" x14ac:dyDescent="0.25">
      <c r="A1820" s="113">
        <v>44268</v>
      </c>
      <c r="B1820" s="10" t="s">
        <v>6408</v>
      </c>
      <c r="C1820" s="11" t="s">
        <v>1803</v>
      </c>
      <c r="E1820" s="8">
        <v>67370</v>
      </c>
      <c r="G1820" s="6">
        <f t="shared" si="33"/>
        <v>67370</v>
      </c>
      <c r="H1820" s="128"/>
    </row>
    <row r="1821" spans="1:8" x14ac:dyDescent="0.25">
      <c r="A1821" s="113">
        <v>44268</v>
      </c>
      <c r="B1821" s="10" t="s">
        <v>6720</v>
      </c>
      <c r="C1821" s="11" t="s">
        <v>1803</v>
      </c>
      <c r="E1821" s="8">
        <v>84612</v>
      </c>
      <c r="G1821" s="6">
        <f t="shared" si="33"/>
        <v>84612</v>
      </c>
    </row>
    <row r="1822" spans="1:8" x14ac:dyDescent="0.25">
      <c r="A1822" s="113">
        <v>44268</v>
      </c>
      <c r="B1822" s="10" t="s">
        <v>6408</v>
      </c>
      <c r="C1822" s="11" t="s">
        <v>1803</v>
      </c>
      <c r="E1822" s="8">
        <v>14517</v>
      </c>
      <c r="G1822" s="6">
        <f t="shared" si="33"/>
        <v>14517</v>
      </c>
    </row>
    <row r="1823" spans="1:8" x14ac:dyDescent="0.25">
      <c r="A1823" s="113">
        <v>44264</v>
      </c>
      <c r="B1823" s="10" t="s">
        <v>6511</v>
      </c>
      <c r="C1823" s="11" t="s">
        <v>438</v>
      </c>
      <c r="E1823" s="8">
        <v>73360</v>
      </c>
      <c r="G1823" s="6">
        <f t="shared" si="33"/>
        <v>73360</v>
      </c>
    </row>
    <row r="1824" spans="1:8" x14ac:dyDescent="0.25">
      <c r="A1824" s="113">
        <v>44264</v>
      </c>
      <c r="B1824" s="10" t="s">
        <v>6408</v>
      </c>
      <c r="C1824" s="11" t="s">
        <v>438</v>
      </c>
      <c r="E1824" s="8">
        <v>7970</v>
      </c>
      <c r="G1824" s="6">
        <f t="shared" si="33"/>
        <v>7970</v>
      </c>
    </row>
    <row r="1825" spans="1:8" x14ac:dyDescent="0.25">
      <c r="A1825" s="113">
        <v>44264</v>
      </c>
      <c r="B1825" s="10" t="s">
        <v>1400</v>
      </c>
      <c r="C1825" s="11" t="s">
        <v>438</v>
      </c>
      <c r="E1825" s="8">
        <v>21500</v>
      </c>
      <c r="G1825" s="6">
        <f t="shared" si="33"/>
        <v>21500</v>
      </c>
    </row>
    <row r="1826" spans="1:8" x14ac:dyDescent="0.25">
      <c r="A1826" s="113">
        <v>44280</v>
      </c>
      <c r="B1826" s="10" t="s">
        <v>6408</v>
      </c>
      <c r="C1826" s="11" t="s">
        <v>438</v>
      </c>
      <c r="E1826" s="8">
        <v>2900</v>
      </c>
      <c r="G1826" s="6">
        <f t="shared" si="33"/>
        <v>2900</v>
      </c>
    </row>
    <row r="1827" spans="1:8" x14ac:dyDescent="0.25">
      <c r="A1827" s="113">
        <v>44267</v>
      </c>
      <c r="B1827" s="10" t="s">
        <v>6518</v>
      </c>
      <c r="C1827" s="11" t="s">
        <v>180</v>
      </c>
      <c r="E1827" s="8">
        <v>30000</v>
      </c>
      <c r="G1827" s="6">
        <f t="shared" si="33"/>
        <v>30000</v>
      </c>
    </row>
    <row r="1828" spans="1:8" x14ac:dyDescent="0.25">
      <c r="A1828" s="113">
        <v>44268</v>
      </c>
      <c r="B1828" s="10" t="s">
        <v>6518</v>
      </c>
      <c r="C1828" s="11" t="s">
        <v>169</v>
      </c>
      <c r="E1828" s="8">
        <v>10140</v>
      </c>
      <c r="G1828" s="6">
        <f t="shared" si="33"/>
        <v>10140</v>
      </c>
    </row>
    <row r="1829" spans="1:8" x14ac:dyDescent="0.25">
      <c r="A1829" s="113">
        <v>44230</v>
      </c>
      <c r="B1829" s="10" t="s">
        <v>6507</v>
      </c>
      <c r="C1829" s="11" t="s">
        <v>161</v>
      </c>
      <c r="F1829" s="9">
        <v>10715</v>
      </c>
      <c r="G1829" s="6">
        <f t="shared" si="33"/>
        <v>-10715</v>
      </c>
      <c r="H1829" s="124"/>
    </row>
    <row r="1830" spans="1:8" x14ac:dyDescent="0.25">
      <c r="A1830" s="113">
        <v>44244</v>
      </c>
      <c r="B1830" s="10" t="s">
        <v>6507</v>
      </c>
      <c r="C1830" s="11" t="s">
        <v>161</v>
      </c>
      <c r="F1830" s="9">
        <v>24623</v>
      </c>
      <c r="G1830" s="6">
        <f t="shared" si="33"/>
        <v>-24623</v>
      </c>
      <c r="H1830" s="124"/>
    </row>
    <row r="1831" spans="1:8" ht="94.5" x14ac:dyDescent="0.25">
      <c r="A1831" s="113">
        <v>44244</v>
      </c>
      <c r="B1831" s="10" t="s">
        <v>6518</v>
      </c>
      <c r="C1831" s="11" t="s">
        <v>161</v>
      </c>
      <c r="F1831" s="9">
        <v>368357</v>
      </c>
      <c r="G1831" s="6">
        <f t="shared" ref="G1831:G1948" si="34">E1831-F1831</f>
        <v>-368357</v>
      </c>
      <c r="H1831" s="628" t="s">
        <v>6709</v>
      </c>
    </row>
    <row r="1832" spans="1:8" x14ac:dyDescent="0.25">
      <c r="A1832" s="113">
        <v>44251</v>
      </c>
      <c r="B1832" s="10" t="s">
        <v>6507</v>
      </c>
      <c r="C1832" s="11" t="s">
        <v>161</v>
      </c>
      <c r="F1832" s="9">
        <v>13100</v>
      </c>
      <c r="G1832" s="6">
        <f t="shared" si="34"/>
        <v>-13100</v>
      </c>
      <c r="H1832" s="124"/>
    </row>
    <row r="1833" spans="1:8" x14ac:dyDescent="0.25">
      <c r="A1833" s="113">
        <v>44251</v>
      </c>
      <c r="B1833" s="10" t="s">
        <v>6518</v>
      </c>
      <c r="C1833" s="11" t="s">
        <v>161</v>
      </c>
      <c r="F1833" s="9">
        <v>16104</v>
      </c>
      <c r="G1833" s="6">
        <f t="shared" si="34"/>
        <v>-16104</v>
      </c>
      <c r="H1833" s="124"/>
    </row>
    <row r="1834" spans="1:8" x14ac:dyDescent="0.25">
      <c r="A1834" s="113">
        <v>44251</v>
      </c>
      <c r="G1834" s="6">
        <f t="shared" si="34"/>
        <v>0</v>
      </c>
    </row>
    <row r="1835" spans="1:8" x14ac:dyDescent="0.25">
      <c r="A1835" s="113">
        <v>44299</v>
      </c>
      <c r="B1835" s="10" t="s">
        <v>6408</v>
      </c>
      <c r="C1835" s="11" t="s">
        <v>166</v>
      </c>
      <c r="E1835" s="8">
        <v>13975</v>
      </c>
      <c r="G1835" s="6">
        <f t="shared" ref="G1835:G1848" si="35">E1835-F1835</f>
        <v>13975</v>
      </c>
    </row>
    <row r="1836" spans="1:8" x14ac:dyDescent="0.25">
      <c r="A1836" s="113">
        <v>44299</v>
      </c>
      <c r="B1836" s="10" t="s">
        <v>6408</v>
      </c>
      <c r="C1836" s="11" t="s">
        <v>166</v>
      </c>
      <c r="E1836" s="8">
        <v>4675</v>
      </c>
      <c r="G1836" s="6">
        <f t="shared" si="35"/>
        <v>4675</v>
      </c>
    </row>
    <row r="1837" spans="1:8" x14ac:dyDescent="0.25">
      <c r="A1837" s="113">
        <v>44299</v>
      </c>
      <c r="B1837" s="10" t="s">
        <v>6408</v>
      </c>
      <c r="C1837" s="11" t="s">
        <v>166</v>
      </c>
      <c r="E1837" s="8">
        <v>18400</v>
      </c>
      <c r="G1837" s="6">
        <f t="shared" si="35"/>
        <v>18400</v>
      </c>
    </row>
    <row r="1838" spans="1:8" x14ac:dyDescent="0.25">
      <c r="A1838" s="113">
        <v>44299</v>
      </c>
      <c r="B1838" s="10" t="s">
        <v>1400</v>
      </c>
      <c r="C1838" s="11" t="s">
        <v>166</v>
      </c>
      <c r="E1838" s="8">
        <v>2120</v>
      </c>
      <c r="G1838" s="6">
        <f t="shared" si="35"/>
        <v>2120</v>
      </c>
    </row>
    <row r="1839" spans="1:8" x14ac:dyDescent="0.25">
      <c r="A1839" s="113">
        <v>44299</v>
      </c>
      <c r="B1839" s="10" t="s">
        <v>6511</v>
      </c>
      <c r="C1839" s="11" t="s">
        <v>166</v>
      </c>
      <c r="E1839" s="8">
        <v>15875</v>
      </c>
      <c r="G1839" s="6">
        <f t="shared" si="35"/>
        <v>15875</v>
      </c>
    </row>
    <row r="1840" spans="1:8" x14ac:dyDescent="0.25">
      <c r="A1840" s="113">
        <v>44299</v>
      </c>
      <c r="B1840" s="10" t="s">
        <v>6511</v>
      </c>
      <c r="C1840" s="11" t="s">
        <v>166</v>
      </c>
      <c r="E1840" s="8">
        <v>2320</v>
      </c>
      <c r="G1840" s="6">
        <f t="shared" si="35"/>
        <v>2320</v>
      </c>
    </row>
    <row r="1841" spans="1:7" x14ac:dyDescent="0.25">
      <c r="A1841" s="113">
        <v>44299</v>
      </c>
      <c r="B1841" s="10" t="s">
        <v>6408</v>
      </c>
      <c r="C1841" s="11" t="s">
        <v>166</v>
      </c>
      <c r="E1841" s="8">
        <v>7800</v>
      </c>
      <c r="G1841" s="6">
        <f t="shared" si="35"/>
        <v>7800</v>
      </c>
    </row>
    <row r="1842" spans="1:7" x14ac:dyDescent="0.25">
      <c r="A1842" s="113">
        <v>44299</v>
      </c>
      <c r="B1842" s="10" t="s">
        <v>6408</v>
      </c>
      <c r="C1842" s="11" t="s">
        <v>166</v>
      </c>
      <c r="E1842" s="8">
        <v>6000</v>
      </c>
      <c r="G1842" s="6">
        <f t="shared" si="35"/>
        <v>6000</v>
      </c>
    </row>
    <row r="1843" spans="1:7" x14ac:dyDescent="0.25">
      <c r="A1843" s="113">
        <v>44299</v>
      </c>
      <c r="B1843" s="10" t="s">
        <v>6408</v>
      </c>
      <c r="C1843" s="11" t="s">
        <v>166</v>
      </c>
      <c r="E1843" s="8">
        <v>2515</v>
      </c>
      <c r="G1843" s="6">
        <f t="shared" si="35"/>
        <v>2515</v>
      </c>
    </row>
    <row r="1844" spans="1:7" x14ac:dyDescent="0.25">
      <c r="A1844" s="113">
        <v>44299</v>
      </c>
      <c r="B1844" s="10" t="s">
        <v>6408</v>
      </c>
      <c r="C1844" s="11" t="s">
        <v>166</v>
      </c>
      <c r="E1844" s="8">
        <v>5300</v>
      </c>
      <c r="G1844" s="6">
        <f t="shared" si="35"/>
        <v>5300</v>
      </c>
    </row>
    <row r="1845" spans="1:7" x14ac:dyDescent="0.25">
      <c r="A1845" s="113">
        <v>44299</v>
      </c>
      <c r="B1845" s="10" t="s">
        <v>6408</v>
      </c>
      <c r="C1845" s="11" t="s">
        <v>166</v>
      </c>
      <c r="E1845" s="8">
        <v>15600</v>
      </c>
      <c r="G1845" s="6">
        <f t="shared" si="35"/>
        <v>15600</v>
      </c>
    </row>
    <row r="1846" spans="1:7" x14ac:dyDescent="0.25">
      <c r="A1846" s="113">
        <v>44299</v>
      </c>
      <c r="B1846" s="10" t="s">
        <v>6408</v>
      </c>
      <c r="C1846" s="11" t="s">
        <v>166</v>
      </c>
      <c r="E1846" s="8">
        <v>5000</v>
      </c>
      <c r="G1846" s="6">
        <f t="shared" si="35"/>
        <v>5000</v>
      </c>
    </row>
    <row r="1847" spans="1:7" x14ac:dyDescent="0.25">
      <c r="A1847" s="113">
        <v>44299</v>
      </c>
      <c r="B1847" s="10" t="s">
        <v>6408</v>
      </c>
      <c r="C1847" s="11" t="s">
        <v>166</v>
      </c>
      <c r="E1847" s="8">
        <v>23400</v>
      </c>
      <c r="G1847" s="6">
        <f t="shared" si="35"/>
        <v>23400</v>
      </c>
    </row>
    <row r="1848" spans="1:7" x14ac:dyDescent="0.25">
      <c r="A1848" s="113">
        <v>44299</v>
      </c>
      <c r="B1848" s="10" t="s">
        <v>6408</v>
      </c>
      <c r="C1848" s="11" t="s">
        <v>166</v>
      </c>
      <c r="E1848" s="8">
        <v>4940</v>
      </c>
      <c r="G1848" s="6">
        <f t="shared" si="35"/>
        <v>4940</v>
      </c>
    </row>
    <row r="1849" spans="1:7" x14ac:dyDescent="0.25">
      <c r="A1849" s="113">
        <v>44271</v>
      </c>
      <c r="B1849" s="10" t="s">
        <v>6511</v>
      </c>
      <c r="C1849" s="11" t="s">
        <v>166</v>
      </c>
      <c r="E1849" s="8">
        <v>9000</v>
      </c>
      <c r="G1849" s="6">
        <f t="shared" si="34"/>
        <v>9000</v>
      </c>
    </row>
    <row r="1850" spans="1:7" x14ac:dyDescent="0.25">
      <c r="A1850" s="113">
        <v>44271</v>
      </c>
      <c r="B1850" s="10" t="s">
        <v>1400</v>
      </c>
      <c r="C1850" s="11" t="s">
        <v>166</v>
      </c>
      <c r="E1850" s="8">
        <v>46200</v>
      </c>
      <c r="G1850" s="6">
        <f t="shared" si="34"/>
        <v>46200</v>
      </c>
    </row>
    <row r="1851" spans="1:7" x14ac:dyDescent="0.25">
      <c r="A1851" s="113">
        <v>44274</v>
      </c>
      <c r="B1851" s="10" t="s">
        <v>1400</v>
      </c>
      <c r="C1851" s="11" t="s">
        <v>5681</v>
      </c>
      <c r="D1851" s="768" t="s">
        <v>8969</v>
      </c>
      <c r="E1851" s="8">
        <v>18600</v>
      </c>
      <c r="G1851" s="6">
        <f t="shared" si="34"/>
        <v>18600</v>
      </c>
    </row>
    <row r="1852" spans="1:7" ht="16.5" thickBot="1" x14ac:dyDescent="0.3">
      <c r="A1852" s="113">
        <v>44274</v>
      </c>
      <c r="B1852" s="10" t="s">
        <v>1400</v>
      </c>
      <c r="C1852" s="11" t="s">
        <v>5681</v>
      </c>
      <c r="D1852" s="768" t="s">
        <v>9246</v>
      </c>
      <c r="E1852" s="8">
        <v>63200</v>
      </c>
      <c r="G1852" s="6">
        <f t="shared" si="34"/>
        <v>63200</v>
      </c>
    </row>
    <row r="1853" spans="1:7" x14ac:dyDescent="0.25">
      <c r="A1853" s="113">
        <v>44264</v>
      </c>
      <c r="B1853" s="10" t="s">
        <v>6508</v>
      </c>
      <c r="C1853" s="11" t="s">
        <v>1803</v>
      </c>
      <c r="D1853" s="768">
        <v>223</v>
      </c>
      <c r="E1853" s="292">
        <v>149055</v>
      </c>
      <c r="G1853" s="6">
        <f t="shared" si="34"/>
        <v>149055</v>
      </c>
    </row>
    <row r="1854" spans="1:7" x14ac:dyDescent="0.25">
      <c r="A1854" s="113">
        <v>44265</v>
      </c>
      <c r="B1854" s="10" t="s">
        <v>6720</v>
      </c>
      <c r="C1854" s="11" t="s">
        <v>1803</v>
      </c>
      <c r="D1854" s="768">
        <v>261</v>
      </c>
      <c r="E1854" s="8">
        <v>68784</v>
      </c>
      <c r="G1854" s="6">
        <f t="shared" si="34"/>
        <v>68784</v>
      </c>
    </row>
    <row r="1855" spans="1:7" x14ac:dyDescent="0.25">
      <c r="A1855" s="113">
        <v>44268</v>
      </c>
      <c r="B1855" s="10" t="s">
        <v>6511</v>
      </c>
      <c r="C1855" s="11" t="s">
        <v>1803</v>
      </c>
      <c r="D1855" s="768">
        <v>336</v>
      </c>
      <c r="E1855" s="8">
        <v>9691</v>
      </c>
      <c r="G1855" s="6">
        <f t="shared" si="34"/>
        <v>9691</v>
      </c>
    </row>
    <row r="1856" spans="1:7" x14ac:dyDescent="0.25">
      <c r="A1856" s="113">
        <v>44268</v>
      </c>
      <c r="B1856" s="10" t="s">
        <v>6720</v>
      </c>
      <c r="C1856" s="11" t="s">
        <v>1803</v>
      </c>
      <c r="D1856" s="768">
        <v>337</v>
      </c>
      <c r="E1856" s="8">
        <v>15953</v>
      </c>
      <c r="G1856" s="6">
        <f t="shared" si="34"/>
        <v>15953</v>
      </c>
    </row>
    <row r="1857" spans="1:8" x14ac:dyDescent="0.25">
      <c r="A1857" s="113">
        <v>44271</v>
      </c>
      <c r="B1857" s="10" t="s">
        <v>6508</v>
      </c>
      <c r="C1857" s="11" t="s">
        <v>1803</v>
      </c>
      <c r="D1857" s="768">
        <v>403</v>
      </c>
      <c r="E1857" s="8">
        <v>8000</v>
      </c>
      <c r="G1857" s="6">
        <f t="shared" si="34"/>
        <v>8000</v>
      </c>
    </row>
    <row r="1858" spans="1:8" x14ac:dyDescent="0.25">
      <c r="A1858" s="113">
        <v>44271</v>
      </c>
      <c r="B1858" s="10" t="s">
        <v>6408</v>
      </c>
      <c r="C1858" s="11" t="s">
        <v>1803</v>
      </c>
      <c r="D1858" s="769" t="s">
        <v>6765</v>
      </c>
      <c r="E1858" s="8">
        <v>21517</v>
      </c>
      <c r="G1858" s="6">
        <f t="shared" si="34"/>
        <v>21517</v>
      </c>
    </row>
    <row r="1859" spans="1:8" x14ac:dyDescent="0.25">
      <c r="A1859" s="113">
        <v>44271</v>
      </c>
      <c r="B1859" s="10" t="s">
        <v>6720</v>
      </c>
      <c r="C1859" s="11" t="s">
        <v>1803</v>
      </c>
      <c r="D1859" s="769" t="s">
        <v>6766</v>
      </c>
      <c r="E1859" s="8">
        <v>2281</v>
      </c>
      <c r="G1859" s="6">
        <f t="shared" si="34"/>
        <v>2281</v>
      </c>
    </row>
    <row r="1860" spans="1:8" x14ac:dyDescent="0.25">
      <c r="A1860" s="113">
        <v>44272</v>
      </c>
      <c r="B1860" s="10" t="s">
        <v>6508</v>
      </c>
      <c r="C1860" s="11" t="s">
        <v>1803</v>
      </c>
      <c r="D1860" s="768">
        <v>451</v>
      </c>
      <c r="E1860" s="8">
        <v>2858</v>
      </c>
      <c r="G1860" s="6">
        <f t="shared" si="34"/>
        <v>2858</v>
      </c>
    </row>
    <row r="1861" spans="1:8" x14ac:dyDescent="0.25">
      <c r="A1861" s="113">
        <v>44274</v>
      </c>
      <c r="B1861" s="10" t="s">
        <v>6508</v>
      </c>
      <c r="C1861" s="11" t="s">
        <v>1803</v>
      </c>
      <c r="D1861" s="768">
        <v>495</v>
      </c>
      <c r="E1861" s="8">
        <v>71428</v>
      </c>
      <c r="G1861" s="6">
        <f t="shared" si="34"/>
        <v>71428</v>
      </c>
    </row>
    <row r="1862" spans="1:8" ht="16.5" thickBot="1" x14ac:dyDescent="0.3">
      <c r="A1862" s="113">
        <v>44274</v>
      </c>
      <c r="B1862" s="10" t="s">
        <v>1400</v>
      </c>
      <c r="C1862" s="11" t="s">
        <v>1803</v>
      </c>
      <c r="D1862" s="768">
        <v>494</v>
      </c>
      <c r="E1862" s="293">
        <v>53174</v>
      </c>
      <c r="G1862" s="6">
        <f t="shared" si="34"/>
        <v>53174</v>
      </c>
    </row>
    <row r="1863" spans="1:8" x14ac:dyDescent="0.25">
      <c r="A1863" s="113">
        <v>44274</v>
      </c>
      <c r="B1863" s="10" t="s">
        <v>6508</v>
      </c>
      <c r="C1863" s="11" t="s">
        <v>1803</v>
      </c>
      <c r="D1863" s="768">
        <v>43</v>
      </c>
      <c r="F1863" s="9">
        <v>55691</v>
      </c>
      <c r="G1863" s="6">
        <f t="shared" si="34"/>
        <v>-55691</v>
      </c>
      <c r="H1863" s="7" t="s">
        <v>6506</v>
      </c>
    </row>
    <row r="1864" spans="1:8" x14ac:dyDescent="0.25">
      <c r="A1864" s="113">
        <v>44275</v>
      </c>
      <c r="B1864" s="10" t="s">
        <v>1400</v>
      </c>
      <c r="C1864" s="11" t="s">
        <v>1803</v>
      </c>
      <c r="D1864" s="768">
        <v>44</v>
      </c>
      <c r="F1864" s="9">
        <v>20120</v>
      </c>
      <c r="G1864" s="6">
        <f t="shared" si="34"/>
        <v>-20120</v>
      </c>
      <c r="H1864" s="7" t="s">
        <v>6506</v>
      </c>
    </row>
    <row r="1865" spans="1:8" x14ac:dyDescent="0.25">
      <c r="A1865" s="113">
        <v>44279</v>
      </c>
      <c r="B1865" s="10" t="s">
        <v>6408</v>
      </c>
      <c r="C1865" s="11" t="s">
        <v>3011</v>
      </c>
      <c r="D1865" s="768">
        <v>2</v>
      </c>
      <c r="E1865" s="8">
        <v>51450</v>
      </c>
      <c r="G1865" s="6">
        <f t="shared" si="34"/>
        <v>51450</v>
      </c>
    </row>
    <row r="1866" spans="1:8" x14ac:dyDescent="0.25">
      <c r="A1866" s="113">
        <v>44275</v>
      </c>
      <c r="B1866" s="10" t="s">
        <v>2933</v>
      </c>
      <c r="C1866" s="11" t="s">
        <v>6767</v>
      </c>
      <c r="D1866" s="768">
        <v>2103</v>
      </c>
      <c r="E1866" s="8">
        <v>61200</v>
      </c>
      <c r="G1866" s="6">
        <f t="shared" si="34"/>
        <v>61200</v>
      </c>
    </row>
    <row r="1867" spans="1:8" x14ac:dyDescent="0.25">
      <c r="A1867" s="113">
        <v>44284</v>
      </c>
      <c r="B1867" s="10" t="s">
        <v>6408</v>
      </c>
      <c r="C1867" s="11" t="s">
        <v>3011</v>
      </c>
      <c r="F1867" s="9">
        <v>50000</v>
      </c>
      <c r="G1867" s="6">
        <f t="shared" si="34"/>
        <v>-50000</v>
      </c>
      <c r="H1867" s="7" t="s">
        <v>6788</v>
      </c>
    </row>
    <row r="1868" spans="1:8" x14ac:dyDescent="0.25">
      <c r="A1868" s="113">
        <v>44284</v>
      </c>
      <c r="B1868" s="10" t="s">
        <v>1400</v>
      </c>
      <c r="C1868" s="11" t="s">
        <v>5681</v>
      </c>
      <c r="F1868" s="9">
        <v>50000</v>
      </c>
      <c r="G1868" s="6">
        <f t="shared" si="34"/>
        <v>-50000</v>
      </c>
      <c r="H1868" s="7" t="s">
        <v>6788</v>
      </c>
    </row>
    <row r="1869" spans="1:8" x14ac:dyDescent="0.25">
      <c r="A1869" s="113">
        <v>44284</v>
      </c>
      <c r="B1869" s="10" t="s">
        <v>1400</v>
      </c>
      <c r="C1869" s="11" t="s">
        <v>164</v>
      </c>
      <c r="E1869" s="8">
        <v>121998</v>
      </c>
      <c r="G1869" s="6">
        <f t="shared" si="34"/>
        <v>121998</v>
      </c>
    </row>
    <row r="1870" spans="1:8" x14ac:dyDescent="0.25">
      <c r="A1870" s="113">
        <v>44284</v>
      </c>
      <c r="B1870" s="10" t="s">
        <v>1400</v>
      </c>
      <c r="C1870" s="11" t="s">
        <v>164</v>
      </c>
      <c r="F1870" s="9">
        <v>100000</v>
      </c>
      <c r="G1870" s="6">
        <f t="shared" si="34"/>
        <v>-100000</v>
      </c>
      <c r="H1870" s="7" t="s">
        <v>6788</v>
      </c>
    </row>
    <row r="1871" spans="1:8" x14ac:dyDescent="0.25">
      <c r="A1871" s="113">
        <v>44284</v>
      </c>
      <c r="B1871" s="10" t="s">
        <v>6507</v>
      </c>
      <c r="C1871" s="11" t="s">
        <v>180</v>
      </c>
      <c r="F1871" s="9">
        <v>21600</v>
      </c>
      <c r="G1871" s="6">
        <f t="shared" si="34"/>
        <v>-21600</v>
      </c>
      <c r="H1871" s="78"/>
    </row>
    <row r="1872" spans="1:8" x14ac:dyDescent="0.25">
      <c r="A1872" s="113">
        <v>44284</v>
      </c>
      <c r="B1872" s="10" t="s">
        <v>6518</v>
      </c>
      <c r="C1872" s="11" t="s">
        <v>180</v>
      </c>
      <c r="F1872" s="9">
        <v>30000</v>
      </c>
      <c r="G1872" s="6">
        <f t="shared" si="34"/>
        <v>-30000</v>
      </c>
      <c r="H1872" s="79" t="s">
        <v>6788</v>
      </c>
    </row>
    <row r="1873" spans="1:8" x14ac:dyDescent="0.25">
      <c r="A1873" s="113">
        <v>44284</v>
      </c>
      <c r="B1873" s="10" t="s">
        <v>2652</v>
      </c>
      <c r="C1873" s="11" t="s">
        <v>180</v>
      </c>
      <c r="F1873" s="9">
        <v>98400</v>
      </c>
      <c r="G1873" s="6">
        <f t="shared" si="34"/>
        <v>-98400</v>
      </c>
      <c r="H1873" s="80"/>
    </row>
    <row r="1874" spans="1:8" x14ac:dyDescent="0.25">
      <c r="A1874" s="113">
        <v>44240</v>
      </c>
      <c r="B1874" s="10" t="s">
        <v>6408</v>
      </c>
      <c r="C1874" s="11" t="s">
        <v>3011</v>
      </c>
      <c r="E1874" s="8">
        <v>29000</v>
      </c>
      <c r="G1874" s="6">
        <f t="shared" si="34"/>
        <v>29000</v>
      </c>
    </row>
    <row r="1875" spans="1:8" x14ac:dyDescent="0.25">
      <c r="A1875" s="113">
        <v>44240</v>
      </c>
      <c r="B1875" s="10" t="s">
        <v>6511</v>
      </c>
      <c r="C1875" s="11" t="s">
        <v>3011</v>
      </c>
      <c r="F1875" s="9">
        <v>14000</v>
      </c>
      <c r="G1875" s="6">
        <f t="shared" si="34"/>
        <v>-14000</v>
      </c>
      <c r="H1875" s="54"/>
    </row>
    <row r="1876" spans="1:8" x14ac:dyDescent="0.25">
      <c r="A1876" s="113">
        <v>44240</v>
      </c>
      <c r="B1876" s="10" t="s">
        <v>6408</v>
      </c>
      <c r="C1876" s="11" t="s">
        <v>3011</v>
      </c>
      <c r="F1876" s="9">
        <v>30450</v>
      </c>
      <c r="G1876" s="6">
        <f t="shared" si="34"/>
        <v>-30450</v>
      </c>
      <c r="H1876" s="55" t="s">
        <v>6809</v>
      </c>
    </row>
    <row r="1877" spans="1:8" ht="24" customHeight="1" x14ac:dyDescent="0.25">
      <c r="A1877" s="113">
        <v>44288</v>
      </c>
      <c r="B1877" s="10" t="s">
        <v>6511</v>
      </c>
      <c r="C1877" s="11" t="s">
        <v>438</v>
      </c>
      <c r="F1877" s="9">
        <v>73360</v>
      </c>
      <c r="G1877" s="6">
        <f t="shared" si="34"/>
        <v>-73360</v>
      </c>
      <c r="H1877" s="1216" t="s">
        <v>6973</v>
      </c>
    </row>
    <row r="1878" spans="1:8" ht="24" customHeight="1" x14ac:dyDescent="0.25">
      <c r="A1878" s="113">
        <v>44288</v>
      </c>
      <c r="B1878" s="10" t="s">
        <v>6408</v>
      </c>
      <c r="C1878" s="11" t="s">
        <v>438</v>
      </c>
      <c r="F1878" s="9">
        <v>7970</v>
      </c>
      <c r="G1878" s="6">
        <f t="shared" si="34"/>
        <v>-7970</v>
      </c>
      <c r="H1878" s="1216"/>
    </row>
    <row r="1879" spans="1:8" ht="24" customHeight="1" x14ac:dyDescent="0.25">
      <c r="A1879" s="113">
        <v>44288</v>
      </c>
      <c r="B1879" s="10" t="s">
        <v>1400</v>
      </c>
      <c r="C1879" s="11" t="s">
        <v>438</v>
      </c>
      <c r="F1879" s="9">
        <v>21500</v>
      </c>
      <c r="G1879" s="6">
        <f t="shared" si="34"/>
        <v>-21500</v>
      </c>
      <c r="H1879" s="1216"/>
    </row>
    <row r="1880" spans="1:8" ht="24" customHeight="1" x14ac:dyDescent="0.25">
      <c r="A1880" s="113">
        <v>44288</v>
      </c>
      <c r="B1880" s="10" t="s">
        <v>6408</v>
      </c>
      <c r="C1880" s="11" t="s">
        <v>438</v>
      </c>
      <c r="F1880" s="9">
        <v>2900</v>
      </c>
      <c r="G1880" s="6">
        <f t="shared" si="34"/>
        <v>-2900</v>
      </c>
      <c r="H1880" s="1216"/>
    </row>
    <row r="1881" spans="1:8" ht="24" customHeight="1" x14ac:dyDescent="0.25">
      <c r="A1881" s="113">
        <v>44280</v>
      </c>
      <c r="B1881" s="10" t="s">
        <v>1400</v>
      </c>
      <c r="C1881" s="11" t="s">
        <v>438</v>
      </c>
      <c r="F1881" s="9">
        <v>24225</v>
      </c>
      <c r="G1881" s="6">
        <f t="shared" si="34"/>
        <v>-24225</v>
      </c>
      <c r="H1881" s="1216"/>
    </row>
    <row r="1882" spans="1:8" ht="24" customHeight="1" x14ac:dyDescent="0.25">
      <c r="A1882" s="113">
        <v>44331</v>
      </c>
      <c r="B1882" s="10" t="s">
        <v>6408</v>
      </c>
      <c r="C1882" s="11" t="s">
        <v>438</v>
      </c>
      <c r="F1882" s="9">
        <v>54720</v>
      </c>
      <c r="G1882" s="6">
        <f t="shared" si="34"/>
        <v>-54720</v>
      </c>
      <c r="H1882" s="1216"/>
    </row>
    <row r="1883" spans="1:8" ht="24" customHeight="1" x14ac:dyDescent="0.25">
      <c r="A1883" s="113">
        <v>44341</v>
      </c>
      <c r="B1883" s="10" t="s">
        <v>6511</v>
      </c>
      <c r="C1883" s="11" t="s">
        <v>438</v>
      </c>
      <c r="F1883" s="9">
        <v>22415</v>
      </c>
      <c r="G1883" s="6">
        <f t="shared" si="34"/>
        <v>-22415</v>
      </c>
      <c r="H1883" s="1216"/>
    </row>
    <row r="1884" spans="1:8" x14ac:dyDescent="0.25">
      <c r="A1884" s="113">
        <v>44300</v>
      </c>
      <c r="B1884" s="10" t="s">
        <v>1400</v>
      </c>
      <c r="C1884" s="11" t="s">
        <v>164</v>
      </c>
      <c r="E1884" s="8">
        <v>4494</v>
      </c>
      <c r="G1884" s="6">
        <f t="shared" si="34"/>
        <v>4494</v>
      </c>
    </row>
    <row r="1885" spans="1:8" x14ac:dyDescent="0.25">
      <c r="A1885" s="113">
        <v>44288</v>
      </c>
      <c r="B1885" s="10" t="s">
        <v>1400</v>
      </c>
      <c r="C1885" s="11" t="s">
        <v>164</v>
      </c>
      <c r="E1885" s="8">
        <v>743</v>
      </c>
      <c r="G1885" s="6">
        <f t="shared" si="34"/>
        <v>743</v>
      </c>
    </row>
    <row r="1886" spans="1:8" x14ac:dyDescent="0.25">
      <c r="A1886" s="113">
        <v>44291</v>
      </c>
      <c r="B1886" s="10" t="s">
        <v>6508</v>
      </c>
      <c r="C1886" s="11" t="s">
        <v>1803</v>
      </c>
      <c r="E1886" s="109"/>
      <c r="F1886" s="110">
        <f>171059-12500</f>
        <v>158559</v>
      </c>
      <c r="G1886" s="6">
        <f t="shared" si="34"/>
        <v>-158559</v>
      </c>
      <c r="H1886" s="1168" t="s">
        <v>6910</v>
      </c>
    </row>
    <row r="1887" spans="1:8" x14ac:dyDescent="0.25">
      <c r="A1887" s="113">
        <v>44291</v>
      </c>
      <c r="B1887" s="10" t="s">
        <v>6518</v>
      </c>
      <c r="C1887" s="11" t="s">
        <v>1803</v>
      </c>
      <c r="E1887" s="109"/>
      <c r="F1887" s="111">
        <v>82220</v>
      </c>
      <c r="G1887" s="6">
        <f t="shared" si="34"/>
        <v>-82220</v>
      </c>
      <c r="H1887" s="1135"/>
    </row>
    <row r="1888" spans="1:8" x14ac:dyDescent="0.25">
      <c r="A1888" s="113">
        <v>44291</v>
      </c>
      <c r="B1888" s="10" t="s">
        <v>6511</v>
      </c>
      <c r="C1888" s="11" t="s">
        <v>1803</v>
      </c>
      <c r="E1888" s="109"/>
      <c r="F1888" s="111">
        <f>16101+25620</f>
        <v>41721</v>
      </c>
      <c r="G1888" s="6">
        <f t="shared" si="34"/>
        <v>-41721</v>
      </c>
      <c r="H1888" s="1135"/>
    </row>
    <row r="1889" spans="1:8" x14ac:dyDescent="0.25">
      <c r="A1889" s="113">
        <v>44291</v>
      </c>
      <c r="B1889" s="10" t="s">
        <v>6720</v>
      </c>
      <c r="C1889" s="11" t="s">
        <v>1803</v>
      </c>
      <c r="E1889" s="109"/>
      <c r="F1889" s="112">
        <v>200000</v>
      </c>
      <c r="G1889" s="6">
        <f t="shared" si="34"/>
        <v>-200000</v>
      </c>
      <c r="H1889" s="1136"/>
    </row>
    <row r="1890" spans="1:8" x14ac:dyDescent="0.25">
      <c r="A1890" s="113">
        <v>44288</v>
      </c>
      <c r="B1890" s="10" t="s">
        <v>6518</v>
      </c>
      <c r="C1890" s="11" t="s">
        <v>169</v>
      </c>
      <c r="E1890" s="8">
        <v>6270</v>
      </c>
      <c r="G1890" s="6">
        <f t="shared" si="34"/>
        <v>6270</v>
      </c>
    </row>
    <row r="1891" spans="1:8" x14ac:dyDescent="0.25">
      <c r="A1891" s="113">
        <v>44293</v>
      </c>
      <c r="B1891" s="10" t="s">
        <v>6518</v>
      </c>
      <c r="C1891" s="11" t="s">
        <v>162</v>
      </c>
      <c r="E1891" s="8">
        <v>545000</v>
      </c>
      <c r="G1891" s="6">
        <f t="shared" si="34"/>
        <v>545000</v>
      </c>
    </row>
    <row r="1892" spans="1:8" x14ac:dyDescent="0.25">
      <c r="A1892" s="113">
        <v>44293</v>
      </c>
      <c r="B1892" s="10" t="s">
        <v>6518</v>
      </c>
      <c r="C1892" s="11" t="s">
        <v>162</v>
      </c>
      <c r="F1892" s="9">
        <v>400000</v>
      </c>
      <c r="G1892" s="6">
        <f t="shared" si="34"/>
        <v>-400000</v>
      </c>
      <c r="H1892" s="7" t="s">
        <v>6788</v>
      </c>
    </row>
    <row r="1893" spans="1:8" x14ac:dyDescent="0.25">
      <c r="A1893" s="113">
        <v>44294</v>
      </c>
      <c r="B1893" s="10" t="s">
        <v>6408</v>
      </c>
      <c r="C1893" s="11" t="s">
        <v>5681</v>
      </c>
      <c r="D1893" s="768" t="s">
        <v>9245</v>
      </c>
      <c r="E1893" s="8">
        <v>109600</v>
      </c>
      <c r="G1893" s="6">
        <f t="shared" si="34"/>
        <v>109600</v>
      </c>
    </row>
    <row r="1894" spans="1:8" x14ac:dyDescent="0.25">
      <c r="A1894" s="113">
        <v>44270</v>
      </c>
      <c r="B1894" s="10" t="s">
        <v>6408</v>
      </c>
      <c r="C1894" s="11" t="s">
        <v>166</v>
      </c>
      <c r="E1894" s="8">
        <v>17100</v>
      </c>
      <c r="G1894" s="6">
        <f t="shared" si="34"/>
        <v>17100</v>
      </c>
    </row>
    <row r="1895" spans="1:8" x14ac:dyDescent="0.25">
      <c r="A1895" s="113">
        <v>44307</v>
      </c>
      <c r="B1895" s="10" t="s">
        <v>6508</v>
      </c>
      <c r="C1895" s="11" t="s">
        <v>180</v>
      </c>
      <c r="E1895" s="8">
        <v>31875</v>
      </c>
      <c r="G1895" s="6">
        <f t="shared" si="34"/>
        <v>31875</v>
      </c>
    </row>
    <row r="1896" spans="1:8" x14ac:dyDescent="0.25">
      <c r="A1896" s="113">
        <v>44308</v>
      </c>
      <c r="B1896" s="10" t="s">
        <v>6408</v>
      </c>
      <c r="C1896" s="11" t="s">
        <v>5681</v>
      </c>
      <c r="D1896" s="768" t="s">
        <v>9285</v>
      </c>
      <c r="E1896" s="8">
        <v>36700</v>
      </c>
      <c r="G1896" s="6">
        <f t="shared" si="34"/>
        <v>36700</v>
      </c>
    </row>
    <row r="1897" spans="1:8" x14ac:dyDescent="0.25">
      <c r="A1897" s="113">
        <v>44308</v>
      </c>
      <c r="B1897" s="10" t="s">
        <v>1400</v>
      </c>
      <c r="C1897" s="11" t="s">
        <v>5681</v>
      </c>
      <c r="D1897" s="768" t="s">
        <v>9284</v>
      </c>
      <c r="E1897" s="8">
        <v>6000</v>
      </c>
      <c r="G1897" s="6">
        <f t="shared" si="34"/>
        <v>6000</v>
      </c>
    </row>
    <row r="1898" spans="1:8" x14ac:dyDescent="0.25">
      <c r="A1898" s="113">
        <v>44316</v>
      </c>
      <c r="B1898" s="10" t="s">
        <v>6408</v>
      </c>
      <c r="C1898" s="11" t="s">
        <v>5681</v>
      </c>
      <c r="F1898" s="9">
        <v>100000</v>
      </c>
      <c r="G1898" s="6">
        <f t="shared" si="34"/>
        <v>-100000</v>
      </c>
      <c r="H1898" s="7" t="s">
        <v>6907</v>
      </c>
    </row>
    <row r="1899" spans="1:8" x14ac:dyDescent="0.25">
      <c r="A1899" s="113">
        <v>44275</v>
      </c>
      <c r="B1899" s="10" t="s">
        <v>6508</v>
      </c>
      <c r="C1899" s="11" t="s">
        <v>1803</v>
      </c>
      <c r="E1899" s="8">
        <v>4381</v>
      </c>
      <c r="G1899" s="6">
        <f t="shared" si="34"/>
        <v>4381</v>
      </c>
    </row>
    <row r="1900" spans="1:8" x14ac:dyDescent="0.25">
      <c r="A1900" s="113">
        <v>44275</v>
      </c>
      <c r="B1900" s="10" t="s">
        <v>1400</v>
      </c>
      <c r="C1900" s="11" t="s">
        <v>1803</v>
      </c>
      <c r="E1900" s="8">
        <v>18880</v>
      </c>
      <c r="G1900" s="6">
        <f t="shared" si="34"/>
        <v>18880</v>
      </c>
    </row>
    <row r="1901" spans="1:8" x14ac:dyDescent="0.25">
      <c r="A1901" s="113">
        <v>44275</v>
      </c>
      <c r="B1901" s="10" t="s">
        <v>1400</v>
      </c>
      <c r="C1901" s="11" t="s">
        <v>1803</v>
      </c>
      <c r="F1901" s="9">
        <v>20120</v>
      </c>
      <c r="G1901" s="6">
        <f t="shared" si="34"/>
        <v>-20120</v>
      </c>
      <c r="H1901" s="7" t="s">
        <v>6909</v>
      </c>
    </row>
    <row r="1902" spans="1:8" x14ac:dyDescent="0.25">
      <c r="A1902" s="113">
        <v>44279</v>
      </c>
      <c r="B1902" s="10" t="s">
        <v>6408</v>
      </c>
      <c r="C1902" s="11" t="s">
        <v>1803</v>
      </c>
      <c r="E1902" s="8">
        <v>18012</v>
      </c>
      <c r="G1902" s="6">
        <f t="shared" si="34"/>
        <v>18012</v>
      </c>
    </row>
    <row r="1903" spans="1:8" x14ac:dyDescent="0.25">
      <c r="A1903" s="113">
        <v>44281</v>
      </c>
      <c r="B1903" s="10" t="s">
        <v>6408</v>
      </c>
      <c r="C1903" s="11" t="s">
        <v>1803</v>
      </c>
      <c r="F1903" s="9">
        <v>11028</v>
      </c>
      <c r="G1903" s="6">
        <f t="shared" si="34"/>
        <v>-11028</v>
      </c>
      <c r="H1903" s="7" t="s">
        <v>6909</v>
      </c>
    </row>
    <row r="1904" spans="1:8" x14ac:dyDescent="0.25">
      <c r="A1904" s="113">
        <v>44281</v>
      </c>
      <c r="B1904" s="10" t="s">
        <v>1400</v>
      </c>
      <c r="C1904" s="11" t="s">
        <v>1803</v>
      </c>
      <c r="E1904" s="8">
        <v>8592</v>
      </c>
      <c r="G1904" s="6">
        <f t="shared" si="34"/>
        <v>8592</v>
      </c>
    </row>
    <row r="1905" spans="1:7" x14ac:dyDescent="0.25">
      <c r="A1905" s="113">
        <v>44281</v>
      </c>
      <c r="B1905" s="10" t="s">
        <v>6508</v>
      </c>
      <c r="C1905" s="11" t="s">
        <v>1803</v>
      </c>
      <c r="E1905" s="8">
        <v>3334</v>
      </c>
      <c r="G1905" s="6">
        <f t="shared" si="34"/>
        <v>3334</v>
      </c>
    </row>
    <row r="1906" spans="1:7" x14ac:dyDescent="0.25">
      <c r="A1906" s="113">
        <v>44284</v>
      </c>
      <c r="B1906" s="10" t="s">
        <v>6408</v>
      </c>
      <c r="C1906" s="11" t="s">
        <v>1803</v>
      </c>
      <c r="F1906" s="9">
        <v>2656</v>
      </c>
      <c r="G1906" s="6">
        <f t="shared" si="34"/>
        <v>-2656</v>
      </c>
    </row>
    <row r="1907" spans="1:7" x14ac:dyDescent="0.25">
      <c r="A1907" s="113">
        <v>44284</v>
      </c>
      <c r="B1907" s="10" t="s">
        <v>6408</v>
      </c>
      <c r="C1907" s="11" t="s">
        <v>1803</v>
      </c>
      <c r="E1907" s="8">
        <v>10724</v>
      </c>
      <c r="G1907" s="6">
        <f t="shared" si="34"/>
        <v>10724</v>
      </c>
    </row>
    <row r="1908" spans="1:7" x14ac:dyDescent="0.25">
      <c r="A1908" s="113">
        <v>44284</v>
      </c>
      <c r="B1908" s="10" t="s">
        <v>6720</v>
      </c>
      <c r="C1908" s="11" t="s">
        <v>1803</v>
      </c>
      <c r="E1908" s="8">
        <v>33917</v>
      </c>
      <c r="G1908" s="6">
        <f t="shared" si="34"/>
        <v>33917</v>
      </c>
    </row>
    <row r="1909" spans="1:7" x14ac:dyDescent="0.25">
      <c r="A1909" s="113">
        <v>44291</v>
      </c>
      <c r="B1909" s="10" t="s">
        <v>6511</v>
      </c>
      <c r="C1909" s="11" t="s">
        <v>1803</v>
      </c>
      <c r="E1909" s="8">
        <v>13895</v>
      </c>
      <c r="G1909" s="6">
        <f t="shared" si="34"/>
        <v>13895</v>
      </c>
    </row>
    <row r="1910" spans="1:7" x14ac:dyDescent="0.25">
      <c r="A1910" s="113">
        <v>44291</v>
      </c>
      <c r="B1910" s="10" t="s">
        <v>6720</v>
      </c>
      <c r="C1910" s="11" t="s">
        <v>1803</v>
      </c>
      <c r="E1910" s="8">
        <v>5105</v>
      </c>
      <c r="G1910" s="6">
        <f t="shared" si="34"/>
        <v>5105</v>
      </c>
    </row>
    <row r="1911" spans="1:7" x14ac:dyDescent="0.25">
      <c r="A1911" s="113">
        <v>44294</v>
      </c>
      <c r="B1911" s="10" t="s">
        <v>6511</v>
      </c>
      <c r="C1911" s="11" t="s">
        <v>1803</v>
      </c>
      <c r="E1911" s="8">
        <v>220774</v>
      </c>
      <c r="G1911" s="6">
        <f t="shared" si="34"/>
        <v>220774</v>
      </c>
    </row>
    <row r="1912" spans="1:7" x14ac:dyDescent="0.25">
      <c r="A1912" s="113">
        <v>44294</v>
      </c>
      <c r="B1912" s="10" t="s">
        <v>1400</v>
      </c>
      <c r="C1912" s="11" t="s">
        <v>1803</v>
      </c>
      <c r="E1912" s="8">
        <v>68510</v>
      </c>
      <c r="G1912" s="6">
        <f t="shared" si="34"/>
        <v>68510</v>
      </c>
    </row>
    <row r="1913" spans="1:7" x14ac:dyDescent="0.25">
      <c r="A1913" s="113">
        <v>44294</v>
      </c>
      <c r="B1913" s="10" t="s">
        <v>6720</v>
      </c>
      <c r="C1913" s="11" t="s">
        <v>1803</v>
      </c>
      <c r="E1913" s="8">
        <v>758</v>
      </c>
      <c r="G1913" s="6">
        <f t="shared" si="34"/>
        <v>758</v>
      </c>
    </row>
    <row r="1914" spans="1:7" x14ac:dyDescent="0.25">
      <c r="A1914" s="113">
        <v>44296</v>
      </c>
      <c r="B1914" s="10" t="s">
        <v>6511</v>
      </c>
      <c r="C1914" s="11" t="s">
        <v>1803</v>
      </c>
      <c r="E1914" s="8">
        <v>5675</v>
      </c>
      <c r="G1914" s="6">
        <f t="shared" si="34"/>
        <v>5675</v>
      </c>
    </row>
    <row r="1915" spans="1:7" x14ac:dyDescent="0.25">
      <c r="A1915" s="113">
        <v>44298</v>
      </c>
      <c r="B1915" s="10" t="s">
        <v>6508</v>
      </c>
      <c r="C1915" s="11" t="s">
        <v>1803</v>
      </c>
      <c r="E1915" s="8">
        <v>24564</v>
      </c>
      <c r="G1915" s="6">
        <f t="shared" si="34"/>
        <v>24564</v>
      </c>
    </row>
    <row r="1916" spans="1:7" x14ac:dyDescent="0.25">
      <c r="A1916" s="113">
        <v>44300</v>
      </c>
      <c r="B1916" s="10" t="s">
        <v>6508</v>
      </c>
      <c r="C1916" s="11" t="s">
        <v>1803</v>
      </c>
      <c r="E1916" s="8">
        <v>860</v>
      </c>
      <c r="G1916" s="6">
        <f t="shared" si="34"/>
        <v>860</v>
      </c>
    </row>
    <row r="1917" spans="1:7" x14ac:dyDescent="0.25">
      <c r="A1917" s="113">
        <v>44302</v>
      </c>
      <c r="B1917" s="10" t="s">
        <v>6511</v>
      </c>
      <c r="C1917" s="11" t="s">
        <v>1803</v>
      </c>
      <c r="E1917" s="8">
        <v>2821</v>
      </c>
      <c r="G1917" s="6">
        <f t="shared" si="34"/>
        <v>2821</v>
      </c>
    </row>
    <row r="1918" spans="1:7" x14ac:dyDescent="0.25">
      <c r="A1918" s="113">
        <v>44303</v>
      </c>
      <c r="B1918" s="10" t="s">
        <v>6408</v>
      </c>
      <c r="C1918" s="11" t="s">
        <v>1803</v>
      </c>
      <c r="E1918" s="8">
        <v>14409</v>
      </c>
      <c r="G1918" s="6">
        <f t="shared" si="34"/>
        <v>14409</v>
      </c>
    </row>
    <row r="1919" spans="1:7" x14ac:dyDescent="0.25">
      <c r="A1919" s="113">
        <v>44320</v>
      </c>
      <c r="B1919" s="10" t="s">
        <v>1400</v>
      </c>
      <c r="C1919" s="11" t="s">
        <v>5681</v>
      </c>
      <c r="D1919" s="768" t="s">
        <v>8312</v>
      </c>
      <c r="E1919" s="8">
        <v>17200</v>
      </c>
      <c r="G1919" s="6">
        <f t="shared" si="34"/>
        <v>17200</v>
      </c>
    </row>
    <row r="1920" spans="1:7" x14ac:dyDescent="0.25">
      <c r="A1920" s="113">
        <v>44333</v>
      </c>
      <c r="B1920" s="10" t="s">
        <v>2933</v>
      </c>
      <c r="C1920" s="11" t="s">
        <v>164</v>
      </c>
      <c r="D1920" s="768">
        <v>4445</v>
      </c>
      <c r="E1920" s="8">
        <v>6168</v>
      </c>
      <c r="G1920" s="6">
        <f t="shared" si="34"/>
        <v>6168</v>
      </c>
    </row>
    <row r="1921" spans="1:8" x14ac:dyDescent="0.25">
      <c r="A1921" s="113">
        <v>44333</v>
      </c>
      <c r="B1921" s="10" t="s">
        <v>1400</v>
      </c>
      <c r="C1921" s="11" t="s">
        <v>164</v>
      </c>
      <c r="D1921" s="768">
        <v>4453</v>
      </c>
      <c r="E1921" s="8">
        <v>16796</v>
      </c>
      <c r="G1921" s="6">
        <f t="shared" si="34"/>
        <v>16796</v>
      </c>
    </row>
    <row r="1922" spans="1:8" x14ac:dyDescent="0.25">
      <c r="A1922" s="113">
        <v>44340</v>
      </c>
      <c r="B1922" s="10" t="s">
        <v>6511</v>
      </c>
      <c r="C1922" s="11" t="s">
        <v>166</v>
      </c>
      <c r="E1922" s="8">
        <v>97145</v>
      </c>
      <c r="G1922" s="6">
        <f t="shared" si="34"/>
        <v>97145</v>
      </c>
    </row>
    <row r="1923" spans="1:8" x14ac:dyDescent="0.25">
      <c r="A1923" s="113">
        <v>44340</v>
      </c>
      <c r="B1923" s="10" t="s">
        <v>6955</v>
      </c>
      <c r="C1923" s="11" t="s">
        <v>166</v>
      </c>
      <c r="E1923" s="8">
        <v>55800</v>
      </c>
      <c r="G1923" s="6">
        <f t="shared" si="34"/>
        <v>55800</v>
      </c>
    </row>
    <row r="1924" spans="1:8" x14ac:dyDescent="0.25">
      <c r="A1924" s="113">
        <v>44340</v>
      </c>
      <c r="B1924" s="10" t="s">
        <v>6408</v>
      </c>
      <c r="C1924" s="11" t="s">
        <v>166</v>
      </c>
      <c r="E1924" s="8">
        <v>4970</v>
      </c>
      <c r="G1924" s="6">
        <f t="shared" si="34"/>
        <v>4970</v>
      </c>
    </row>
    <row r="1925" spans="1:8" x14ac:dyDescent="0.25">
      <c r="A1925" s="113">
        <v>44310</v>
      </c>
      <c r="B1925" s="10" t="s">
        <v>6511</v>
      </c>
      <c r="C1925" s="11" t="s">
        <v>1803</v>
      </c>
      <c r="E1925" s="8">
        <v>5367</v>
      </c>
      <c r="G1925" s="6">
        <f t="shared" si="34"/>
        <v>5367</v>
      </c>
    </row>
    <row r="1926" spans="1:8" x14ac:dyDescent="0.25">
      <c r="A1926" s="113">
        <v>44312</v>
      </c>
      <c r="B1926" s="10" t="s">
        <v>6508</v>
      </c>
      <c r="C1926" s="11" t="s">
        <v>1803</v>
      </c>
      <c r="E1926" s="8">
        <v>12568</v>
      </c>
      <c r="G1926" s="6">
        <f t="shared" si="34"/>
        <v>12568</v>
      </c>
    </row>
    <row r="1927" spans="1:8" x14ac:dyDescent="0.25">
      <c r="A1927" s="113">
        <v>44320</v>
      </c>
      <c r="B1927" s="10" t="s">
        <v>6511</v>
      </c>
      <c r="C1927" s="11" t="s">
        <v>1803</v>
      </c>
      <c r="E1927" s="8">
        <v>121139</v>
      </c>
      <c r="G1927" s="6">
        <f t="shared" si="34"/>
        <v>121139</v>
      </c>
    </row>
    <row r="1928" spans="1:8" x14ac:dyDescent="0.25">
      <c r="A1928" s="113">
        <v>44321</v>
      </c>
      <c r="B1928" s="10" t="s">
        <v>6511</v>
      </c>
      <c r="C1928" s="11" t="s">
        <v>1803</v>
      </c>
      <c r="E1928" s="8">
        <v>13264</v>
      </c>
      <c r="G1928" s="6">
        <f t="shared" si="34"/>
        <v>13264</v>
      </c>
    </row>
    <row r="1929" spans="1:8" x14ac:dyDescent="0.25">
      <c r="A1929" s="113">
        <v>44335</v>
      </c>
      <c r="B1929" s="10" t="s">
        <v>6511</v>
      </c>
      <c r="C1929" s="11" t="s">
        <v>1803</v>
      </c>
      <c r="E1929" s="8">
        <v>5670</v>
      </c>
      <c r="G1929" s="6">
        <f t="shared" si="34"/>
        <v>5670</v>
      </c>
    </row>
    <row r="1930" spans="1:8" x14ac:dyDescent="0.25">
      <c r="A1930" s="113">
        <v>44341</v>
      </c>
      <c r="B1930" s="10" t="s">
        <v>6408</v>
      </c>
      <c r="C1930" s="11" t="s">
        <v>166</v>
      </c>
      <c r="E1930" s="8">
        <v>4395</v>
      </c>
      <c r="G1930" s="6">
        <f t="shared" si="34"/>
        <v>4395</v>
      </c>
    </row>
    <row r="1931" spans="1:8" x14ac:dyDescent="0.25">
      <c r="A1931" s="113">
        <v>44321</v>
      </c>
      <c r="B1931" s="10" t="s">
        <v>2933</v>
      </c>
      <c r="C1931" s="11" t="s">
        <v>6767</v>
      </c>
      <c r="F1931" s="9">
        <v>25000</v>
      </c>
      <c r="G1931" s="6">
        <f t="shared" si="34"/>
        <v>-25000</v>
      </c>
      <c r="H1931" s="7" t="s">
        <v>1157</v>
      </c>
    </row>
    <row r="1932" spans="1:8" x14ac:dyDescent="0.25">
      <c r="A1932" s="113">
        <v>44341</v>
      </c>
      <c r="B1932" s="10" t="s">
        <v>1400</v>
      </c>
      <c r="C1932" s="11" t="s">
        <v>164</v>
      </c>
      <c r="F1932" s="9">
        <v>100000</v>
      </c>
      <c r="G1932" s="6">
        <f t="shared" si="34"/>
        <v>-100000</v>
      </c>
      <c r="H1932" s="7" t="s">
        <v>6956</v>
      </c>
    </row>
    <row r="1933" spans="1:8" x14ac:dyDescent="0.25">
      <c r="A1933" s="113">
        <v>44341</v>
      </c>
      <c r="B1933" s="10" t="s">
        <v>6511</v>
      </c>
      <c r="C1933" s="11" t="s">
        <v>1803</v>
      </c>
      <c r="F1933" s="9">
        <v>300000</v>
      </c>
      <c r="G1933" s="6">
        <f t="shared" si="34"/>
        <v>-300000</v>
      </c>
      <c r="H1933" s="7" t="s">
        <v>6958</v>
      </c>
    </row>
    <row r="1934" spans="1:8" x14ac:dyDescent="0.25">
      <c r="A1934" s="113">
        <v>44342</v>
      </c>
      <c r="B1934" s="10" t="s">
        <v>1400</v>
      </c>
      <c r="C1934" s="11" t="s">
        <v>166</v>
      </c>
      <c r="E1934" s="8">
        <v>35600</v>
      </c>
      <c r="G1934" s="6">
        <f t="shared" si="34"/>
        <v>35600</v>
      </c>
    </row>
    <row r="1935" spans="1:8" x14ac:dyDescent="0.25">
      <c r="A1935" s="113">
        <v>44343</v>
      </c>
      <c r="B1935" s="10" t="s">
        <v>1400</v>
      </c>
      <c r="C1935" s="11" t="s">
        <v>166</v>
      </c>
      <c r="E1935" s="8">
        <v>41800</v>
      </c>
      <c r="G1935" s="6">
        <f t="shared" si="34"/>
        <v>41800</v>
      </c>
    </row>
    <row r="1936" spans="1:8" x14ac:dyDescent="0.25">
      <c r="A1936" s="113">
        <v>44341</v>
      </c>
      <c r="B1936" s="10" t="s">
        <v>6955</v>
      </c>
      <c r="C1936" s="11" t="s">
        <v>166</v>
      </c>
      <c r="E1936" s="8">
        <v>55800</v>
      </c>
      <c r="G1936" s="6">
        <f t="shared" si="34"/>
        <v>55800</v>
      </c>
    </row>
    <row r="1937" spans="1:8" x14ac:dyDescent="0.25">
      <c r="A1937" s="113">
        <v>44345</v>
      </c>
      <c r="B1937" s="10" t="s">
        <v>6511</v>
      </c>
      <c r="C1937" s="11" t="s">
        <v>166</v>
      </c>
      <c r="E1937" s="8">
        <v>8330</v>
      </c>
      <c r="G1937" s="6">
        <f t="shared" si="34"/>
        <v>8330</v>
      </c>
    </row>
    <row r="1938" spans="1:8" x14ac:dyDescent="0.25">
      <c r="A1938" s="113">
        <v>44347</v>
      </c>
      <c r="B1938" s="10" t="s">
        <v>6511</v>
      </c>
      <c r="C1938" s="11" t="s">
        <v>166</v>
      </c>
      <c r="E1938" s="8">
        <v>14190</v>
      </c>
      <c r="G1938" s="6">
        <f t="shared" si="34"/>
        <v>14190</v>
      </c>
    </row>
    <row r="1939" spans="1:8" x14ac:dyDescent="0.25">
      <c r="A1939" s="113">
        <v>44342</v>
      </c>
      <c r="B1939" s="10" t="s">
        <v>2652</v>
      </c>
      <c r="C1939" s="11" t="s">
        <v>166</v>
      </c>
      <c r="E1939" s="8">
        <v>900</v>
      </c>
      <c r="G1939" s="6">
        <f t="shared" si="34"/>
        <v>900</v>
      </c>
      <c r="H1939" s="7" t="s">
        <v>3918</v>
      </c>
    </row>
    <row r="1940" spans="1:8" x14ac:dyDescent="0.25">
      <c r="A1940" s="113">
        <v>44345</v>
      </c>
      <c r="B1940" s="10" t="s">
        <v>1400</v>
      </c>
      <c r="C1940" s="11" t="s">
        <v>166</v>
      </c>
      <c r="F1940" s="9">
        <v>92268</v>
      </c>
      <c r="G1940" s="6">
        <f t="shared" si="34"/>
        <v>-92268</v>
      </c>
      <c r="H1940" s="78"/>
    </row>
    <row r="1941" spans="1:8" x14ac:dyDescent="0.25">
      <c r="A1941" s="113">
        <v>44345</v>
      </c>
      <c r="B1941" s="10" t="s">
        <v>6408</v>
      </c>
      <c r="C1941" s="11" t="s">
        <v>166</v>
      </c>
      <c r="F1941" s="9">
        <v>23720</v>
      </c>
      <c r="G1941" s="6">
        <f t="shared" si="34"/>
        <v>-23720</v>
      </c>
      <c r="H1941" s="79"/>
    </row>
    <row r="1942" spans="1:8" x14ac:dyDescent="0.25">
      <c r="A1942" s="113">
        <v>44345</v>
      </c>
      <c r="B1942" s="10" t="s">
        <v>6507</v>
      </c>
      <c r="C1942" s="11" t="s">
        <v>166</v>
      </c>
      <c r="F1942" s="9">
        <v>4575</v>
      </c>
      <c r="G1942" s="6">
        <f t="shared" si="34"/>
        <v>-4575</v>
      </c>
      <c r="H1942" s="79" t="s">
        <v>6974</v>
      </c>
    </row>
    <row r="1943" spans="1:8" x14ac:dyDescent="0.25">
      <c r="A1943" s="113">
        <v>44345</v>
      </c>
      <c r="B1943" s="10" t="s">
        <v>6511</v>
      </c>
      <c r="C1943" s="11" t="s">
        <v>166</v>
      </c>
      <c r="F1943" s="9">
        <v>124340</v>
      </c>
      <c r="G1943" s="6">
        <f t="shared" si="34"/>
        <v>-124340</v>
      </c>
      <c r="H1943" s="79"/>
    </row>
    <row r="1944" spans="1:8" x14ac:dyDescent="0.25">
      <c r="A1944" s="113">
        <v>44345</v>
      </c>
      <c r="B1944" s="10" t="s">
        <v>6955</v>
      </c>
      <c r="C1944" s="11" t="s">
        <v>166</v>
      </c>
      <c r="F1944" s="9">
        <v>111600</v>
      </c>
      <c r="G1944" s="6">
        <f t="shared" si="34"/>
        <v>-111600</v>
      </c>
      <c r="H1944" s="79"/>
    </row>
    <row r="1945" spans="1:8" x14ac:dyDescent="0.25">
      <c r="A1945" s="113">
        <v>44345</v>
      </c>
      <c r="B1945" s="10" t="s">
        <v>6511</v>
      </c>
      <c r="C1945" s="11" t="s">
        <v>166</v>
      </c>
      <c r="F1945" s="9">
        <v>8587</v>
      </c>
      <c r="G1945" s="6">
        <f t="shared" si="34"/>
        <v>-8587</v>
      </c>
      <c r="H1945" s="80"/>
    </row>
    <row r="1946" spans="1:8" x14ac:dyDescent="0.25">
      <c r="A1946" s="113">
        <v>44280</v>
      </c>
      <c r="B1946" s="10" t="s">
        <v>1400</v>
      </c>
      <c r="C1946" s="11" t="s">
        <v>438</v>
      </c>
      <c r="E1946" s="8">
        <v>24225</v>
      </c>
      <c r="G1946" s="6">
        <f t="shared" si="34"/>
        <v>24225</v>
      </c>
      <c r="H1946" s="124"/>
    </row>
    <row r="1947" spans="1:8" x14ac:dyDescent="0.25">
      <c r="A1947" s="113">
        <v>44301</v>
      </c>
      <c r="B1947" s="10" t="s">
        <v>6408</v>
      </c>
      <c r="C1947" s="11" t="s">
        <v>438</v>
      </c>
      <c r="E1947" s="8">
        <v>54726</v>
      </c>
      <c r="G1947" s="6">
        <f t="shared" si="34"/>
        <v>54726</v>
      </c>
      <c r="H1947" s="124"/>
    </row>
    <row r="1948" spans="1:8" x14ac:dyDescent="0.25">
      <c r="A1948" s="113">
        <v>44337</v>
      </c>
      <c r="B1948" s="10" t="s">
        <v>6511</v>
      </c>
      <c r="C1948" s="11" t="s">
        <v>438</v>
      </c>
      <c r="E1948" s="8">
        <v>153496</v>
      </c>
      <c r="G1948" s="6">
        <f t="shared" si="34"/>
        <v>153496</v>
      </c>
    </row>
    <row r="1949" spans="1:8" x14ac:dyDescent="0.25">
      <c r="A1949" s="113">
        <v>44347</v>
      </c>
      <c r="B1949" s="10" t="s">
        <v>6511</v>
      </c>
      <c r="C1949" s="11" t="s">
        <v>438</v>
      </c>
      <c r="E1949" s="8">
        <v>79600</v>
      </c>
      <c r="G1949" s="6">
        <f t="shared" ref="G1949:G2021" si="36">E1949-F1949</f>
        <v>79600</v>
      </c>
    </row>
    <row r="1950" spans="1:8" x14ac:dyDescent="0.25">
      <c r="A1950" s="113">
        <v>44350</v>
      </c>
      <c r="B1950" s="10" t="s">
        <v>1400</v>
      </c>
      <c r="C1950" s="11" t="s">
        <v>166</v>
      </c>
      <c r="E1950" s="8">
        <v>30000</v>
      </c>
      <c r="G1950" s="6">
        <f t="shared" si="36"/>
        <v>30000</v>
      </c>
    </row>
    <row r="1951" spans="1:8" x14ac:dyDescent="0.25">
      <c r="A1951" s="113">
        <v>44350</v>
      </c>
      <c r="B1951" s="10" t="s">
        <v>6720</v>
      </c>
      <c r="C1951" s="11" t="s">
        <v>1803</v>
      </c>
      <c r="F1951" s="9">
        <v>60288</v>
      </c>
      <c r="G1951" s="6">
        <f t="shared" si="36"/>
        <v>-60288</v>
      </c>
      <c r="H1951" s="7" t="s">
        <v>4470</v>
      </c>
    </row>
    <row r="1952" spans="1:8" x14ac:dyDescent="0.25">
      <c r="A1952" s="113">
        <v>44352</v>
      </c>
      <c r="B1952" s="10" t="s">
        <v>6408</v>
      </c>
      <c r="C1952" s="11" t="s">
        <v>3011</v>
      </c>
      <c r="E1952" s="8">
        <v>28567</v>
      </c>
      <c r="G1952" s="6">
        <f t="shared" si="36"/>
        <v>28567</v>
      </c>
    </row>
    <row r="1953" spans="1:8" x14ac:dyDescent="0.25">
      <c r="A1953" s="113">
        <v>44349</v>
      </c>
      <c r="B1953" s="10" t="s">
        <v>1400</v>
      </c>
      <c r="C1953" s="11" t="s">
        <v>5681</v>
      </c>
      <c r="D1953" s="768" t="s">
        <v>9283</v>
      </c>
      <c r="E1953" s="8">
        <v>4800</v>
      </c>
      <c r="G1953" s="6">
        <f t="shared" si="36"/>
        <v>4800</v>
      </c>
    </row>
    <row r="1954" spans="1:8" x14ac:dyDescent="0.25">
      <c r="A1954" s="113">
        <v>44352</v>
      </c>
      <c r="B1954" s="10" t="s">
        <v>6511</v>
      </c>
      <c r="C1954" s="11" t="s">
        <v>166</v>
      </c>
      <c r="E1954" s="8">
        <v>45420</v>
      </c>
      <c r="G1954" s="6">
        <f t="shared" si="36"/>
        <v>45420</v>
      </c>
    </row>
    <row r="1955" spans="1:8" x14ac:dyDescent="0.25">
      <c r="A1955" s="113">
        <v>44356</v>
      </c>
      <c r="B1955" s="10" t="s">
        <v>1400</v>
      </c>
      <c r="C1955" s="11" t="s">
        <v>438</v>
      </c>
      <c r="E1955" s="8">
        <v>19000</v>
      </c>
      <c r="G1955" s="6">
        <f t="shared" si="36"/>
        <v>19000</v>
      </c>
    </row>
    <row r="1956" spans="1:8" x14ac:dyDescent="0.25">
      <c r="A1956" s="113">
        <v>44361</v>
      </c>
      <c r="B1956" s="10" t="s">
        <v>1400</v>
      </c>
      <c r="C1956" s="11" t="s">
        <v>438</v>
      </c>
      <c r="E1956" s="8">
        <v>22000</v>
      </c>
      <c r="G1956" s="6">
        <f t="shared" si="36"/>
        <v>22000</v>
      </c>
    </row>
    <row r="1957" spans="1:8" x14ac:dyDescent="0.25">
      <c r="A1957" s="113">
        <v>44362</v>
      </c>
      <c r="B1957" s="10" t="s">
        <v>1400</v>
      </c>
      <c r="C1957" s="11" t="s">
        <v>438</v>
      </c>
      <c r="E1957" s="8">
        <v>38000</v>
      </c>
      <c r="G1957" s="6">
        <f t="shared" si="36"/>
        <v>38000</v>
      </c>
    </row>
    <row r="1958" spans="1:8" x14ac:dyDescent="0.25">
      <c r="A1958" s="113">
        <v>44362</v>
      </c>
      <c r="B1958" s="10" t="s">
        <v>6408</v>
      </c>
      <c r="C1958" s="11" t="s">
        <v>438</v>
      </c>
      <c r="E1958" s="8">
        <v>76000</v>
      </c>
      <c r="G1958" s="6">
        <f t="shared" si="36"/>
        <v>76000</v>
      </c>
    </row>
    <row r="1959" spans="1:8" x14ac:dyDescent="0.25">
      <c r="A1959" s="113">
        <v>44362</v>
      </c>
      <c r="B1959" s="10" t="s">
        <v>6511</v>
      </c>
      <c r="C1959" s="11" t="s">
        <v>438</v>
      </c>
      <c r="E1959" s="8">
        <v>36600</v>
      </c>
      <c r="G1959" s="6">
        <f t="shared" si="36"/>
        <v>36600</v>
      </c>
    </row>
    <row r="1960" spans="1:8" x14ac:dyDescent="0.25">
      <c r="A1960" s="113">
        <v>44355</v>
      </c>
      <c r="B1960" s="10" t="s">
        <v>6955</v>
      </c>
      <c r="C1960" s="11" t="s">
        <v>166</v>
      </c>
      <c r="E1960" s="8">
        <v>21600</v>
      </c>
      <c r="G1960" s="6">
        <f t="shared" si="36"/>
        <v>21600</v>
      </c>
    </row>
    <row r="1961" spans="1:8" x14ac:dyDescent="0.25">
      <c r="A1961" s="113">
        <v>44355</v>
      </c>
      <c r="B1961" s="10" t="s">
        <v>1400</v>
      </c>
      <c r="C1961" s="11" t="s">
        <v>166</v>
      </c>
      <c r="E1961" s="8">
        <v>19200</v>
      </c>
      <c r="G1961" s="6">
        <f t="shared" si="36"/>
        <v>19200</v>
      </c>
    </row>
    <row r="1962" spans="1:8" x14ac:dyDescent="0.25">
      <c r="A1962" s="113">
        <v>44363</v>
      </c>
      <c r="B1962" s="10" t="s">
        <v>6511</v>
      </c>
      <c r="C1962" s="11" t="s">
        <v>166</v>
      </c>
      <c r="E1962" s="8">
        <v>2775</v>
      </c>
      <c r="G1962" s="6">
        <f t="shared" si="36"/>
        <v>2775</v>
      </c>
    </row>
    <row r="1963" spans="1:8" x14ac:dyDescent="0.25">
      <c r="A1963" s="113">
        <v>44359</v>
      </c>
      <c r="B1963" s="10" t="s">
        <v>6511</v>
      </c>
      <c r="C1963" s="11" t="s">
        <v>166</v>
      </c>
      <c r="E1963" s="8">
        <v>9130</v>
      </c>
      <c r="G1963" s="6">
        <f t="shared" si="36"/>
        <v>9130</v>
      </c>
    </row>
    <row r="1964" spans="1:8" x14ac:dyDescent="0.25">
      <c r="A1964" s="113">
        <v>44341</v>
      </c>
      <c r="B1964" s="10" t="s">
        <v>1400</v>
      </c>
      <c r="C1964" s="11" t="s">
        <v>1803</v>
      </c>
      <c r="E1964" s="8">
        <v>20332</v>
      </c>
      <c r="G1964" s="6">
        <f t="shared" si="36"/>
        <v>20332</v>
      </c>
    </row>
    <row r="1965" spans="1:8" x14ac:dyDescent="0.25">
      <c r="A1965" s="113">
        <v>44345</v>
      </c>
      <c r="B1965" s="10" t="s">
        <v>6511</v>
      </c>
      <c r="C1965" s="11" t="s">
        <v>1803</v>
      </c>
      <c r="E1965" s="8">
        <v>33768</v>
      </c>
      <c r="G1965" s="6">
        <f t="shared" si="36"/>
        <v>33768</v>
      </c>
    </row>
    <row r="1966" spans="1:8" x14ac:dyDescent="0.25">
      <c r="A1966" s="113">
        <v>44350</v>
      </c>
      <c r="B1966" s="10" t="s">
        <v>6511</v>
      </c>
      <c r="C1966" s="11" t="s">
        <v>1803</v>
      </c>
      <c r="E1966" s="8">
        <v>982</v>
      </c>
      <c r="G1966" s="6">
        <f t="shared" si="36"/>
        <v>982</v>
      </c>
    </row>
    <row r="1967" spans="1:8" x14ac:dyDescent="0.25">
      <c r="A1967" s="113">
        <v>44365</v>
      </c>
      <c r="B1967" s="10" t="s">
        <v>6408</v>
      </c>
      <c r="C1967" s="11" t="s">
        <v>5681</v>
      </c>
      <c r="F1967" s="9">
        <v>46300</v>
      </c>
      <c r="G1967" s="6">
        <f t="shared" si="36"/>
        <v>-46300</v>
      </c>
      <c r="H1967" s="78"/>
    </row>
    <row r="1968" spans="1:8" x14ac:dyDescent="0.25">
      <c r="A1968" s="113">
        <v>44365</v>
      </c>
      <c r="B1968" s="10" t="s">
        <v>1400</v>
      </c>
      <c r="C1968" s="11" t="s">
        <v>5681</v>
      </c>
      <c r="F1968" s="9">
        <v>53700</v>
      </c>
      <c r="G1968" s="6">
        <f t="shared" si="36"/>
        <v>-53700</v>
      </c>
      <c r="H1968" s="80" t="s">
        <v>7016</v>
      </c>
    </row>
    <row r="1969" spans="1:8" x14ac:dyDescent="0.25">
      <c r="A1969" s="113">
        <v>44212</v>
      </c>
      <c r="B1969" s="10" t="s">
        <v>4721</v>
      </c>
      <c r="C1969" s="11" t="s">
        <v>1815</v>
      </c>
      <c r="F1969" s="9">
        <v>33746</v>
      </c>
      <c r="G1969" s="6">
        <f t="shared" si="36"/>
        <v>-33746</v>
      </c>
    </row>
    <row r="1970" spans="1:8" x14ac:dyDescent="0.25">
      <c r="A1970" s="113">
        <v>44372</v>
      </c>
      <c r="B1970" s="10" t="s">
        <v>6511</v>
      </c>
      <c r="C1970" s="11" t="s">
        <v>3011</v>
      </c>
      <c r="E1970" s="8">
        <v>82595</v>
      </c>
      <c r="G1970" s="6">
        <f t="shared" si="36"/>
        <v>82595</v>
      </c>
    </row>
    <row r="1971" spans="1:8" x14ac:dyDescent="0.25">
      <c r="A1971" s="113">
        <v>44372</v>
      </c>
      <c r="B1971" s="10" t="s">
        <v>1400</v>
      </c>
      <c r="C1971" s="11" t="s">
        <v>164</v>
      </c>
      <c r="E1971" s="8">
        <v>1000</v>
      </c>
      <c r="G1971" s="6">
        <f t="shared" si="36"/>
        <v>1000</v>
      </c>
    </row>
    <row r="1972" spans="1:8" x14ac:dyDescent="0.25">
      <c r="A1972" s="113">
        <v>44373</v>
      </c>
      <c r="B1972" s="10" t="s">
        <v>2933</v>
      </c>
      <c r="C1972" s="11" t="s">
        <v>6767</v>
      </c>
      <c r="F1972" s="9">
        <v>25000</v>
      </c>
      <c r="G1972" s="6">
        <f t="shared" si="36"/>
        <v>-25000</v>
      </c>
      <c r="H1972" s="7" t="s">
        <v>7113</v>
      </c>
    </row>
    <row r="1973" spans="1:8" x14ac:dyDescent="0.25">
      <c r="A1973" s="113">
        <v>44373</v>
      </c>
      <c r="B1973" s="10" t="s">
        <v>2933</v>
      </c>
      <c r="C1973" s="11" t="s">
        <v>6767</v>
      </c>
      <c r="F1973" s="9">
        <v>10000</v>
      </c>
      <c r="G1973" s="6">
        <f t="shared" si="36"/>
        <v>-10000</v>
      </c>
    </row>
    <row r="1974" spans="1:8" x14ac:dyDescent="0.25">
      <c r="A1974" s="113">
        <v>44373</v>
      </c>
      <c r="B1974" s="10" t="s">
        <v>2933</v>
      </c>
      <c r="C1974" s="11" t="s">
        <v>6767</v>
      </c>
      <c r="F1974" s="9">
        <v>1200</v>
      </c>
      <c r="G1974" s="6">
        <f t="shared" si="36"/>
        <v>-1200</v>
      </c>
      <c r="H1974" s="7" t="s">
        <v>4977</v>
      </c>
    </row>
    <row r="1975" spans="1:8" x14ac:dyDescent="0.25">
      <c r="A1975" s="113">
        <v>44373</v>
      </c>
      <c r="B1975" s="10" t="s">
        <v>6518</v>
      </c>
      <c r="C1975" s="11" t="s">
        <v>162</v>
      </c>
      <c r="F1975" s="9">
        <v>100000</v>
      </c>
      <c r="G1975" s="6">
        <f t="shared" si="36"/>
        <v>-100000</v>
      </c>
      <c r="H1975" s="7" t="s">
        <v>7030</v>
      </c>
    </row>
    <row r="1976" spans="1:8" x14ac:dyDescent="0.25">
      <c r="A1976" s="113">
        <v>44373</v>
      </c>
      <c r="B1976" s="10" t="s">
        <v>6511</v>
      </c>
      <c r="C1976" s="11" t="s">
        <v>5681</v>
      </c>
      <c r="D1976" s="768" t="s">
        <v>9282</v>
      </c>
      <c r="E1976" s="8">
        <v>128600</v>
      </c>
      <c r="G1976" s="6">
        <f t="shared" si="36"/>
        <v>128600</v>
      </c>
    </row>
    <row r="1977" spans="1:8" x14ac:dyDescent="0.25">
      <c r="A1977" s="113">
        <v>44372</v>
      </c>
      <c r="B1977" s="10" t="s">
        <v>6955</v>
      </c>
      <c r="C1977" s="11" t="s">
        <v>166</v>
      </c>
      <c r="E1977" s="8">
        <v>13200</v>
      </c>
      <c r="G1977" s="6">
        <f t="shared" si="36"/>
        <v>13200</v>
      </c>
    </row>
    <row r="1978" spans="1:8" x14ac:dyDescent="0.25">
      <c r="A1978" s="113">
        <v>44372</v>
      </c>
      <c r="B1978" s="10" t="s">
        <v>6511</v>
      </c>
      <c r="C1978" s="11" t="s">
        <v>166</v>
      </c>
      <c r="E1978" s="8">
        <v>13000</v>
      </c>
      <c r="G1978" s="6">
        <f t="shared" si="36"/>
        <v>13000</v>
      </c>
    </row>
    <row r="1979" spans="1:8" x14ac:dyDescent="0.25">
      <c r="A1979" s="113">
        <v>44361</v>
      </c>
      <c r="B1979" s="10" t="s">
        <v>6511</v>
      </c>
      <c r="C1979" s="11" t="s">
        <v>1803</v>
      </c>
      <c r="E1979" s="8">
        <v>50037</v>
      </c>
      <c r="G1979" s="6">
        <f t="shared" si="36"/>
        <v>50037</v>
      </c>
    </row>
    <row r="1980" spans="1:8" x14ac:dyDescent="0.25">
      <c r="A1980" s="113">
        <v>44368</v>
      </c>
      <c r="B1980" s="10" t="s">
        <v>1400</v>
      </c>
      <c r="C1980" s="11" t="s">
        <v>1803</v>
      </c>
      <c r="E1980" s="8">
        <v>34937</v>
      </c>
      <c r="G1980" s="6">
        <f t="shared" si="36"/>
        <v>34937</v>
      </c>
    </row>
    <row r="1981" spans="1:8" x14ac:dyDescent="0.25">
      <c r="A1981" s="113">
        <v>44371</v>
      </c>
      <c r="B1981" s="10" t="s">
        <v>6511</v>
      </c>
      <c r="C1981" s="11" t="s">
        <v>1803</v>
      </c>
      <c r="E1981" s="8">
        <v>7734</v>
      </c>
      <c r="G1981" s="6">
        <f t="shared" si="36"/>
        <v>7734</v>
      </c>
    </row>
    <row r="1982" spans="1:8" x14ac:dyDescent="0.25">
      <c r="A1982" s="113">
        <v>44373</v>
      </c>
      <c r="B1982" s="10" t="s">
        <v>6511</v>
      </c>
      <c r="C1982" s="11" t="s">
        <v>1803</v>
      </c>
      <c r="E1982" s="8">
        <v>3019</v>
      </c>
      <c r="G1982" s="6">
        <f t="shared" si="36"/>
        <v>3019</v>
      </c>
    </row>
    <row r="1983" spans="1:8" x14ac:dyDescent="0.25">
      <c r="A1983" s="113">
        <v>44377</v>
      </c>
      <c r="B1983" s="10" t="s">
        <v>6511</v>
      </c>
      <c r="C1983" s="11" t="s">
        <v>166</v>
      </c>
      <c r="E1983" s="8">
        <v>7920</v>
      </c>
      <c r="G1983" s="6">
        <f t="shared" si="36"/>
        <v>7920</v>
      </c>
    </row>
    <row r="1984" spans="1:8" x14ac:dyDescent="0.25">
      <c r="A1984" s="113">
        <v>44373</v>
      </c>
      <c r="B1984" s="10" t="s">
        <v>6955</v>
      </c>
      <c r="C1984" s="11" t="s">
        <v>438</v>
      </c>
      <c r="E1984" s="8">
        <v>21000</v>
      </c>
      <c r="G1984" s="6">
        <f t="shared" si="36"/>
        <v>21000</v>
      </c>
    </row>
    <row r="1985" spans="1:8" x14ac:dyDescent="0.25">
      <c r="A1985" s="113">
        <v>44377</v>
      </c>
      <c r="B1985" s="10" t="s">
        <v>3946</v>
      </c>
      <c r="C1985" s="11" t="s">
        <v>438</v>
      </c>
      <c r="E1985" s="8">
        <v>55300</v>
      </c>
      <c r="G1985" s="6">
        <f t="shared" si="36"/>
        <v>55300</v>
      </c>
    </row>
    <row r="1986" spans="1:8" x14ac:dyDescent="0.25">
      <c r="A1986" s="113">
        <v>44380</v>
      </c>
      <c r="B1986" s="10" t="s">
        <v>3946</v>
      </c>
      <c r="C1986" s="11" t="s">
        <v>438</v>
      </c>
      <c r="E1986" s="8">
        <v>193500</v>
      </c>
      <c r="G1986" s="6">
        <f t="shared" si="36"/>
        <v>193500</v>
      </c>
    </row>
    <row r="1987" spans="1:8" x14ac:dyDescent="0.25">
      <c r="A1987" s="113">
        <v>44381</v>
      </c>
      <c r="B1987" s="10" t="s">
        <v>6511</v>
      </c>
      <c r="C1987" s="11" t="s">
        <v>438</v>
      </c>
      <c r="E1987" s="8">
        <v>230800</v>
      </c>
      <c r="G1987" s="6">
        <f t="shared" si="36"/>
        <v>230800</v>
      </c>
    </row>
    <row r="1988" spans="1:8" x14ac:dyDescent="0.25">
      <c r="A1988" s="113">
        <v>44384</v>
      </c>
      <c r="B1988" s="10" t="s">
        <v>1400</v>
      </c>
      <c r="C1988" s="11" t="s">
        <v>164</v>
      </c>
      <c r="E1988" s="8">
        <v>21211</v>
      </c>
      <c r="G1988" s="6">
        <f t="shared" si="36"/>
        <v>21211</v>
      </c>
    </row>
    <row r="1989" spans="1:8" x14ac:dyDescent="0.25">
      <c r="A1989" s="113">
        <v>44383</v>
      </c>
      <c r="B1989" s="10" t="s">
        <v>6511</v>
      </c>
      <c r="C1989" s="11" t="s">
        <v>3011</v>
      </c>
      <c r="E1989" s="8">
        <v>11119</v>
      </c>
      <c r="G1989" s="6">
        <f t="shared" si="36"/>
        <v>11119</v>
      </c>
    </row>
    <row r="1990" spans="1:8" x14ac:dyDescent="0.25">
      <c r="A1990" s="113">
        <v>44387</v>
      </c>
      <c r="B1990" s="10" t="s">
        <v>3946</v>
      </c>
      <c r="C1990" s="11" t="s">
        <v>438</v>
      </c>
      <c r="E1990" s="8">
        <v>4000</v>
      </c>
      <c r="G1990" s="6">
        <f t="shared" si="36"/>
        <v>4000</v>
      </c>
    </row>
    <row r="1991" spans="1:8" x14ac:dyDescent="0.25">
      <c r="A1991" s="113">
        <v>44387</v>
      </c>
      <c r="B1991" s="10" t="s">
        <v>7067</v>
      </c>
      <c r="C1991" s="11" t="s">
        <v>438</v>
      </c>
      <c r="E1991" s="8">
        <v>30000</v>
      </c>
      <c r="G1991" s="6">
        <f t="shared" si="36"/>
        <v>30000</v>
      </c>
    </row>
    <row r="1992" spans="1:8" x14ac:dyDescent="0.25">
      <c r="A1992" s="113">
        <v>44390</v>
      </c>
      <c r="B1992" s="10" t="s">
        <v>6955</v>
      </c>
      <c r="C1992" s="11" t="s">
        <v>438</v>
      </c>
      <c r="E1992" s="8">
        <v>113360</v>
      </c>
      <c r="G1992" s="6">
        <f t="shared" si="36"/>
        <v>113360</v>
      </c>
    </row>
    <row r="1993" spans="1:8" x14ac:dyDescent="0.25">
      <c r="A1993" s="113">
        <v>44390</v>
      </c>
      <c r="B1993" s="10" t="s">
        <v>6955</v>
      </c>
      <c r="C1993" s="11" t="s">
        <v>164</v>
      </c>
      <c r="E1993" s="8">
        <v>17710</v>
      </c>
      <c r="G1993" s="6">
        <f t="shared" si="36"/>
        <v>17710</v>
      </c>
    </row>
    <row r="1994" spans="1:8" x14ac:dyDescent="0.25">
      <c r="A1994" s="113">
        <v>44392</v>
      </c>
      <c r="B1994" s="10" t="s">
        <v>6511</v>
      </c>
      <c r="C1994" s="11" t="s">
        <v>3011</v>
      </c>
      <c r="F1994" s="9">
        <v>75000</v>
      </c>
      <c r="G1994" s="6">
        <f t="shared" si="36"/>
        <v>-75000</v>
      </c>
      <c r="H1994" s="7" t="s">
        <v>1157</v>
      </c>
    </row>
    <row r="1995" spans="1:8" ht="16.5" thickBot="1" x14ac:dyDescent="0.3">
      <c r="A1995" s="113">
        <v>44391</v>
      </c>
      <c r="B1995" s="10" t="s">
        <v>6511</v>
      </c>
      <c r="C1995" s="11" t="s">
        <v>438</v>
      </c>
      <c r="E1995" s="8">
        <v>2710</v>
      </c>
      <c r="G1995" s="6">
        <f t="shared" si="36"/>
        <v>2710</v>
      </c>
    </row>
    <row r="1996" spans="1:8" x14ac:dyDescent="0.25">
      <c r="A1996" s="659">
        <v>44392</v>
      </c>
      <c r="B1996" s="660" t="s">
        <v>6511</v>
      </c>
      <c r="C1996" s="661" t="s">
        <v>166</v>
      </c>
      <c r="E1996" s="662"/>
      <c r="F1996" s="663">
        <v>92178</v>
      </c>
      <c r="G1996" s="664">
        <f t="shared" si="36"/>
        <v>-92178</v>
      </c>
      <c r="H1996" s="1212" t="s">
        <v>7139</v>
      </c>
    </row>
    <row r="1997" spans="1:8" x14ac:dyDescent="0.25">
      <c r="A1997" s="659">
        <v>44392</v>
      </c>
      <c r="B1997" s="660" t="s">
        <v>6955</v>
      </c>
      <c r="C1997" s="661" t="s">
        <v>166</v>
      </c>
      <c r="E1997" s="662"/>
      <c r="F1997" s="665">
        <v>34800</v>
      </c>
      <c r="G1997" s="664">
        <f t="shared" si="36"/>
        <v>-34800</v>
      </c>
      <c r="H1997" s="1213"/>
    </row>
    <row r="1998" spans="1:8" ht="16.5" thickBot="1" x14ac:dyDescent="0.3">
      <c r="A1998" s="659">
        <v>44392</v>
      </c>
      <c r="B1998" s="660" t="s">
        <v>1400</v>
      </c>
      <c r="C1998" s="661" t="s">
        <v>166</v>
      </c>
      <c r="E1998" s="662"/>
      <c r="F1998" s="666">
        <v>23022</v>
      </c>
      <c r="G1998" s="664">
        <f t="shared" si="36"/>
        <v>-23022</v>
      </c>
      <c r="H1998" s="1214"/>
    </row>
    <row r="1999" spans="1:8" x14ac:dyDescent="0.25">
      <c r="A1999" s="652">
        <v>44392</v>
      </c>
      <c r="B1999" s="653" t="s">
        <v>6511</v>
      </c>
      <c r="C1999" s="654" t="s">
        <v>438</v>
      </c>
      <c r="E1999" s="655"/>
      <c r="F1999" s="656">
        <f>480791-39410</f>
        <v>441381</v>
      </c>
      <c r="G1999" s="657">
        <f t="shared" si="36"/>
        <v>-441381</v>
      </c>
      <c r="H1999" s="1217" t="s">
        <v>7141</v>
      </c>
    </row>
    <row r="2000" spans="1:8" x14ac:dyDescent="0.25">
      <c r="A2000" s="652">
        <v>44392</v>
      </c>
      <c r="B2000" s="653" t="s">
        <v>6955</v>
      </c>
      <c r="C2000" s="654" t="s">
        <v>438</v>
      </c>
      <c r="E2000" s="655"/>
      <c r="F2000" s="673">
        <v>39410</v>
      </c>
      <c r="G2000" s="657">
        <f t="shared" si="36"/>
        <v>-39410</v>
      </c>
      <c r="H2000" s="1218"/>
    </row>
    <row r="2001" spans="1:8" ht="16.5" thickBot="1" x14ac:dyDescent="0.3">
      <c r="A2001" s="652">
        <v>44392</v>
      </c>
      <c r="B2001" s="653" t="s">
        <v>6408</v>
      </c>
      <c r="C2001" s="654" t="s">
        <v>438</v>
      </c>
      <c r="E2001" s="655"/>
      <c r="F2001" s="658">
        <v>40445</v>
      </c>
      <c r="G2001" s="657">
        <f t="shared" si="36"/>
        <v>-40445</v>
      </c>
      <c r="H2001" s="1219"/>
    </row>
    <row r="2002" spans="1:8" x14ac:dyDescent="0.25">
      <c r="A2002" s="659">
        <v>44392</v>
      </c>
      <c r="B2002" s="660" t="s">
        <v>6955</v>
      </c>
      <c r="C2002" s="661" t="s">
        <v>438</v>
      </c>
      <c r="E2002" s="662"/>
      <c r="F2002" s="663">
        <v>134360</v>
      </c>
      <c r="G2002" s="664">
        <f t="shared" si="36"/>
        <v>-134360</v>
      </c>
      <c r="H2002" s="1210" t="s">
        <v>7142</v>
      </c>
    </row>
    <row r="2003" spans="1:8" x14ac:dyDescent="0.25">
      <c r="A2003" s="659">
        <v>44392</v>
      </c>
      <c r="B2003" s="660" t="s">
        <v>1400</v>
      </c>
      <c r="C2003" s="661" t="s">
        <v>438</v>
      </c>
      <c r="E2003" s="662"/>
      <c r="F2003" s="665">
        <v>79000</v>
      </c>
      <c r="G2003" s="664">
        <f t="shared" si="36"/>
        <v>-79000</v>
      </c>
      <c r="H2003" s="1211"/>
    </row>
    <row r="2004" spans="1:8" x14ac:dyDescent="0.25">
      <c r="A2004" s="659">
        <v>44392</v>
      </c>
      <c r="B2004" s="660" t="s">
        <v>6408</v>
      </c>
      <c r="C2004" s="661" t="s">
        <v>438</v>
      </c>
      <c r="E2004" s="662"/>
      <c r="F2004" s="665">
        <v>35561</v>
      </c>
      <c r="G2004" s="664">
        <f t="shared" si="36"/>
        <v>-35561</v>
      </c>
      <c r="H2004" s="1211"/>
    </row>
    <row r="2005" spans="1:8" x14ac:dyDescent="0.25">
      <c r="A2005" s="659">
        <v>44392</v>
      </c>
      <c r="B2005" s="660" t="s">
        <v>3946</v>
      </c>
      <c r="C2005" s="661" t="s">
        <v>438</v>
      </c>
      <c r="E2005" s="662"/>
      <c r="F2005" s="665">
        <v>252800</v>
      </c>
      <c r="G2005" s="664">
        <f t="shared" si="36"/>
        <v>-252800</v>
      </c>
      <c r="H2005" s="1211"/>
    </row>
    <row r="2006" spans="1:8" ht="16.5" thickBot="1" x14ac:dyDescent="0.3">
      <c r="A2006" s="659">
        <v>44392</v>
      </c>
      <c r="B2006" s="660" t="s">
        <v>7067</v>
      </c>
      <c r="C2006" s="661" t="s">
        <v>438</v>
      </c>
      <c r="E2006" s="662"/>
      <c r="F2006" s="666">
        <v>209</v>
      </c>
      <c r="G2006" s="664">
        <f t="shared" si="36"/>
        <v>-209</v>
      </c>
      <c r="H2006" s="1211"/>
    </row>
    <row r="2007" spans="1:8" x14ac:dyDescent="0.25">
      <c r="A2007" s="113">
        <v>44392</v>
      </c>
      <c r="B2007" s="10" t="s">
        <v>6511</v>
      </c>
      <c r="C2007" s="11" t="s">
        <v>166</v>
      </c>
      <c r="E2007" s="8">
        <v>4760</v>
      </c>
      <c r="G2007" s="274">
        <f t="shared" si="36"/>
        <v>4760</v>
      </c>
    </row>
    <row r="2008" spans="1:8" x14ac:dyDescent="0.25">
      <c r="A2008" s="113">
        <v>44390</v>
      </c>
      <c r="B2008" s="10" t="s">
        <v>6508</v>
      </c>
      <c r="C2008" s="11" t="s">
        <v>180</v>
      </c>
      <c r="E2008" s="8">
        <v>246040</v>
      </c>
      <c r="G2008" s="274">
        <f t="shared" si="36"/>
        <v>246040</v>
      </c>
    </row>
    <row r="2009" spans="1:8" x14ac:dyDescent="0.25">
      <c r="A2009" s="113">
        <v>44405</v>
      </c>
      <c r="B2009" s="10" t="s">
        <v>1400</v>
      </c>
      <c r="C2009" s="11" t="s">
        <v>164</v>
      </c>
      <c r="E2009" s="8">
        <v>10716</v>
      </c>
      <c r="G2009" s="274">
        <f t="shared" si="36"/>
        <v>10716</v>
      </c>
    </row>
    <row r="2010" spans="1:8" x14ac:dyDescent="0.25">
      <c r="A2010" s="113">
        <v>44405</v>
      </c>
      <c r="B2010" s="10" t="s">
        <v>2933</v>
      </c>
      <c r="C2010" s="11" t="s">
        <v>164</v>
      </c>
      <c r="F2010" s="9">
        <v>10100</v>
      </c>
      <c r="G2010" s="274">
        <f t="shared" si="36"/>
        <v>-10100</v>
      </c>
      <c r="H2010" s="78"/>
    </row>
    <row r="2011" spans="1:8" x14ac:dyDescent="0.25">
      <c r="A2011" s="113">
        <v>44405</v>
      </c>
      <c r="B2011" s="10" t="s">
        <v>11</v>
      </c>
      <c r="C2011" s="11" t="s">
        <v>164</v>
      </c>
      <c r="F2011" s="9">
        <v>3293</v>
      </c>
      <c r="G2011" s="274">
        <f t="shared" si="36"/>
        <v>-3293</v>
      </c>
      <c r="H2011" s="79"/>
    </row>
    <row r="2012" spans="1:8" x14ac:dyDescent="0.25">
      <c r="A2012" s="113">
        <v>44405</v>
      </c>
      <c r="B2012" s="10" t="s">
        <v>2652</v>
      </c>
      <c r="C2012" s="11" t="s">
        <v>164</v>
      </c>
      <c r="F2012" s="9">
        <v>813</v>
      </c>
      <c r="G2012" s="274">
        <f t="shared" si="36"/>
        <v>-813</v>
      </c>
      <c r="H2012" s="79" t="s">
        <v>7180</v>
      </c>
    </row>
    <row r="2013" spans="1:8" x14ac:dyDescent="0.25">
      <c r="A2013" s="113">
        <v>44405</v>
      </c>
      <c r="B2013" s="10" t="s">
        <v>6955</v>
      </c>
      <c r="C2013" s="11" t="s">
        <v>164</v>
      </c>
      <c r="F2013" s="9">
        <v>17710</v>
      </c>
      <c r="G2013" s="274">
        <f t="shared" si="36"/>
        <v>-17710</v>
      </c>
      <c r="H2013" s="79"/>
    </row>
    <row r="2014" spans="1:8" x14ac:dyDescent="0.25">
      <c r="A2014" s="113">
        <v>44405</v>
      </c>
      <c r="B2014" s="10" t="s">
        <v>1400</v>
      </c>
      <c r="C2014" s="11" t="s">
        <v>164</v>
      </c>
      <c r="F2014" s="9">
        <v>28084</v>
      </c>
      <c r="G2014" s="274">
        <f t="shared" si="36"/>
        <v>-28084</v>
      </c>
      <c r="H2014" s="80"/>
    </row>
    <row r="2015" spans="1:8" x14ac:dyDescent="0.25">
      <c r="A2015" s="113">
        <v>44377</v>
      </c>
      <c r="B2015" s="10" t="s">
        <v>6511</v>
      </c>
      <c r="C2015" s="11" t="s">
        <v>1803</v>
      </c>
      <c r="E2015" s="8">
        <v>12141</v>
      </c>
      <c r="G2015" s="274">
        <f t="shared" si="36"/>
        <v>12141</v>
      </c>
    </row>
    <row r="2016" spans="1:8" x14ac:dyDescent="0.25">
      <c r="A2016" s="113">
        <v>44380</v>
      </c>
      <c r="B2016" s="10" t="s">
        <v>6508</v>
      </c>
      <c r="C2016" s="11" t="s">
        <v>1803</v>
      </c>
      <c r="E2016" s="8">
        <v>87672</v>
      </c>
      <c r="G2016" s="274">
        <f t="shared" si="36"/>
        <v>87672</v>
      </c>
    </row>
    <row r="2017" spans="1:8" x14ac:dyDescent="0.25">
      <c r="A2017" s="113">
        <v>44383</v>
      </c>
      <c r="B2017" s="10" t="s">
        <v>6508</v>
      </c>
      <c r="C2017" s="11" t="s">
        <v>1803</v>
      </c>
      <c r="E2017" s="8">
        <v>15308</v>
      </c>
      <c r="G2017" s="274">
        <f t="shared" si="36"/>
        <v>15308</v>
      </c>
    </row>
    <row r="2018" spans="1:8" x14ac:dyDescent="0.25">
      <c r="A2018" s="113">
        <v>44380</v>
      </c>
      <c r="B2018" s="10" t="s">
        <v>6508</v>
      </c>
      <c r="C2018" s="11" t="s">
        <v>1803</v>
      </c>
      <c r="F2018" s="9">
        <v>19745</v>
      </c>
      <c r="G2018" s="274">
        <f t="shared" si="36"/>
        <v>-19745</v>
      </c>
      <c r="H2018" s="7" t="s">
        <v>2320</v>
      </c>
    </row>
    <row r="2019" spans="1:8" x14ac:dyDescent="0.25">
      <c r="A2019" s="113">
        <v>44406</v>
      </c>
      <c r="B2019" s="10" t="s">
        <v>6955</v>
      </c>
      <c r="C2019" s="11" t="s">
        <v>164</v>
      </c>
      <c r="E2019" s="8">
        <v>9655</v>
      </c>
      <c r="G2019" s="6">
        <f t="shared" si="36"/>
        <v>9655</v>
      </c>
    </row>
    <row r="2020" spans="1:8" x14ac:dyDescent="0.25">
      <c r="A2020" s="113">
        <v>44405</v>
      </c>
      <c r="B2020" s="10" t="s">
        <v>6955</v>
      </c>
      <c r="C2020" s="11" t="s">
        <v>438</v>
      </c>
      <c r="E2020" s="8">
        <v>56900</v>
      </c>
      <c r="G2020" s="6">
        <f t="shared" si="36"/>
        <v>56900</v>
      </c>
    </row>
    <row r="2021" spans="1:8" x14ac:dyDescent="0.25">
      <c r="A2021" s="113">
        <v>44411</v>
      </c>
      <c r="B2021" s="10" t="s">
        <v>6955</v>
      </c>
      <c r="C2021" s="11" t="s">
        <v>438</v>
      </c>
      <c r="E2021" s="8">
        <v>22000</v>
      </c>
      <c r="G2021" s="6">
        <f t="shared" si="36"/>
        <v>22000</v>
      </c>
    </row>
    <row r="2022" spans="1:8" x14ac:dyDescent="0.25">
      <c r="A2022" s="113">
        <v>44419</v>
      </c>
      <c r="B2022" s="10" t="s">
        <v>1400</v>
      </c>
      <c r="C2022" s="11" t="s">
        <v>5681</v>
      </c>
      <c r="D2022" s="768" t="s">
        <v>9281</v>
      </c>
      <c r="E2022" s="8">
        <v>3000</v>
      </c>
      <c r="G2022" s="6">
        <f t="shared" ref="G2022:G2055" si="37">E2022-F2022</f>
        <v>3000</v>
      </c>
    </row>
    <row r="2023" spans="1:8" x14ac:dyDescent="0.25">
      <c r="A2023" s="113">
        <v>44419</v>
      </c>
      <c r="B2023" s="10" t="s">
        <v>6408</v>
      </c>
      <c r="C2023" s="11" t="s">
        <v>5681</v>
      </c>
      <c r="D2023" s="768" t="s">
        <v>9280</v>
      </c>
      <c r="E2023" s="8">
        <v>9500</v>
      </c>
      <c r="G2023" s="6">
        <f t="shared" si="37"/>
        <v>9500</v>
      </c>
    </row>
    <row r="2024" spans="1:8" x14ac:dyDescent="0.25">
      <c r="A2024" s="113">
        <v>44419</v>
      </c>
      <c r="B2024" s="10" t="s">
        <v>6408</v>
      </c>
      <c r="C2024" s="11" t="s">
        <v>7242</v>
      </c>
      <c r="E2024" s="8">
        <v>2404</v>
      </c>
      <c r="G2024" s="6">
        <f t="shared" si="37"/>
        <v>2404</v>
      </c>
    </row>
    <row r="2025" spans="1:8" x14ac:dyDescent="0.25">
      <c r="A2025" s="113">
        <v>44419</v>
      </c>
      <c r="B2025" s="10" t="s">
        <v>1400</v>
      </c>
      <c r="C2025" s="11" t="s">
        <v>7242</v>
      </c>
      <c r="E2025" s="8">
        <v>17273</v>
      </c>
      <c r="G2025" s="6">
        <f t="shared" si="37"/>
        <v>17273</v>
      </c>
    </row>
    <row r="2026" spans="1:8" x14ac:dyDescent="0.25">
      <c r="A2026" s="113">
        <v>44419</v>
      </c>
      <c r="B2026" s="10" t="s">
        <v>7112</v>
      </c>
      <c r="C2026" s="11" t="s">
        <v>7242</v>
      </c>
      <c r="E2026" s="8">
        <v>153871</v>
      </c>
      <c r="G2026" s="6">
        <f t="shared" si="37"/>
        <v>153871</v>
      </c>
    </row>
    <row r="2027" spans="1:8" x14ac:dyDescent="0.25">
      <c r="A2027" s="113">
        <v>44419</v>
      </c>
      <c r="B2027" s="10" t="s">
        <v>6955</v>
      </c>
      <c r="C2027" s="11" t="s">
        <v>7242</v>
      </c>
      <c r="E2027" s="8">
        <v>253657</v>
      </c>
      <c r="G2027" s="6">
        <f t="shared" si="37"/>
        <v>253657</v>
      </c>
    </row>
    <row r="2028" spans="1:8" x14ac:dyDescent="0.25">
      <c r="A2028" s="113">
        <v>44407</v>
      </c>
      <c r="B2028" s="10" t="s">
        <v>6955</v>
      </c>
      <c r="C2028" s="11" t="s">
        <v>7242</v>
      </c>
      <c r="F2028" s="9">
        <v>200000</v>
      </c>
      <c r="G2028" s="6">
        <f t="shared" si="37"/>
        <v>-200000</v>
      </c>
      <c r="H2028" s="7" t="s">
        <v>7193</v>
      </c>
    </row>
    <row r="2029" spans="1:8" x14ac:dyDescent="0.25">
      <c r="A2029" s="113">
        <v>44420</v>
      </c>
      <c r="B2029" s="10" t="s">
        <v>7112</v>
      </c>
      <c r="C2029" s="11" t="s">
        <v>7242</v>
      </c>
      <c r="F2029" s="9">
        <v>100000</v>
      </c>
      <c r="G2029" s="6">
        <f t="shared" si="37"/>
        <v>-100000</v>
      </c>
      <c r="H2029" s="7" t="s">
        <v>7243</v>
      </c>
    </row>
    <row r="2030" spans="1:8" x14ac:dyDescent="0.25">
      <c r="A2030" s="113">
        <v>44425</v>
      </c>
      <c r="B2030" s="10" t="s">
        <v>6511</v>
      </c>
      <c r="C2030" s="11" t="s">
        <v>438</v>
      </c>
      <c r="F2030" s="9">
        <v>39410</v>
      </c>
      <c r="G2030" s="6">
        <f t="shared" si="37"/>
        <v>-39410</v>
      </c>
      <c r="H2030" s="7" t="s">
        <v>6506</v>
      </c>
    </row>
    <row r="2031" spans="1:8" x14ac:dyDescent="0.25">
      <c r="A2031" s="113">
        <v>44389</v>
      </c>
      <c r="B2031" s="10" t="s">
        <v>6955</v>
      </c>
      <c r="C2031" s="11" t="s">
        <v>166</v>
      </c>
      <c r="E2031" s="8">
        <v>8175</v>
      </c>
      <c r="G2031" s="6">
        <f t="shared" si="37"/>
        <v>8175</v>
      </c>
    </row>
    <row r="2032" spans="1:8" x14ac:dyDescent="0.25">
      <c r="A2032" s="113">
        <v>44389</v>
      </c>
      <c r="B2032" s="10" t="s">
        <v>6955</v>
      </c>
      <c r="C2032" s="11" t="s">
        <v>169</v>
      </c>
      <c r="E2032" s="8">
        <v>19000</v>
      </c>
      <c r="G2032" s="6">
        <f t="shared" si="37"/>
        <v>19000</v>
      </c>
    </row>
    <row r="2033" spans="1:8" x14ac:dyDescent="0.25">
      <c r="A2033" s="113">
        <v>44389</v>
      </c>
      <c r="B2033" s="10" t="s">
        <v>6955</v>
      </c>
      <c r="C2033" s="11" t="s">
        <v>7242</v>
      </c>
      <c r="E2033" s="8">
        <v>10800</v>
      </c>
      <c r="G2033" s="6">
        <f t="shared" si="37"/>
        <v>10800</v>
      </c>
    </row>
    <row r="2034" spans="1:8" x14ac:dyDescent="0.25">
      <c r="A2034" s="113">
        <v>44394</v>
      </c>
      <c r="B2034" s="10" t="s">
        <v>6955</v>
      </c>
      <c r="C2034" s="11" t="s">
        <v>438</v>
      </c>
      <c r="E2034" s="8">
        <v>58300</v>
      </c>
      <c r="G2034" s="6">
        <f t="shared" si="37"/>
        <v>58300</v>
      </c>
    </row>
    <row r="2035" spans="1:8" x14ac:dyDescent="0.25">
      <c r="A2035" s="113">
        <v>44431</v>
      </c>
      <c r="B2035" s="10" t="s">
        <v>6955</v>
      </c>
      <c r="C2035" s="11" t="s">
        <v>7242</v>
      </c>
      <c r="F2035" s="9">
        <v>50000</v>
      </c>
      <c r="G2035" s="6">
        <f t="shared" si="37"/>
        <v>-50000</v>
      </c>
      <c r="H2035" s="1223" t="s">
        <v>7253</v>
      </c>
    </row>
    <row r="2036" spans="1:8" x14ac:dyDescent="0.25">
      <c r="A2036" s="113">
        <v>44431</v>
      </c>
      <c r="B2036" s="10" t="s">
        <v>7112</v>
      </c>
      <c r="C2036" s="11" t="s">
        <v>7242</v>
      </c>
      <c r="F2036" s="9">
        <v>50000</v>
      </c>
      <c r="G2036" s="6">
        <f t="shared" si="37"/>
        <v>-50000</v>
      </c>
      <c r="H2036" s="1223"/>
    </row>
    <row r="2037" spans="1:8" x14ac:dyDescent="0.25">
      <c r="A2037" s="113">
        <v>44406</v>
      </c>
      <c r="B2037" s="10" t="s">
        <v>6511</v>
      </c>
      <c r="C2037" s="11" t="s">
        <v>438</v>
      </c>
      <c r="E2037" s="8">
        <v>18500</v>
      </c>
      <c r="G2037" s="6">
        <f t="shared" si="37"/>
        <v>18500</v>
      </c>
    </row>
    <row r="2038" spans="1:8" x14ac:dyDescent="0.25">
      <c r="A2038" s="113">
        <v>44382</v>
      </c>
      <c r="B2038" s="10" t="s">
        <v>6511</v>
      </c>
      <c r="C2038" s="11" t="s">
        <v>438</v>
      </c>
      <c r="E2038" s="8">
        <v>10900</v>
      </c>
      <c r="G2038" s="6">
        <f t="shared" si="37"/>
        <v>10900</v>
      </c>
    </row>
    <row r="2039" spans="1:8" x14ac:dyDescent="0.25">
      <c r="A2039" s="113">
        <v>44382</v>
      </c>
      <c r="B2039" s="10" t="s">
        <v>6511</v>
      </c>
      <c r="C2039" s="11" t="s">
        <v>438</v>
      </c>
      <c r="E2039" s="8">
        <v>15900</v>
      </c>
      <c r="G2039" s="6">
        <f t="shared" si="37"/>
        <v>15900</v>
      </c>
    </row>
    <row r="2040" spans="1:8" x14ac:dyDescent="0.25">
      <c r="A2040" s="113">
        <v>44413</v>
      </c>
      <c r="B2040" s="10" t="s">
        <v>6955</v>
      </c>
      <c r="C2040" s="11" t="s">
        <v>438</v>
      </c>
      <c r="E2040" s="8">
        <v>44500</v>
      </c>
      <c r="G2040" s="6">
        <f t="shared" si="37"/>
        <v>44500</v>
      </c>
    </row>
    <row r="2041" spans="1:8" x14ac:dyDescent="0.25">
      <c r="A2041" s="113">
        <v>44417</v>
      </c>
      <c r="B2041" s="10" t="s">
        <v>6408</v>
      </c>
      <c r="C2041" s="11" t="s">
        <v>438</v>
      </c>
      <c r="E2041" s="8">
        <v>87105</v>
      </c>
      <c r="G2041" s="6">
        <f t="shared" si="37"/>
        <v>87105</v>
      </c>
    </row>
    <row r="2042" spans="1:8" x14ac:dyDescent="0.25">
      <c r="A2042" s="113">
        <v>44420</v>
      </c>
      <c r="B2042" s="10" t="s">
        <v>1400</v>
      </c>
      <c r="C2042" s="11" t="s">
        <v>438</v>
      </c>
      <c r="E2042" s="8">
        <v>170800</v>
      </c>
      <c r="G2042" s="6">
        <f t="shared" si="37"/>
        <v>170800</v>
      </c>
    </row>
    <row r="2043" spans="1:8" x14ac:dyDescent="0.25">
      <c r="A2043" s="113">
        <v>44420</v>
      </c>
      <c r="B2043" s="10" t="s">
        <v>1400</v>
      </c>
      <c r="C2043" s="11" t="s">
        <v>1803</v>
      </c>
      <c r="F2043" s="9">
        <v>485000</v>
      </c>
      <c r="G2043" s="6">
        <f t="shared" si="37"/>
        <v>-485000</v>
      </c>
      <c r="H2043" s="7" t="s">
        <v>7266</v>
      </c>
    </row>
    <row r="2044" spans="1:8" x14ac:dyDescent="0.25">
      <c r="A2044" s="113">
        <v>44455</v>
      </c>
      <c r="B2044" s="10" t="s">
        <v>2652</v>
      </c>
      <c r="C2044" s="11" t="s">
        <v>180</v>
      </c>
      <c r="F2044" s="9">
        <v>30210</v>
      </c>
      <c r="G2044" s="6">
        <f t="shared" si="37"/>
        <v>-30210</v>
      </c>
      <c r="H2044" s="7" t="s">
        <v>7290</v>
      </c>
    </row>
    <row r="2045" spans="1:8" x14ac:dyDescent="0.25">
      <c r="A2045" s="113">
        <v>44391</v>
      </c>
      <c r="B2045" s="10" t="s">
        <v>6955</v>
      </c>
      <c r="C2045" s="11" t="s">
        <v>166</v>
      </c>
      <c r="E2045" s="8">
        <v>28800</v>
      </c>
      <c r="G2045" s="6">
        <f t="shared" si="37"/>
        <v>28800</v>
      </c>
    </row>
    <row r="2046" spans="1:8" x14ac:dyDescent="0.25">
      <c r="A2046" s="113">
        <v>44392</v>
      </c>
      <c r="B2046" s="10" t="s">
        <v>7112</v>
      </c>
      <c r="C2046" s="11" t="s">
        <v>166</v>
      </c>
      <c r="E2046" s="8">
        <v>23400</v>
      </c>
      <c r="G2046" s="6">
        <f t="shared" si="37"/>
        <v>23400</v>
      </c>
    </row>
    <row r="2047" spans="1:8" x14ac:dyDescent="0.25">
      <c r="A2047" s="113">
        <v>44403</v>
      </c>
      <c r="B2047" s="10" t="s">
        <v>6955</v>
      </c>
      <c r="C2047" s="11" t="s">
        <v>166</v>
      </c>
      <c r="E2047" s="8">
        <v>21000</v>
      </c>
      <c r="G2047" s="6">
        <f t="shared" si="37"/>
        <v>21000</v>
      </c>
    </row>
    <row r="2048" spans="1:8" x14ac:dyDescent="0.25">
      <c r="A2048" s="113">
        <v>44403</v>
      </c>
      <c r="B2048" s="10" t="s">
        <v>1400</v>
      </c>
      <c r="C2048" s="11" t="s">
        <v>166</v>
      </c>
      <c r="E2048" s="8">
        <v>12780</v>
      </c>
      <c r="G2048" s="6">
        <f t="shared" si="37"/>
        <v>12780</v>
      </c>
    </row>
    <row r="2049" spans="1:8" x14ac:dyDescent="0.25">
      <c r="A2049" s="113">
        <v>44404</v>
      </c>
      <c r="B2049" s="10" t="s">
        <v>6955</v>
      </c>
      <c r="C2049" s="11" t="s">
        <v>166</v>
      </c>
      <c r="E2049" s="8">
        <v>7380</v>
      </c>
      <c r="G2049" s="6">
        <f t="shared" si="37"/>
        <v>7380</v>
      </c>
    </row>
    <row r="2050" spans="1:8" x14ac:dyDescent="0.25">
      <c r="A2050" s="113">
        <v>44405</v>
      </c>
      <c r="B2050" s="10" t="s">
        <v>6955</v>
      </c>
      <c r="C2050" s="11" t="s">
        <v>166</v>
      </c>
      <c r="E2050" s="8">
        <v>6800</v>
      </c>
      <c r="G2050" s="6">
        <f t="shared" si="37"/>
        <v>6800</v>
      </c>
    </row>
    <row r="2051" spans="1:8" x14ac:dyDescent="0.25">
      <c r="A2051" s="113">
        <v>44406</v>
      </c>
      <c r="B2051" s="10" t="s">
        <v>6955</v>
      </c>
      <c r="C2051" s="11" t="s">
        <v>166</v>
      </c>
      <c r="E2051" s="8">
        <v>30725</v>
      </c>
      <c r="G2051" s="6">
        <f t="shared" si="37"/>
        <v>30725</v>
      </c>
    </row>
    <row r="2052" spans="1:8" x14ac:dyDescent="0.25">
      <c r="A2052" s="113">
        <v>44406</v>
      </c>
      <c r="B2052" s="10" t="s">
        <v>6511</v>
      </c>
      <c r="C2052" s="11" t="s">
        <v>166</v>
      </c>
      <c r="E2052" s="8">
        <v>1995</v>
      </c>
      <c r="G2052" s="6">
        <f t="shared" si="37"/>
        <v>1995</v>
      </c>
    </row>
    <row r="2053" spans="1:8" x14ac:dyDescent="0.25">
      <c r="A2053" s="113">
        <v>44407</v>
      </c>
      <c r="B2053" s="10" t="s">
        <v>6955</v>
      </c>
      <c r="C2053" s="11" t="s">
        <v>166</v>
      </c>
      <c r="E2053" s="8">
        <v>13000</v>
      </c>
      <c r="G2053" s="6">
        <f t="shared" si="37"/>
        <v>13000</v>
      </c>
    </row>
    <row r="2054" spans="1:8" x14ac:dyDescent="0.25">
      <c r="A2054" s="113">
        <v>44412</v>
      </c>
      <c r="B2054" s="10" t="s">
        <v>6955</v>
      </c>
      <c r="C2054" s="11" t="s">
        <v>166</v>
      </c>
      <c r="E2054" s="8">
        <v>7800</v>
      </c>
      <c r="G2054" s="6">
        <f t="shared" si="37"/>
        <v>7800</v>
      </c>
    </row>
    <row r="2055" spans="1:8" x14ac:dyDescent="0.25">
      <c r="A2055" s="113">
        <v>44419</v>
      </c>
      <c r="B2055" s="10" t="s">
        <v>6408</v>
      </c>
      <c r="C2055" s="11" t="s">
        <v>166</v>
      </c>
      <c r="E2055" s="8">
        <v>13600</v>
      </c>
      <c r="G2055" s="6">
        <f t="shared" si="37"/>
        <v>13600</v>
      </c>
    </row>
    <row r="2056" spans="1:8" x14ac:dyDescent="0.25">
      <c r="A2056" s="113">
        <v>44429</v>
      </c>
      <c r="B2056" s="10" t="s">
        <v>7112</v>
      </c>
      <c r="C2056" s="11" t="s">
        <v>166</v>
      </c>
      <c r="E2056" s="8">
        <v>23400</v>
      </c>
      <c r="G2056" s="6">
        <f t="shared" ref="G2056:G2089" si="38">E2056-F2056</f>
        <v>23400</v>
      </c>
    </row>
    <row r="2057" spans="1:8" x14ac:dyDescent="0.25">
      <c r="A2057" s="113">
        <v>44380</v>
      </c>
      <c r="B2057" s="10" t="s">
        <v>7067</v>
      </c>
      <c r="C2057" s="11" t="s">
        <v>166</v>
      </c>
      <c r="E2057" s="8">
        <v>22290</v>
      </c>
      <c r="G2057" s="6">
        <f t="shared" si="38"/>
        <v>22290</v>
      </c>
    </row>
    <row r="2058" spans="1:8" x14ac:dyDescent="0.25">
      <c r="A2058" s="113">
        <v>44455</v>
      </c>
      <c r="B2058" s="10" t="s">
        <v>6508</v>
      </c>
      <c r="C2058" s="11" t="s">
        <v>180</v>
      </c>
      <c r="F2058" s="9">
        <v>250000</v>
      </c>
      <c r="G2058" s="6">
        <f t="shared" si="38"/>
        <v>-250000</v>
      </c>
      <c r="H2058" s="7" t="s">
        <v>7294</v>
      </c>
    </row>
    <row r="2059" spans="1:8" x14ac:dyDescent="0.25">
      <c r="A2059" s="113">
        <v>44455</v>
      </c>
      <c r="B2059" s="10" t="s">
        <v>6511</v>
      </c>
      <c r="C2059" s="11" t="s">
        <v>438</v>
      </c>
      <c r="E2059" s="8">
        <v>92500</v>
      </c>
      <c r="G2059" s="6">
        <f t="shared" si="38"/>
        <v>92500</v>
      </c>
    </row>
    <row r="2060" spans="1:8" x14ac:dyDescent="0.25">
      <c r="A2060" s="113">
        <v>44456</v>
      </c>
      <c r="B2060" s="10" t="s">
        <v>6955</v>
      </c>
      <c r="C2060" s="11" t="s">
        <v>438</v>
      </c>
      <c r="F2060" s="9">
        <v>142290</v>
      </c>
      <c r="G2060" s="6">
        <f t="shared" si="38"/>
        <v>-142290</v>
      </c>
      <c r="H2060" s="1181" t="s">
        <v>7300</v>
      </c>
    </row>
    <row r="2061" spans="1:8" x14ac:dyDescent="0.25">
      <c r="A2061" s="113">
        <v>44456</v>
      </c>
      <c r="B2061" s="10" t="s">
        <v>6511</v>
      </c>
      <c r="C2061" s="11" t="s">
        <v>438</v>
      </c>
      <c r="F2061" s="9">
        <v>137800</v>
      </c>
      <c r="G2061" s="6">
        <f t="shared" si="38"/>
        <v>-137800</v>
      </c>
      <c r="H2061" s="1182"/>
    </row>
    <row r="2062" spans="1:8" x14ac:dyDescent="0.25">
      <c r="A2062" s="113">
        <v>44456</v>
      </c>
      <c r="B2062" s="10" t="s">
        <v>7067</v>
      </c>
      <c r="C2062" s="11" t="s">
        <v>438</v>
      </c>
      <c r="F2062" s="9">
        <v>29791</v>
      </c>
      <c r="G2062" s="6">
        <f t="shared" si="38"/>
        <v>-29791</v>
      </c>
      <c r="H2062" s="1182"/>
    </row>
    <row r="2063" spans="1:8" x14ac:dyDescent="0.25">
      <c r="A2063" s="113">
        <v>44456</v>
      </c>
      <c r="B2063" s="10" t="s">
        <v>6408</v>
      </c>
      <c r="C2063" s="11" t="s">
        <v>438</v>
      </c>
      <c r="F2063" s="9">
        <v>87105</v>
      </c>
      <c r="G2063" s="6">
        <f t="shared" si="38"/>
        <v>-87105</v>
      </c>
      <c r="H2063" s="1182"/>
    </row>
    <row r="2064" spans="1:8" x14ac:dyDescent="0.25">
      <c r="A2064" s="113">
        <v>44456</v>
      </c>
      <c r="B2064" s="10" t="s">
        <v>1400</v>
      </c>
      <c r="C2064" s="11" t="s">
        <v>438</v>
      </c>
      <c r="F2064" s="9">
        <v>3014</v>
      </c>
      <c r="G2064" s="6">
        <f t="shared" si="38"/>
        <v>-3014</v>
      </c>
      <c r="H2064" s="1183"/>
    </row>
    <row r="2065" spans="1:8" x14ac:dyDescent="0.25">
      <c r="A2065" s="113">
        <v>44456</v>
      </c>
      <c r="B2065" s="10" t="s">
        <v>6518</v>
      </c>
      <c r="C2065" s="11" t="s">
        <v>162</v>
      </c>
      <c r="F2065" s="9">
        <v>45000</v>
      </c>
      <c r="G2065" s="6">
        <f t="shared" si="38"/>
        <v>-45000</v>
      </c>
    </row>
    <row r="2066" spans="1:8" x14ac:dyDescent="0.25">
      <c r="A2066" s="113">
        <v>44458</v>
      </c>
      <c r="B2066" s="10" t="s">
        <v>1400</v>
      </c>
      <c r="C2066" s="11" t="s">
        <v>1815</v>
      </c>
      <c r="D2066" s="769" t="s">
        <v>8175</v>
      </c>
      <c r="E2066" s="8">
        <v>17148</v>
      </c>
      <c r="G2066" s="6">
        <f>E2066-F2066</f>
        <v>17148</v>
      </c>
    </row>
    <row r="2067" spans="1:8" x14ac:dyDescent="0.25">
      <c r="A2067" s="113">
        <v>44392</v>
      </c>
      <c r="B2067" s="10" t="s">
        <v>6508</v>
      </c>
      <c r="C2067" s="11" t="s">
        <v>1803</v>
      </c>
      <c r="E2067" s="8">
        <v>1664</v>
      </c>
      <c r="G2067" s="6">
        <f t="shared" si="38"/>
        <v>1664</v>
      </c>
    </row>
    <row r="2068" spans="1:8" x14ac:dyDescent="0.25">
      <c r="A2068" s="113">
        <v>44410</v>
      </c>
      <c r="B2068" s="10" t="s">
        <v>6408</v>
      </c>
      <c r="C2068" s="11" t="s">
        <v>1803</v>
      </c>
      <c r="E2068" s="8">
        <v>46108</v>
      </c>
      <c r="G2068" s="6">
        <f t="shared" si="38"/>
        <v>46108</v>
      </c>
    </row>
    <row r="2069" spans="1:8" x14ac:dyDescent="0.25">
      <c r="A2069" s="113">
        <v>44411</v>
      </c>
      <c r="B2069" s="10" t="s">
        <v>6508</v>
      </c>
      <c r="C2069" s="11" t="s">
        <v>1803</v>
      </c>
      <c r="E2069" s="8">
        <v>32518</v>
      </c>
      <c r="G2069" s="6">
        <f t="shared" si="38"/>
        <v>32518</v>
      </c>
    </row>
    <row r="2070" spans="1:8" x14ac:dyDescent="0.25">
      <c r="A2070" s="113">
        <v>44418</v>
      </c>
      <c r="B2070" s="10" t="s">
        <v>1400</v>
      </c>
      <c r="C2070" s="11" t="s">
        <v>1803</v>
      </c>
      <c r="E2070" s="8">
        <v>16360</v>
      </c>
      <c r="G2070" s="6">
        <f t="shared" si="38"/>
        <v>16360</v>
      </c>
    </row>
    <row r="2071" spans="1:8" x14ac:dyDescent="0.25">
      <c r="A2071" s="113">
        <v>44424</v>
      </c>
      <c r="B2071" s="10" t="s">
        <v>6408</v>
      </c>
      <c r="C2071" s="11" t="s">
        <v>1803</v>
      </c>
      <c r="E2071" s="8">
        <v>12103</v>
      </c>
      <c r="G2071" s="6">
        <f t="shared" si="38"/>
        <v>12103</v>
      </c>
    </row>
    <row r="2072" spans="1:8" x14ac:dyDescent="0.25">
      <c r="A2072" s="113">
        <v>44424</v>
      </c>
      <c r="B2072" s="10" t="s">
        <v>6508</v>
      </c>
      <c r="C2072" s="11" t="s">
        <v>1803</v>
      </c>
      <c r="E2072" s="8">
        <v>96855</v>
      </c>
      <c r="G2072" s="6">
        <f t="shared" si="38"/>
        <v>96855</v>
      </c>
    </row>
    <row r="2073" spans="1:8" x14ac:dyDescent="0.25">
      <c r="A2073" s="113">
        <v>44429</v>
      </c>
      <c r="B2073" s="10" t="s">
        <v>6508</v>
      </c>
      <c r="C2073" s="11" t="s">
        <v>1803</v>
      </c>
      <c r="E2073" s="8">
        <v>1756</v>
      </c>
      <c r="G2073" s="6">
        <f t="shared" si="38"/>
        <v>1756</v>
      </c>
    </row>
    <row r="2074" spans="1:8" x14ac:dyDescent="0.25">
      <c r="A2074" s="113">
        <v>44431</v>
      </c>
      <c r="B2074" s="10" t="s">
        <v>6508</v>
      </c>
      <c r="C2074" s="11" t="s">
        <v>1803</v>
      </c>
      <c r="E2074" s="8">
        <v>1343</v>
      </c>
      <c r="G2074" s="6">
        <f t="shared" si="38"/>
        <v>1343</v>
      </c>
    </row>
    <row r="2075" spans="1:8" x14ac:dyDescent="0.25">
      <c r="A2075" s="113">
        <v>44440</v>
      </c>
      <c r="B2075" s="10" t="s">
        <v>1400</v>
      </c>
      <c r="C2075" s="11" t="s">
        <v>1803</v>
      </c>
      <c r="E2075" s="8">
        <v>1827</v>
      </c>
      <c r="G2075" s="6">
        <f t="shared" si="38"/>
        <v>1827</v>
      </c>
    </row>
    <row r="2076" spans="1:8" x14ac:dyDescent="0.25">
      <c r="A2076" s="113">
        <v>44439</v>
      </c>
      <c r="B2076" s="10" t="s">
        <v>6511</v>
      </c>
      <c r="C2076" s="11" t="s">
        <v>1803</v>
      </c>
      <c r="F2076" s="9">
        <v>33680</v>
      </c>
      <c r="G2076" s="6">
        <f t="shared" si="38"/>
        <v>-33680</v>
      </c>
      <c r="H2076" s="7" t="s">
        <v>6506</v>
      </c>
    </row>
    <row r="2077" spans="1:8" x14ac:dyDescent="0.25">
      <c r="A2077" s="113">
        <v>44460</v>
      </c>
      <c r="B2077" s="10" t="s">
        <v>7112</v>
      </c>
      <c r="C2077" s="11" t="s">
        <v>166</v>
      </c>
      <c r="F2077" s="9">
        <v>46800</v>
      </c>
      <c r="G2077" s="6">
        <f t="shared" si="38"/>
        <v>-46800</v>
      </c>
      <c r="H2077" s="1224" t="s">
        <v>7314</v>
      </c>
    </row>
    <row r="2078" spans="1:8" x14ac:dyDescent="0.25">
      <c r="A2078" s="113">
        <v>44460</v>
      </c>
      <c r="B2078" s="10" t="s">
        <v>6955</v>
      </c>
      <c r="C2078" s="11" t="s">
        <v>166</v>
      </c>
      <c r="F2078" s="9">
        <v>123680</v>
      </c>
      <c r="G2078" s="6">
        <f t="shared" si="38"/>
        <v>-123680</v>
      </c>
      <c r="H2078" s="1224"/>
    </row>
    <row r="2079" spans="1:8" x14ac:dyDescent="0.25">
      <c r="A2079" s="113">
        <v>44460</v>
      </c>
      <c r="B2079" s="10" t="s">
        <v>6408</v>
      </c>
      <c r="C2079" s="11" t="s">
        <v>166</v>
      </c>
      <c r="F2079" s="9">
        <v>13600</v>
      </c>
      <c r="G2079" s="6">
        <f t="shared" si="38"/>
        <v>-13600</v>
      </c>
      <c r="H2079" s="1224"/>
    </row>
    <row r="2080" spans="1:8" x14ac:dyDescent="0.25">
      <c r="A2080" s="113">
        <v>44460</v>
      </c>
      <c r="B2080" s="10" t="s">
        <v>6511</v>
      </c>
      <c r="C2080" s="11" t="s">
        <v>166</v>
      </c>
      <c r="F2080" s="9">
        <v>6755</v>
      </c>
      <c r="G2080" s="6">
        <f t="shared" si="38"/>
        <v>-6755</v>
      </c>
      <c r="H2080" s="1224"/>
    </row>
    <row r="2081" spans="1:8" x14ac:dyDescent="0.25">
      <c r="A2081" s="113">
        <v>44460</v>
      </c>
      <c r="B2081" s="10" t="s">
        <v>1400</v>
      </c>
      <c r="C2081" s="11" t="s">
        <v>166</v>
      </c>
      <c r="F2081" s="9">
        <v>9165</v>
      </c>
      <c r="G2081" s="6">
        <f t="shared" si="38"/>
        <v>-9165</v>
      </c>
      <c r="H2081" s="1224"/>
    </row>
    <row r="2082" spans="1:8" x14ac:dyDescent="0.25">
      <c r="A2082" s="113">
        <v>44464</v>
      </c>
      <c r="B2082" s="10" t="s">
        <v>7067</v>
      </c>
      <c r="C2082" s="11" t="s">
        <v>180</v>
      </c>
      <c r="E2082" s="8">
        <v>234864</v>
      </c>
      <c r="G2082" s="6">
        <f t="shared" si="38"/>
        <v>234864</v>
      </c>
    </row>
    <row r="2083" spans="1:8" x14ac:dyDescent="0.25">
      <c r="A2083" s="113">
        <v>44453</v>
      </c>
      <c r="B2083" s="10" t="s">
        <v>1400</v>
      </c>
      <c r="C2083" s="11" t="s">
        <v>1815</v>
      </c>
      <c r="E2083" s="8">
        <v>63580</v>
      </c>
      <c r="G2083" s="6">
        <f t="shared" si="38"/>
        <v>63580</v>
      </c>
    </row>
    <row r="2084" spans="1:8" x14ac:dyDescent="0.25">
      <c r="A2084" s="113">
        <v>44457</v>
      </c>
      <c r="B2084" s="10" t="s">
        <v>7067</v>
      </c>
      <c r="C2084" s="11" t="s">
        <v>166</v>
      </c>
      <c r="E2084" s="8">
        <v>13200</v>
      </c>
      <c r="G2084" s="6">
        <f t="shared" si="38"/>
        <v>13200</v>
      </c>
    </row>
    <row r="2085" spans="1:8" x14ac:dyDescent="0.25">
      <c r="A2085" s="113">
        <v>44476</v>
      </c>
      <c r="B2085" s="10" t="s">
        <v>1400</v>
      </c>
      <c r="C2085" s="661" t="s">
        <v>7242</v>
      </c>
      <c r="E2085" s="662"/>
      <c r="F2085" s="665">
        <v>17273</v>
      </c>
      <c r="G2085" s="664">
        <f t="shared" si="38"/>
        <v>-17273</v>
      </c>
      <c r="H2085" s="1223" t="s">
        <v>7363</v>
      </c>
    </row>
    <row r="2086" spans="1:8" x14ac:dyDescent="0.25">
      <c r="A2086" s="113">
        <v>44476</v>
      </c>
      <c r="B2086" s="10" t="s">
        <v>6408</v>
      </c>
      <c r="C2086" s="661" t="s">
        <v>7242</v>
      </c>
      <c r="E2086" s="662"/>
      <c r="F2086" s="665">
        <v>2404</v>
      </c>
      <c r="G2086" s="664">
        <f t="shared" si="38"/>
        <v>-2404</v>
      </c>
      <c r="H2086" s="1223"/>
    </row>
    <row r="2087" spans="1:8" x14ac:dyDescent="0.25">
      <c r="A2087" s="113">
        <v>44476</v>
      </c>
      <c r="B2087" s="10" t="s">
        <v>6955</v>
      </c>
      <c r="C2087" s="661" t="s">
        <v>7242</v>
      </c>
      <c r="E2087" s="662"/>
      <c r="F2087" s="665">
        <v>14457</v>
      </c>
      <c r="G2087" s="664">
        <f t="shared" si="38"/>
        <v>-14457</v>
      </c>
      <c r="H2087" s="1223"/>
    </row>
    <row r="2088" spans="1:8" x14ac:dyDescent="0.25">
      <c r="A2088" s="113">
        <v>44476</v>
      </c>
      <c r="B2088" s="10" t="s">
        <v>7112</v>
      </c>
      <c r="C2088" s="661" t="s">
        <v>7242</v>
      </c>
      <c r="E2088" s="662"/>
      <c r="F2088" s="665">
        <v>3866</v>
      </c>
      <c r="G2088" s="664">
        <f t="shared" si="38"/>
        <v>-3866</v>
      </c>
      <c r="H2088" s="1223"/>
    </row>
    <row r="2089" spans="1:8" x14ac:dyDescent="0.25">
      <c r="A2089" s="113">
        <v>44476</v>
      </c>
      <c r="B2089" s="10" t="s">
        <v>7112</v>
      </c>
      <c r="C2089" s="661" t="s">
        <v>7242</v>
      </c>
      <c r="E2089" s="662"/>
      <c r="F2089" s="665">
        <v>5</v>
      </c>
      <c r="G2089" s="664">
        <f t="shared" si="38"/>
        <v>-5</v>
      </c>
      <c r="H2089" s="7" t="s">
        <v>7361</v>
      </c>
    </row>
    <row r="2090" spans="1:8" x14ac:dyDescent="0.25">
      <c r="A2090" s="113">
        <v>44482</v>
      </c>
      <c r="B2090" s="10" t="s">
        <v>7067</v>
      </c>
      <c r="C2090" s="11" t="s">
        <v>164</v>
      </c>
      <c r="E2090" s="8">
        <v>47966</v>
      </c>
      <c r="G2090" s="274">
        <f t="shared" ref="G2090:G2148" si="39">E2090-F2090</f>
        <v>47966</v>
      </c>
    </row>
    <row r="2091" spans="1:8" x14ac:dyDescent="0.25">
      <c r="A2091" s="113">
        <v>44482</v>
      </c>
      <c r="B2091" s="10" t="s">
        <v>7067</v>
      </c>
      <c r="C2091" s="11" t="s">
        <v>164</v>
      </c>
      <c r="E2091" s="8">
        <v>20787</v>
      </c>
      <c r="G2091" s="274">
        <f t="shared" si="39"/>
        <v>20787</v>
      </c>
    </row>
    <row r="2092" spans="1:8" x14ac:dyDescent="0.25">
      <c r="A2092" s="113">
        <v>44482</v>
      </c>
      <c r="B2092" s="10" t="s">
        <v>7067</v>
      </c>
      <c r="C2092" s="11" t="s">
        <v>164</v>
      </c>
      <c r="E2092" s="8">
        <v>1063</v>
      </c>
      <c r="G2092" s="274">
        <f t="shared" si="39"/>
        <v>1063</v>
      </c>
    </row>
    <row r="2093" spans="1:8" x14ac:dyDescent="0.25">
      <c r="A2093" s="113">
        <v>44483</v>
      </c>
      <c r="B2093" s="10" t="s">
        <v>7067</v>
      </c>
      <c r="C2093" s="11" t="s">
        <v>180</v>
      </c>
      <c r="E2093" s="8">
        <v>52200</v>
      </c>
      <c r="G2093" s="6">
        <f t="shared" si="39"/>
        <v>52200</v>
      </c>
    </row>
    <row r="2094" spans="1:8" x14ac:dyDescent="0.25">
      <c r="A2094" s="113">
        <v>44452</v>
      </c>
      <c r="B2094" s="10" t="s">
        <v>3946</v>
      </c>
      <c r="C2094" s="11" t="s">
        <v>438</v>
      </c>
      <c r="D2094" s="768">
        <v>23090</v>
      </c>
      <c r="E2094" s="8">
        <v>161200</v>
      </c>
      <c r="G2094" s="6">
        <f t="shared" si="39"/>
        <v>161200</v>
      </c>
    </row>
    <row r="2095" spans="1:8" x14ac:dyDescent="0.25">
      <c r="A2095" s="113">
        <v>44442</v>
      </c>
      <c r="B2095" s="10" t="s">
        <v>5811</v>
      </c>
      <c r="C2095" s="11" t="s">
        <v>438</v>
      </c>
      <c r="D2095" s="768">
        <v>23076</v>
      </c>
      <c r="E2095" s="8">
        <v>63000</v>
      </c>
      <c r="G2095" s="6">
        <f t="shared" si="39"/>
        <v>63000</v>
      </c>
    </row>
    <row r="2096" spans="1:8" x14ac:dyDescent="0.25">
      <c r="A2096" s="113">
        <v>44478</v>
      </c>
      <c r="B2096" s="680" t="s">
        <v>7067</v>
      </c>
      <c r="C2096" s="82" t="s">
        <v>166</v>
      </c>
      <c r="D2096" s="768">
        <v>2772</v>
      </c>
      <c r="E2096" s="225">
        <v>22365</v>
      </c>
      <c r="G2096" s="6">
        <f t="shared" si="39"/>
        <v>22365</v>
      </c>
    </row>
    <row r="2097" spans="1:8" x14ac:dyDescent="0.25">
      <c r="A2097" s="113">
        <v>44478</v>
      </c>
      <c r="B2097" s="680" t="s">
        <v>7067</v>
      </c>
      <c r="C2097" s="82" t="s">
        <v>166</v>
      </c>
      <c r="D2097" s="768">
        <v>2768</v>
      </c>
      <c r="E2097" s="225">
        <v>13200</v>
      </c>
      <c r="G2097" s="6">
        <f t="shared" si="39"/>
        <v>13200</v>
      </c>
    </row>
    <row r="2098" spans="1:8" x14ac:dyDescent="0.25">
      <c r="A2098" s="113">
        <v>44481</v>
      </c>
      <c r="B2098" s="10" t="s">
        <v>7067</v>
      </c>
      <c r="C2098" s="11" t="s">
        <v>166</v>
      </c>
      <c r="D2098" s="768">
        <v>17495</v>
      </c>
      <c r="E2098" s="8">
        <v>112632</v>
      </c>
      <c r="G2098" s="6">
        <f t="shared" si="39"/>
        <v>112632</v>
      </c>
    </row>
    <row r="2099" spans="1:8" x14ac:dyDescent="0.25">
      <c r="A2099" s="113">
        <v>44489</v>
      </c>
      <c r="B2099" s="10" t="s">
        <v>7067</v>
      </c>
      <c r="C2099" s="11" t="s">
        <v>166</v>
      </c>
      <c r="D2099" s="768">
        <v>17542</v>
      </c>
      <c r="E2099" s="8">
        <v>159144</v>
      </c>
      <c r="G2099" s="6">
        <f t="shared" si="39"/>
        <v>159144</v>
      </c>
    </row>
    <row r="2100" spans="1:8" x14ac:dyDescent="0.25">
      <c r="A2100" s="113">
        <v>44490</v>
      </c>
      <c r="B2100" s="10" t="s">
        <v>6955</v>
      </c>
      <c r="C2100" s="11" t="s">
        <v>166</v>
      </c>
      <c r="D2100" s="768">
        <v>2821</v>
      </c>
      <c r="E2100" s="8">
        <v>1100</v>
      </c>
      <c r="G2100" s="6">
        <f t="shared" si="39"/>
        <v>1100</v>
      </c>
    </row>
    <row r="2101" spans="1:8" x14ac:dyDescent="0.25">
      <c r="A2101" s="113">
        <v>44494</v>
      </c>
      <c r="B2101" s="10" t="s">
        <v>7067</v>
      </c>
      <c r="C2101" s="11" t="s">
        <v>166</v>
      </c>
      <c r="D2101" s="768">
        <v>2844</v>
      </c>
      <c r="E2101" s="8">
        <v>14875</v>
      </c>
      <c r="G2101" s="6">
        <f t="shared" si="39"/>
        <v>14875</v>
      </c>
    </row>
    <row r="2102" spans="1:8" x14ac:dyDescent="0.25">
      <c r="A2102" s="113">
        <v>44495</v>
      </c>
      <c r="B2102" s="10" t="s">
        <v>7067</v>
      </c>
      <c r="C2102" s="11" t="s">
        <v>166</v>
      </c>
      <c r="D2102" s="768">
        <v>2849</v>
      </c>
      <c r="E2102" s="8">
        <v>5100</v>
      </c>
      <c r="G2102" s="6">
        <f t="shared" si="39"/>
        <v>5100</v>
      </c>
    </row>
    <row r="2103" spans="1:8" x14ac:dyDescent="0.25">
      <c r="A2103" s="113">
        <v>44494</v>
      </c>
      <c r="B2103" s="10" t="s">
        <v>7067</v>
      </c>
      <c r="C2103" s="11" t="s">
        <v>164</v>
      </c>
      <c r="D2103" s="769" t="s">
        <v>7424</v>
      </c>
      <c r="E2103" s="8">
        <v>40225</v>
      </c>
      <c r="G2103" s="6">
        <f t="shared" si="39"/>
        <v>40225</v>
      </c>
    </row>
    <row r="2104" spans="1:8" x14ac:dyDescent="0.25">
      <c r="A2104" s="266">
        <v>44494</v>
      </c>
      <c r="B2104" s="10" t="s">
        <v>7067</v>
      </c>
      <c r="C2104" s="11" t="s">
        <v>164</v>
      </c>
      <c r="D2104" s="769" t="s">
        <v>7425</v>
      </c>
      <c r="E2104" s="681">
        <v>1520</v>
      </c>
      <c r="G2104" s="6">
        <f t="shared" si="39"/>
        <v>1520</v>
      </c>
    </row>
    <row r="2105" spans="1:8" x14ac:dyDescent="0.25">
      <c r="A2105" s="113">
        <v>44495</v>
      </c>
      <c r="B2105" s="21" t="s">
        <v>1400</v>
      </c>
      <c r="C2105" s="746" t="s">
        <v>438</v>
      </c>
      <c r="D2105" s="766"/>
      <c r="E2105" s="747"/>
      <c r="F2105" s="748">
        <v>75800</v>
      </c>
      <c r="G2105" s="14">
        <f t="shared" si="39"/>
        <v>-75800</v>
      </c>
      <c r="H2105" s="1221" t="s">
        <v>7430</v>
      </c>
    </row>
    <row r="2106" spans="1:8" x14ac:dyDescent="0.25">
      <c r="A2106" s="113">
        <v>44495</v>
      </c>
      <c r="B2106" s="21" t="s">
        <v>5811</v>
      </c>
      <c r="C2106" s="746" t="s">
        <v>438</v>
      </c>
      <c r="D2106" s="766"/>
      <c r="E2106" s="747"/>
      <c r="F2106" s="748">
        <v>63000</v>
      </c>
      <c r="G2106" s="14">
        <f t="shared" si="39"/>
        <v>-63000</v>
      </c>
      <c r="H2106" s="1221"/>
    </row>
    <row r="2107" spans="1:8" x14ac:dyDescent="0.25">
      <c r="A2107" s="113">
        <v>44495</v>
      </c>
      <c r="B2107" s="21" t="s">
        <v>3946</v>
      </c>
      <c r="C2107" s="746" t="s">
        <v>438</v>
      </c>
      <c r="D2107" s="766"/>
      <c r="E2107" s="747"/>
      <c r="F2107" s="748">
        <v>161200</v>
      </c>
      <c r="G2107" s="14">
        <f t="shared" si="39"/>
        <v>-161200</v>
      </c>
      <c r="H2107" s="1221"/>
    </row>
    <row r="2108" spans="1:8" x14ac:dyDescent="0.25">
      <c r="A2108" s="113">
        <v>44499</v>
      </c>
      <c r="B2108" s="21" t="s">
        <v>7067</v>
      </c>
      <c r="C2108" s="13" t="s">
        <v>164</v>
      </c>
      <c r="D2108" s="766"/>
      <c r="E2108" s="22">
        <v>1598</v>
      </c>
      <c r="F2108" s="19"/>
      <c r="G2108" s="14">
        <f t="shared" si="39"/>
        <v>1598</v>
      </c>
      <c r="H2108" s="13"/>
    </row>
    <row r="2109" spans="1:8" x14ac:dyDescent="0.25">
      <c r="A2109" s="113">
        <v>44470</v>
      </c>
      <c r="B2109" s="21" t="s">
        <v>7555</v>
      </c>
      <c r="C2109" s="13" t="s">
        <v>164</v>
      </c>
      <c r="D2109" s="778" t="s">
        <v>7441</v>
      </c>
      <c r="E2109" s="22">
        <v>460774</v>
      </c>
      <c r="F2109" s="19"/>
      <c r="G2109" s="14">
        <f t="shared" si="39"/>
        <v>460774</v>
      </c>
      <c r="H2109" s="13"/>
    </row>
    <row r="2110" spans="1:8" x14ac:dyDescent="0.25">
      <c r="A2110" s="113">
        <v>44499</v>
      </c>
      <c r="B2110" s="21" t="s">
        <v>7067</v>
      </c>
      <c r="C2110" s="13" t="s">
        <v>164</v>
      </c>
      <c r="D2110" s="778" t="s">
        <v>7446</v>
      </c>
      <c r="E2110" s="22">
        <v>15282</v>
      </c>
      <c r="F2110" s="19"/>
      <c r="G2110" s="14">
        <f t="shared" si="39"/>
        <v>15282</v>
      </c>
      <c r="H2110" s="13"/>
    </row>
    <row r="2111" spans="1:8" x14ac:dyDescent="0.25">
      <c r="A2111" s="113">
        <v>44503</v>
      </c>
      <c r="B2111" s="21" t="s">
        <v>7067</v>
      </c>
      <c r="C2111" s="13" t="s">
        <v>164</v>
      </c>
      <c r="D2111" s="778" t="s">
        <v>7447</v>
      </c>
      <c r="E2111" s="22">
        <v>10984</v>
      </c>
      <c r="F2111" s="19"/>
      <c r="G2111" s="14">
        <f t="shared" si="39"/>
        <v>10984</v>
      </c>
      <c r="H2111" s="13"/>
    </row>
    <row r="2112" spans="1:8" x14ac:dyDescent="0.25">
      <c r="A2112" s="113">
        <v>44504</v>
      </c>
      <c r="B2112" s="21" t="s">
        <v>7067</v>
      </c>
      <c r="C2112" s="13" t="s">
        <v>164</v>
      </c>
      <c r="D2112" s="778" t="s">
        <v>7448</v>
      </c>
      <c r="E2112" s="22">
        <v>1676</v>
      </c>
      <c r="F2112" s="19"/>
      <c r="G2112" s="14">
        <f t="shared" si="39"/>
        <v>1676</v>
      </c>
      <c r="H2112" s="13"/>
    </row>
    <row r="2113" spans="1:8" x14ac:dyDescent="0.25">
      <c r="A2113" s="113">
        <v>44505</v>
      </c>
      <c r="B2113" s="21" t="s">
        <v>7112</v>
      </c>
      <c r="C2113" s="13" t="s">
        <v>164</v>
      </c>
      <c r="D2113" s="778" t="s">
        <v>7449</v>
      </c>
      <c r="E2113" s="22">
        <v>20030</v>
      </c>
      <c r="F2113" s="19"/>
      <c r="G2113" s="14">
        <f t="shared" si="39"/>
        <v>20030</v>
      </c>
      <c r="H2113" s="13"/>
    </row>
    <row r="2114" spans="1:8" x14ac:dyDescent="0.25">
      <c r="A2114" s="113">
        <v>44236</v>
      </c>
      <c r="B2114" s="21" t="s">
        <v>6511</v>
      </c>
      <c r="C2114" s="13" t="s">
        <v>7467</v>
      </c>
      <c r="D2114" s="766">
        <v>30000219</v>
      </c>
      <c r="E2114" s="22">
        <v>4660</v>
      </c>
      <c r="F2114" s="19"/>
      <c r="G2114" s="14">
        <f t="shared" si="39"/>
        <v>4660</v>
      </c>
      <c r="H2114" s="13"/>
    </row>
    <row r="2115" spans="1:8" x14ac:dyDescent="0.25">
      <c r="A2115" s="113">
        <v>44365</v>
      </c>
      <c r="B2115" s="21" t="s">
        <v>6511</v>
      </c>
      <c r="C2115" s="13" t="s">
        <v>7467</v>
      </c>
      <c r="D2115" s="766">
        <v>30000343</v>
      </c>
      <c r="E2115" s="22">
        <v>1800</v>
      </c>
      <c r="F2115" s="19"/>
      <c r="G2115" s="14">
        <f t="shared" si="39"/>
        <v>1800</v>
      </c>
      <c r="H2115" s="13"/>
    </row>
    <row r="2116" spans="1:8" x14ac:dyDescent="0.25">
      <c r="A2116" s="113">
        <v>44375</v>
      </c>
      <c r="B2116" s="21" t="s">
        <v>6511</v>
      </c>
      <c r="C2116" s="13" t="s">
        <v>7467</v>
      </c>
      <c r="D2116" s="766">
        <v>30000348</v>
      </c>
      <c r="E2116" s="22">
        <v>40553</v>
      </c>
      <c r="F2116" s="19"/>
      <c r="G2116" s="14">
        <f t="shared" si="39"/>
        <v>40553</v>
      </c>
      <c r="H2116" s="13"/>
    </row>
    <row r="2117" spans="1:8" x14ac:dyDescent="0.25">
      <c r="A2117" s="113">
        <v>44393</v>
      </c>
      <c r="B2117" s="21" t="s">
        <v>6955</v>
      </c>
      <c r="C2117" s="13" t="s">
        <v>7467</v>
      </c>
      <c r="D2117" s="766">
        <v>30000360</v>
      </c>
      <c r="E2117" s="22">
        <v>15081</v>
      </c>
      <c r="F2117" s="19"/>
      <c r="G2117" s="14">
        <f t="shared" si="39"/>
        <v>15081</v>
      </c>
      <c r="H2117" s="13"/>
    </row>
    <row r="2118" spans="1:8" x14ac:dyDescent="0.25">
      <c r="A2118" s="113">
        <v>44397</v>
      </c>
      <c r="B2118" s="21" t="s">
        <v>6955</v>
      </c>
      <c r="C2118" s="13" t="s">
        <v>7467</v>
      </c>
      <c r="D2118" s="766">
        <v>30000364</v>
      </c>
      <c r="E2118" s="22">
        <f>62299-30988</f>
        <v>31311</v>
      </c>
      <c r="F2118" s="19"/>
      <c r="G2118" s="14">
        <f t="shared" si="39"/>
        <v>31311</v>
      </c>
      <c r="H2118" s="13"/>
    </row>
    <row r="2119" spans="1:8" x14ac:dyDescent="0.25">
      <c r="A2119" s="113">
        <v>44397</v>
      </c>
      <c r="B2119" s="21" t="s">
        <v>7112</v>
      </c>
      <c r="C2119" s="13" t="s">
        <v>7467</v>
      </c>
      <c r="D2119" s="766">
        <v>30000364</v>
      </c>
      <c r="E2119" s="22">
        <v>30988</v>
      </c>
      <c r="F2119" s="19"/>
      <c r="G2119" s="14">
        <f t="shared" si="39"/>
        <v>30988</v>
      </c>
      <c r="H2119" s="13"/>
    </row>
    <row r="2120" spans="1:8" x14ac:dyDescent="0.25">
      <c r="A2120" s="113">
        <v>44404</v>
      </c>
      <c r="B2120" s="21" t="s">
        <v>6955</v>
      </c>
      <c r="C2120" s="13" t="s">
        <v>7467</v>
      </c>
      <c r="D2120" s="766">
        <v>30000366</v>
      </c>
      <c r="E2120" s="22">
        <v>6930</v>
      </c>
      <c r="F2120" s="19"/>
      <c r="G2120" s="14">
        <f t="shared" si="39"/>
        <v>6930</v>
      </c>
      <c r="H2120" s="13"/>
    </row>
    <row r="2121" spans="1:8" x14ac:dyDescent="0.25">
      <c r="A2121" s="113">
        <v>44408</v>
      </c>
      <c r="B2121" s="21" t="s">
        <v>6955</v>
      </c>
      <c r="C2121" s="13" t="s">
        <v>7467</v>
      </c>
      <c r="D2121" s="766">
        <v>30000370</v>
      </c>
      <c r="E2121" s="22">
        <v>19829</v>
      </c>
      <c r="F2121" s="19"/>
      <c r="G2121" s="14">
        <f t="shared" si="39"/>
        <v>19829</v>
      </c>
      <c r="H2121" s="13"/>
    </row>
    <row r="2122" spans="1:8" x14ac:dyDescent="0.25">
      <c r="A2122" s="113">
        <v>44483</v>
      </c>
      <c r="B2122" s="21" t="s">
        <v>7067</v>
      </c>
      <c r="C2122" s="13" t="s">
        <v>7467</v>
      </c>
      <c r="D2122" s="766">
        <v>30000444</v>
      </c>
      <c r="E2122" s="22">
        <v>16800</v>
      </c>
      <c r="F2122" s="19"/>
      <c r="G2122" s="14">
        <f t="shared" si="39"/>
        <v>16800</v>
      </c>
      <c r="H2122" s="13"/>
    </row>
    <row r="2123" spans="1:8" x14ac:dyDescent="0.25">
      <c r="A2123" s="113">
        <v>44497</v>
      </c>
      <c r="B2123" s="21" t="s">
        <v>7067</v>
      </c>
      <c r="C2123" s="13" t="s">
        <v>7467</v>
      </c>
      <c r="D2123" s="766">
        <v>30000458</v>
      </c>
      <c r="E2123" s="22">
        <v>4505</v>
      </c>
      <c r="F2123" s="19"/>
      <c r="G2123" s="14">
        <f t="shared" si="39"/>
        <v>4505</v>
      </c>
      <c r="H2123" s="13"/>
    </row>
    <row r="2124" spans="1:8" x14ac:dyDescent="0.25">
      <c r="A2124" s="113">
        <v>44510</v>
      </c>
      <c r="B2124" s="21" t="s">
        <v>6511</v>
      </c>
      <c r="C2124" s="13" t="s">
        <v>7467</v>
      </c>
      <c r="D2124" s="766"/>
      <c r="E2124" s="22"/>
      <c r="F2124" s="19">
        <v>47013</v>
      </c>
      <c r="G2124" s="14">
        <f t="shared" si="39"/>
        <v>-47013</v>
      </c>
      <c r="H2124" s="1200" t="s">
        <v>7468</v>
      </c>
    </row>
    <row r="2125" spans="1:8" x14ac:dyDescent="0.25">
      <c r="A2125" s="113">
        <v>44510</v>
      </c>
      <c r="B2125" s="21" t="s">
        <v>7112</v>
      </c>
      <c r="C2125" s="13" t="s">
        <v>7467</v>
      </c>
      <c r="D2125" s="766"/>
      <c r="E2125" s="22"/>
      <c r="F2125" s="19">
        <v>30988</v>
      </c>
      <c r="G2125" s="14">
        <f t="shared" si="39"/>
        <v>-30988</v>
      </c>
      <c r="H2125" s="1200"/>
    </row>
    <row r="2126" spans="1:8" x14ac:dyDescent="0.25">
      <c r="A2126" s="113">
        <v>44510</v>
      </c>
      <c r="B2126" s="21" t="s">
        <v>6955</v>
      </c>
      <c r="C2126" s="13" t="s">
        <v>7467</v>
      </c>
      <c r="D2126" s="766"/>
      <c r="E2126" s="22"/>
      <c r="F2126" s="19">
        <v>21999</v>
      </c>
      <c r="G2126" s="14">
        <f t="shared" si="39"/>
        <v>-21999</v>
      </c>
      <c r="H2126" s="1200"/>
    </row>
    <row r="2127" spans="1:8" x14ac:dyDescent="0.25">
      <c r="A2127" s="113">
        <v>44501</v>
      </c>
      <c r="B2127" s="21" t="s">
        <v>7067</v>
      </c>
      <c r="C2127" s="13" t="s">
        <v>166</v>
      </c>
      <c r="D2127" s="766">
        <v>2874</v>
      </c>
      <c r="E2127" s="22">
        <v>3000</v>
      </c>
      <c r="F2127" s="19"/>
      <c r="G2127" s="14">
        <f t="shared" si="39"/>
        <v>3000</v>
      </c>
      <c r="H2127" s="13"/>
    </row>
    <row r="2128" spans="1:8" x14ac:dyDescent="0.25">
      <c r="A2128" s="113">
        <v>44502</v>
      </c>
      <c r="B2128" s="21" t="s">
        <v>7067</v>
      </c>
      <c r="C2128" s="13" t="s">
        <v>166</v>
      </c>
      <c r="D2128" s="766">
        <v>17622</v>
      </c>
      <c r="E2128" s="22">
        <v>104515</v>
      </c>
      <c r="F2128" s="19"/>
      <c r="G2128" s="14">
        <f t="shared" si="39"/>
        <v>104515</v>
      </c>
      <c r="H2128" s="13"/>
    </row>
    <row r="2129" spans="1:8" x14ac:dyDescent="0.25">
      <c r="A2129" s="113">
        <v>44505</v>
      </c>
      <c r="B2129" s="21" t="s">
        <v>7067</v>
      </c>
      <c r="C2129" s="13" t="s">
        <v>166</v>
      </c>
      <c r="D2129" s="766">
        <v>2891</v>
      </c>
      <c r="E2129" s="22">
        <v>4200</v>
      </c>
      <c r="F2129" s="19"/>
      <c r="G2129" s="14">
        <f t="shared" si="39"/>
        <v>4200</v>
      </c>
      <c r="H2129" s="13"/>
    </row>
    <row r="2130" spans="1:8" x14ac:dyDescent="0.25">
      <c r="A2130" s="113">
        <v>44510</v>
      </c>
      <c r="B2130" s="21" t="s">
        <v>7067</v>
      </c>
      <c r="C2130" s="13" t="s">
        <v>166</v>
      </c>
      <c r="D2130" s="766">
        <v>2910</v>
      </c>
      <c r="E2130" s="22">
        <v>4200</v>
      </c>
      <c r="F2130" s="19"/>
      <c r="G2130" s="14">
        <f t="shared" si="39"/>
        <v>4200</v>
      </c>
      <c r="H2130" s="13"/>
    </row>
    <row r="2131" spans="1:8" x14ac:dyDescent="0.25">
      <c r="A2131" s="113">
        <v>44512</v>
      </c>
      <c r="B2131" s="21" t="s">
        <v>7555</v>
      </c>
      <c r="C2131" s="13" t="s">
        <v>164</v>
      </c>
      <c r="D2131" s="778" t="s">
        <v>7487</v>
      </c>
      <c r="E2131" s="22">
        <v>11822</v>
      </c>
      <c r="F2131" s="19"/>
      <c r="G2131" s="14">
        <f t="shared" si="39"/>
        <v>11822</v>
      </c>
      <c r="H2131" s="13"/>
    </row>
    <row r="2132" spans="1:8" x14ac:dyDescent="0.25">
      <c r="A2132" s="113">
        <v>44516</v>
      </c>
      <c r="B2132" s="21" t="s">
        <v>7555</v>
      </c>
      <c r="C2132" s="13" t="s">
        <v>164</v>
      </c>
      <c r="D2132" s="778" t="s">
        <v>7488</v>
      </c>
      <c r="E2132" s="22">
        <v>1578</v>
      </c>
      <c r="F2132" s="19"/>
      <c r="G2132" s="14">
        <f t="shared" si="39"/>
        <v>1578</v>
      </c>
      <c r="H2132" s="13"/>
    </row>
    <row r="2133" spans="1:8" x14ac:dyDescent="0.25">
      <c r="A2133" s="113">
        <v>44517</v>
      </c>
      <c r="B2133" s="21" t="s">
        <v>7067</v>
      </c>
      <c r="C2133" s="13" t="s">
        <v>166</v>
      </c>
      <c r="D2133" s="766"/>
      <c r="E2133" s="22"/>
      <c r="F2133" s="19">
        <v>5585</v>
      </c>
      <c r="G2133" s="14">
        <f t="shared" si="39"/>
        <v>-5585</v>
      </c>
      <c r="H2133" s="13"/>
    </row>
    <row r="2134" spans="1:8" x14ac:dyDescent="0.25">
      <c r="A2134" s="113">
        <v>44517</v>
      </c>
      <c r="B2134" s="21" t="s">
        <v>7067</v>
      </c>
      <c r="C2134" s="13" t="s">
        <v>166</v>
      </c>
      <c r="D2134" s="766"/>
      <c r="E2134" s="22"/>
      <c r="F2134" s="19">
        <v>5900</v>
      </c>
      <c r="G2134" s="14">
        <f t="shared" si="39"/>
        <v>-5900</v>
      </c>
      <c r="H2134" s="13"/>
    </row>
    <row r="2135" spans="1:8" x14ac:dyDescent="0.25">
      <c r="A2135" s="113">
        <v>44508</v>
      </c>
      <c r="B2135" s="21" t="s">
        <v>7067</v>
      </c>
      <c r="C2135" s="13" t="s">
        <v>162</v>
      </c>
      <c r="D2135" s="766">
        <v>2200</v>
      </c>
      <c r="E2135" s="22">
        <v>461142</v>
      </c>
      <c r="F2135" s="19"/>
      <c r="G2135" s="14">
        <f t="shared" si="39"/>
        <v>461142</v>
      </c>
      <c r="H2135" s="13"/>
    </row>
    <row r="2136" spans="1:8" x14ac:dyDescent="0.25">
      <c r="A2136" s="113">
        <v>44508</v>
      </c>
      <c r="B2136" s="21" t="s">
        <v>7067</v>
      </c>
      <c r="C2136" s="13" t="s">
        <v>164</v>
      </c>
      <c r="D2136" s="778" t="s">
        <v>7515</v>
      </c>
      <c r="E2136" s="22">
        <v>4777</v>
      </c>
      <c r="F2136" s="19"/>
      <c r="G2136" s="14">
        <f t="shared" si="39"/>
        <v>4777</v>
      </c>
      <c r="H2136" s="13"/>
    </row>
    <row r="2137" spans="1:8" x14ac:dyDescent="0.25">
      <c r="A2137" s="113">
        <v>44529</v>
      </c>
      <c r="B2137" s="21" t="s">
        <v>7067</v>
      </c>
      <c r="C2137" s="13" t="s">
        <v>166</v>
      </c>
      <c r="D2137" s="766"/>
      <c r="E2137" s="22"/>
      <c r="F2137" s="19">
        <v>150000</v>
      </c>
      <c r="G2137" s="14">
        <f t="shared" si="39"/>
        <v>-150000</v>
      </c>
      <c r="H2137" s="13" t="s">
        <v>7523</v>
      </c>
    </row>
    <row r="2138" spans="1:8" x14ac:dyDescent="0.25">
      <c r="A2138" s="113">
        <v>44529</v>
      </c>
      <c r="B2138" s="21" t="s">
        <v>7067</v>
      </c>
      <c r="C2138" s="13" t="s">
        <v>180</v>
      </c>
      <c r="D2138" s="766"/>
      <c r="E2138" s="22">
        <v>9255</v>
      </c>
      <c r="F2138" s="19"/>
      <c r="G2138" s="14">
        <f t="shared" si="39"/>
        <v>9255</v>
      </c>
      <c r="H2138" s="13" t="s">
        <v>7524</v>
      </c>
    </row>
    <row r="2139" spans="1:8" x14ac:dyDescent="0.25">
      <c r="A2139" s="113">
        <v>44529</v>
      </c>
      <c r="B2139" s="21" t="s">
        <v>7067</v>
      </c>
      <c r="C2139" s="13" t="s">
        <v>180</v>
      </c>
      <c r="D2139" s="766"/>
      <c r="E2139" s="22">
        <f>12970+27</f>
        <v>12997</v>
      </c>
      <c r="F2139" s="19"/>
      <c r="G2139" s="14">
        <f t="shared" si="39"/>
        <v>12997</v>
      </c>
      <c r="H2139" s="13" t="s">
        <v>7525</v>
      </c>
    </row>
    <row r="2140" spans="1:8" x14ac:dyDescent="0.25">
      <c r="A2140" s="113">
        <v>44529</v>
      </c>
      <c r="B2140" s="21" t="s">
        <v>7067</v>
      </c>
      <c r="C2140" s="13" t="s">
        <v>180</v>
      </c>
      <c r="D2140" s="766"/>
      <c r="E2140" s="22"/>
      <c r="F2140" s="19">
        <v>309316</v>
      </c>
      <c r="G2140" s="14">
        <f t="shared" si="39"/>
        <v>-309316</v>
      </c>
      <c r="H2140" s="1221" t="s">
        <v>7523</v>
      </c>
    </row>
    <row r="2141" spans="1:8" x14ac:dyDescent="0.25">
      <c r="A2141" s="113">
        <v>44529</v>
      </c>
      <c r="B2141" s="21" t="s">
        <v>6508</v>
      </c>
      <c r="C2141" s="13" t="s">
        <v>180</v>
      </c>
      <c r="D2141" s="766"/>
      <c r="E2141" s="22"/>
      <c r="F2141" s="19">
        <v>27915</v>
      </c>
      <c r="G2141" s="14">
        <f t="shared" si="39"/>
        <v>-27915</v>
      </c>
      <c r="H2141" s="1221"/>
    </row>
    <row r="2142" spans="1:8" x14ac:dyDescent="0.25">
      <c r="A2142" s="113">
        <v>44532</v>
      </c>
      <c r="B2142" s="21" t="s">
        <v>6408</v>
      </c>
      <c r="C2142" s="13" t="s">
        <v>1803</v>
      </c>
      <c r="D2142" s="766"/>
      <c r="E2142" s="22"/>
      <c r="F2142" s="19">
        <v>110233</v>
      </c>
      <c r="G2142" s="14">
        <f t="shared" si="39"/>
        <v>-110233</v>
      </c>
      <c r="H2142" s="1222" t="s">
        <v>7537</v>
      </c>
    </row>
    <row r="2143" spans="1:8" x14ac:dyDescent="0.25">
      <c r="A2143" s="113">
        <v>44532</v>
      </c>
      <c r="B2143" s="21" t="s">
        <v>6508</v>
      </c>
      <c r="C2143" s="13" t="s">
        <v>1803</v>
      </c>
      <c r="D2143" s="766"/>
      <c r="E2143" s="22"/>
      <c r="F2143" s="19">
        <v>230169</v>
      </c>
      <c r="G2143" s="14">
        <f t="shared" si="39"/>
        <v>-230169</v>
      </c>
      <c r="H2143" s="1222"/>
    </row>
    <row r="2144" spans="1:8" x14ac:dyDescent="0.25">
      <c r="A2144" s="113">
        <v>44532</v>
      </c>
      <c r="B2144" s="21" t="s">
        <v>6511</v>
      </c>
      <c r="C2144" s="13" t="s">
        <v>1803</v>
      </c>
      <c r="D2144" s="766"/>
      <c r="E2144" s="22"/>
      <c r="F2144" s="19">
        <v>136986</v>
      </c>
      <c r="G2144" s="14">
        <f t="shared" si="39"/>
        <v>-136986</v>
      </c>
      <c r="H2144" s="1222"/>
    </row>
    <row r="2145" spans="1:8" x14ac:dyDescent="0.25">
      <c r="A2145" s="113">
        <v>44532</v>
      </c>
      <c r="B2145" s="21" t="s">
        <v>6720</v>
      </c>
      <c r="C2145" s="13" t="s">
        <v>1803</v>
      </c>
      <c r="D2145" s="766"/>
      <c r="E2145" s="22"/>
      <c r="F2145" s="19">
        <v>10112</v>
      </c>
      <c r="G2145" s="14">
        <f t="shared" si="39"/>
        <v>-10112</v>
      </c>
      <c r="H2145" s="1222"/>
    </row>
    <row r="2146" spans="1:8" ht="37.5" x14ac:dyDescent="0.25">
      <c r="A2146" s="113">
        <v>44534</v>
      </c>
      <c r="B2146" s="21" t="s">
        <v>7067</v>
      </c>
      <c r="C2146" s="13" t="s">
        <v>166</v>
      </c>
      <c r="D2146" s="766"/>
      <c r="E2146" s="22"/>
      <c r="F2146" s="19">
        <v>250000</v>
      </c>
      <c r="G2146" s="14">
        <f t="shared" si="39"/>
        <v>-250000</v>
      </c>
      <c r="H2146" s="684" t="s">
        <v>7536</v>
      </c>
    </row>
    <row r="2147" spans="1:8" x14ac:dyDescent="0.25">
      <c r="A2147" s="113">
        <v>44536</v>
      </c>
      <c r="B2147" s="21" t="s">
        <v>7067</v>
      </c>
      <c r="C2147" s="13" t="s">
        <v>164</v>
      </c>
      <c r="D2147" s="778" t="s">
        <v>7538</v>
      </c>
      <c r="E2147" s="22">
        <v>3543</v>
      </c>
      <c r="F2147" s="19"/>
      <c r="G2147" s="14">
        <f t="shared" si="39"/>
        <v>3543</v>
      </c>
      <c r="H2147" s="13"/>
    </row>
    <row r="2148" spans="1:8" x14ac:dyDescent="0.25">
      <c r="A2148" s="113">
        <v>44538</v>
      </c>
      <c r="B2148" s="21" t="s">
        <v>1400</v>
      </c>
      <c r="C2148" s="13" t="s">
        <v>5681</v>
      </c>
      <c r="D2148" s="766"/>
      <c r="E2148" s="22"/>
      <c r="F2148" s="19">
        <v>9100</v>
      </c>
      <c r="G2148" s="14">
        <f t="shared" si="39"/>
        <v>-9100</v>
      </c>
      <c r="H2148" s="1220" t="s">
        <v>7556</v>
      </c>
    </row>
    <row r="2149" spans="1:8" x14ac:dyDescent="0.25">
      <c r="A2149" s="113">
        <v>44538</v>
      </c>
      <c r="B2149" s="21" t="s">
        <v>2652</v>
      </c>
      <c r="C2149" s="13" t="s">
        <v>5681</v>
      </c>
      <c r="D2149" s="766"/>
      <c r="E2149" s="22"/>
      <c r="F2149" s="19">
        <v>72300</v>
      </c>
      <c r="G2149" s="14">
        <f t="shared" ref="G2149:G2191" si="40">E2149-F2149</f>
        <v>-72300</v>
      </c>
      <c r="H2149" s="1220"/>
    </row>
    <row r="2150" spans="1:8" x14ac:dyDescent="0.25">
      <c r="A2150" s="113">
        <v>44538</v>
      </c>
      <c r="B2150" s="21" t="s">
        <v>6408</v>
      </c>
      <c r="C2150" s="13" t="s">
        <v>5681</v>
      </c>
      <c r="D2150" s="766"/>
      <c r="E2150" s="22"/>
      <c r="F2150" s="19">
        <v>9500</v>
      </c>
      <c r="G2150" s="14">
        <f t="shared" si="40"/>
        <v>-9500</v>
      </c>
      <c r="H2150" s="1220"/>
    </row>
    <row r="2151" spans="1:8" x14ac:dyDescent="0.25">
      <c r="A2151" s="113">
        <v>44538</v>
      </c>
      <c r="B2151" s="21" t="s">
        <v>6511</v>
      </c>
      <c r="C2151" s="13" t="s">
        <v>5681</v>
      </c>
      <c r="D2151" s="766"/>
      <c r="E2151" s="22"/>
      <c r="F2151" s="19">
        <v>59100</v>
      </c>
      <c r="G2151" s="14">
        <f t="shared" si="40"/>
        <v>-59100</v>
      </c>
      <c r="H2151" s="1220"/>
    </row>
    <row r="2152" spans="1:8" x14ac:dyDescent="0.25">
      <c r="A2152" s="113">
        <v>44513</v>
      </c>
      <c r="B2152" s="21" t="s">
        <v>1400</v>
      </c>
      <c r="C2152" s="13" t="s">
        <v>166</v>
      </c>
      <c r="D2152" s="766">
        <v>17687</v>
      </c>
      <c r="E2152" s="22">
        <v>62100</v>
      </c>
      <c r="F2152" s="19"/>
      <c r="G2152" s="14">
        <f t="shared" si="40"/>
        <v>62100</v>
      </c>
      <c r="H2152" s="13"/>
    </row>
    <row r="2153" spans="1:8" x14ac:dyDescent="0.25">
      <c r="A2153" s="113">
        <v>44523</v>
      </c>
      <c r="B2153" s="21" t="s">
        <v>7067</v>
      </c>
      <c r="C2153" s="13" t="s">
        <v>166</v>
      </c>
      <c r="D2153" s="766">
        <v>17730</v>
      </c>
      <c r="E2153" s="22">
        <v>40856</v>
      </c>
      <c r="F2153" s="19"/>
      <c r="G2153" s="14">
        <f t="shared" si="40"/>
        <v>40856</v>
      </c>
      <c r="H2153" s="33"/>
    </row>
    <row r="2154" spans="1:8" x14ac:dyDescent="0.25">
      <c r="A2154" s="113">
        <v>44534</v>
      </c>
      <c r="B2154" s="21" t="s">
        <v>7067</v>
      </c>
      <c r="C2154" s="13" t="s">
        <v>166</v>
      </c>
      <c r="D2154" s="766">
        <v>17785</v>
      </c>
      <c r="E2154" s="22">
        <v>11400</v>
      </c>
      <c r="F2154" s="19"/>
      <c r="G2154" s="14">
        <f t="shared" si="40"/>
        <v>11400</v>
      </c>
      <c r="H2154" s="13"/>
    </row>
    <row r="2155" spans="1:8" x14ac:dyDescent="0.25">
      <c r="A2155" s="113">
        <v>44537</v>
      </c>
      <c r="B2155" s="21" t="s">
        <v>6955</v>
      </c>
      <c r="C2155" s="13" t="s">
        <v>166</v>
      </c>
      <c r="D2155" s="766">
        <v>2992</v>
      </c>
      <c r="E2155" s="22">
        <v>4400</v>
      </c>
      <c r="F2155" s="19"/>
      <c r="G2155" s="14">
        <f t="shared" si="40"/>
        <v>4400</v>
      </c>
      <c r="H2155" s="13"/>
    </row>
    <row r="2156" spans="1:8" x14ac:dyDescent="0.25">
      <c r="A2156" s="113">
        <v>44538</v>
      </c>
      <c r="B2156" s="21" t="s">
        <v>7067</v>
      </c>
      <c r="C2156" s="13" t="s">
        <v>166</v>
      </c>
      <c r="D2156" s="766">
        <v>17804</v>
      </c>
      <c r="E2156" s="22">
        <v>33128</v>
      </c>
      <c r="F2156" s="19"/>
      <c r="G2156" s="14">
        <f t="shared" si="40"/>
        <v>33128</v>
      </c>
      <c r="H2156" s="13"/>
    </row>
    <row r="2157" spans="1:8" x14ac:dyDescent="0.25">
      <c r="A2157" s="113">
        <v>44546</v>
      </c>
      <c r="B2157" s="21" t="s">
        <v>1400</v>
      </c>
      <c r="C2157" s="13" t="s">
        <v>166</v>
      </c>
      <c r="D2157" s="766">
        <v>17842</v>
      </c>
      <c r="E2157" s="22">
        <v>39330</v>
      </c>
      <c r="F2157" s="19"/>
      <c r="G2157" s="14">
        <f t="shared" si="40"/>
        <v>39330</v>
      </c>
      <c r="H2157" s="13"/>
    </row>
    <row r="2158" spans="1:8" x14ac:dyDescent="0.25">
      <c r="A2158" s="113">
        <v>44546</v>
      </c>
      <c r="B2158" s="21" t="s">
        <v>7067</v>
      </c>
      <c r="C2158" s="13" t="s">
        <v>166</v>
      </c>
      <c r="D2158" s="766">
        <v>17838</v>
      </c>
      <c r="E2158" s="22">
        <v>4788</v>
      </c>
      <c r="F2158" s="19"/>
      <c r="G2158" s="14">
        <f t="shared" si="40"/>
        <v>4788</v>
      </c>
      <c r="H2158" s="13"/>
    </row>
    <row r="2159" spans="1:8" x14ac:dyDescent="0.25">
      <c r="A2159" s="113">
        <v>44548</v>
      </c>
      <c r="B2159" s="21" t="s">
        <v>7067</v>
      </c>
      <c r="C2159" s="13" t="s">
        <v>166</v>
      </c>
      <c r="D2159" s="766">
        <v>3025</v>
      </c>
      <c r="E2159" s="22">
        <v>19116</v>
      </c>
      <c r="F2159" s="19"/>
      <c r="G2159" s="14">
        <f t="shared" si="40"/>
        <v>19116</v>
      </c>
      <c r="H2159" s="13"/>
    </row>
    <row r="2160" spans="1:8" x14ac:dyDescent="0.25">
      <c r="A2160" s="113">
        <v>44452</v>
      </c>
      <c r="B2160" s="21" t="s">
        <v>6508</v>
      </c>
      <c r="C2160" s="13" t="s">
        <v>1803</v>
      </c>
      <c r="D2160" s="766">
        <v>243</v>
      </c>
      <c r="E2160" s="22">
        <v>4340</v>
      </c>
      <c r="F2160" s="19"/>
      <c r="G2160" s="14">
        <f t="shared" si="40"/>
        <v>4340</v>
      </c>
      <c r="H2160" s="13"/>
    </row>
    <row r="2161" spans="1:8" x14ac:dyDescent="0.25">
      <c r="A2161" s="113">
        <v>44487</v>
      </c>
      <c r="B2161" s="21" t="s">
        <v>1400</v>
      </c>
      <c r="C2161" s="13" t="s">
        <v>1803</v>
      </c>
      <c r="D2161" s="766">
        <v>333</v>
      </c>
      <c r="E2161" s="22">
        <v>3096</v>
      </c>
      <c r="F2161" s="19"/>
      <c r="G2161" s="14">
        <f t="shared" si="40"/>
        <v>3096</v>
      </c>
      <c r="H2161" s="13"/>
    </row>
    <row r="2162" spans="1:8" x14ac:dyDescent="0.25">
      <c r="A2162" s="113">
        <v>44491</v>
      </c>
      <c r="B2162" s="21" t="s">
        <v>1400</v>
      </c>
      <c r="C2162" s="13" t="s">
        <v>1803</v>
      </c>
      <c r="D2162" s="766">
        <v>400</v>
      </c>
      <c r="E2162" s="22">
        <v>3856</v>
      </c>
      <c r="F2162" s="19"/>
      <c r="G2162" s="14">
        <f t="shared" si="40"/>
        <v>3856</v>
      </c>
      <c r="H2162" s="13"/>
    </row>
    <row r="2163" spans="1:8" x14ac:dyDescent="0.25">
      <c r="A2163" s="113">
        <v>44490</v>
      </c>
      <c r="B2163" s="21" t="s">
        <v>7555</v>
      </c>
      <c r="C2163" s="13" t="s">
        <v>164</v>
      </c>
      <c r="D2163" s="766"/>
      <c r="E2163" s="22"/>
      <c r="F2163" s="19">
        <v>250000</v>
      </c>
      <c r="G2163" s="14">
        <f t="shared" si="40"/>
        <v>-250000</v>
      </c>
      <c r="H2163" s="13" t="s">
        <v>7575</v>
      </c>
    </row>
    <row r="2164" spans="1:8" x14ac:dyDescent="0.25">
      <c r="A2164" s="113">
        <v>44554</v>
      </c>
      <c r="B2164" s="21" t="s">
        <v>7067</v>
      </c>
      <c r="C2164" s="13" t="s">
        <v>162</v>
      </c>
      <c r="D2164" s="766"/>
      <c r="E2164" s="22"/>
      <c r="F2164" s="19">
        <v>150000</v>
      </c>
      <c r="G2164" s="14">
        <f t="shared" si="40"/>
        <v>-150000</v>
      </c>
      <c r="H2164" s="13" t="s">
        <v>7579</v>
      </c>
    </row>
    <row r="2165" spans="1:8" x14ac:dyDescent="0.25">
      <c r="A2165" s="113">
        <v>44528</v>
      </c>
      <c r="B2165" s="21" t="s">
        <v>7067</v>
      </c>
      <c r="C2165" s="13" t="s">
        <v>166</v>
      </c>
      <c r="D2165" s="766"/>
      <c r="E2165" s="22"/>
      <c r="F2165" s="19">
        <v>163897</v>
      </c>
      <c r="G2165" s="14">
        <f t="shared" si="40"/>
        <v>-163897</v>
      </c>
      <c r="H2165" s="13" t="s">
        <v>7523</v>
      </c>
    </row>
    <row r="2166" spans="1:8" x14ac:dyDescent="0.25">
      <c r="A2166" s="113">
        <v>44586</v>
      </c>
      <c r="B2166" s="21" t="s">
        <v>7555</v>
      </c>
      <c r="C2166" s="13" t="s">
        <v>164</v>
      </c>
      <c r="D2166" s="766"/>
      <c r="E2166" s="22"/>
      <c r="F2166" s="19">
        <v>220000</v>
      </c>
      <c r="G2166" s="14">
        <f t="shared" si="40"/>
        <v>-220000</v>
      </c>
      <c r="H2166" s="687" t="s">
        <v>7629</v>
      </c>
    </row>
    <row r="2167" spans="1:8"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x14ac:dyDescent="0.25">
      <c r="A2169" s="113">
        <v>44602</v>
      </c>
      <c r="B2169" s="21" t="s">
        <v>7067</v>
      </c>
      <c r="C2169" s="13" t="s">
        <v>162</v>
      </c>
      <c r="D2169" s="766"/>
      <c r="E2169" s="22"/>
      <c r="F2169" s="19">
        <v>100000</v>
      </c>
      <c r="G2169" s="14">
        <f t="shared" si="40"/>
        <v>-100000</v>
      </c>
      <c r="H2169" s="692" t="s">
        <v>7655</v>
      </c>
    </row>
    <row r="2170" spans="1:8" x14ac:dyDescent="0.25">
      <c r="A2170" s="113">
        <v>44509</v>
      </c>
      <c r="B2170" s="21" t="s">
        <v>3946</v>
      </c>
      <c r="C2170" s="13" t="s">
        <v>438</v>
      </c>
      <c r="D2170" s="766">
        <v>23218</v>
      </c>
      <c r="E2170" s="22">
        <v>2600</v>
      </c>
      <c r="F2170" s="19"/>
      <c r="G2170" s="14">
        <f t="shared" si="40"/>
        <v>2600</v>
      </c>
      <c r="H2170" s="13"/>
    </row>
    <row r="2171" spans="1:8" x14ac:dyDescent="0.25">
      <c r="A2171" s="113">
        <v>44601</v>
      </c>
      <c r="B2171" s="21" t="s">
        <v>7112</v>
      </c>
      <c r="C2171" s="13" t="s">
        <v>438</v>
      </c>
      <c r="D2171" s="766">
        <v>32751</v>
      </c>
      <c r="E2171" s="22">
        <v>24420</v>
      </c>
      <c r="F2171" s="19"/>
      <c r="G2171" s="14">
        <f t="shared" si="40"/>
        <v>24420</v>
      </c>
      <c r="H2171" s="13"/>
    </row>
    <row r="2172" spans="1:8" x14ac:dyDescent="0.25">
      <c r="A2172" s="113">
        <v>44424</v>
      </c>
      <c r="B2172" s="21" t="s">
        <v>1400</v>
      </c>
      <c r="C2172" s="13" t="s">
        <v>7467</v>
      </c>
      <c r="D2172" s="766">
        <v>30000390</v>
      </c>
      <c r="E2172" s="22">
        <v>80990</v>
      </c>
      <c r="F2172" s="19"/>
      <c r="G2172" s="14">
        <f t="shared" si="40"/>
        <v>80990</v>
      </c>
      <c r="H2172" s="13"/>
    </row>
    <row r="2173" spans="1:8" x14ac:dyDescent="0.25">
      <c r="A2173" s="113">
        <v>44539</v>
      </c>
      <c r="B2173" s="21" t="s">
        <v>7067</v>
      </c>
      <c r="C2173" s="13" t="s">
        <v>7467</v>
      </c>
      <c r="D2173" s="766">
        <v>30000533</v>
      </c>
      <c r="E2173" s="22">
        <v>8800</v>
      </c>
      <c r="F2173" s="19"/>
      <c r="G2173" s="14">
        <f t="shared" si="40"/>
        <v>8800</v>
      </c>
      <c r="H2173" s="13"/>
    </row>
    <row r="2174" spans="1:8" x14ac:dyDescent="0.25">
      <c r="A2174" s="113">
        <v>44610</v>
      </c>
      <c r="B2174" s="21" t="s">
        <v>7657</v>
      </c>
      <c r="C2174" s="13" t="s">
        <v>7242</v>
      </c>
      <c r="D2174" s="778" t="s">
        <v>7671</v>
      </c>
      <c r="E2174" s="22">
        <v>692945</v>
      </c>
      <c r="F2174" s="19"/>
      <c r="G2174" s="14">
        <f t="shared" si="40"/>
        <v>692945</v>
      </c>
      <c r="H2174" s="13"/>
    </row>
    <row r="2175" spans="1:8" x14ac:dyDescent="0.25">
      <c r="A2175" s="113">
        <v>44610</v>
      </c>
      <c r="B2175" s="21" t="s">
        <v>1400</v>
      </c>
      <c r="C2175" s="746" t="s">
        <v>7467</v>
      </c>
      <c r="D2175" s="766"/>
      <c r="E2175" s="747"/>
      <c r="F2175" s="748">
        <f>79000+1990</f>
        <v>80990</v>
      </c>
      <c r="G2175" s="747">
        <f t="shared" si="40"/>
        <v>-80990</v>
      </c>
      <c r="H2175" s="1225" t="s">
        <v>7676</v>
      </c>
    </row>
    <row r="2176" spans="1:8" x14ac:dyDescent="0.25">
      <c r="A2176" s="113">
        <v>44610</v>
      </c>
      <c r="B2176" s="21" t="s">
        <v>6955</v>
      </c>
      <c r="C2176" s="746" t="s">
        <v>7467</v>
      </c>
      <c r="D2176" s="766"/>
      <c r="E2176" s="747"/>
      <c r="F2176" s="748">
        <f>50900+252</f>
        <v>51152</v>
      </c>
      <c r="G2176" s="747">
        <f t="shared" si="40"/>
        <v>-51152</v>
      </c>
      <c r="H2176" s="1225"/>
    </row>
    <row r="2177" spans="1:8" x14ac:dyDescent="0.25">
      <c r="A2177" s="113">
        <v>44610</v>
      </c>
      <c r="B2177" s="21" t="s">
        <v>7067</v>
      </c>
      <c r="C2177" s="746" t="s">
        <v>7467</v>
      </c>
      <c r="D2177" s="766"/>
      <c r="E2177" s="747"/>
      <c r="F2177" s="748">
        <v>30105</v>
      </c>
      <c r="G2177" s="747">
        <f t="shared" si="40"/>
        <v>-30105</v>
      </c>
      <c r="H2177" s="1225"/>
    </row>
    <row r="2178" spans="1:8" x14ac:dyDescent="0.25">
      <c r="A2178" s="113">
        <v>44610</v>
      </c>
      <c r="B2178" s="21" t="s">
        <v>7657</v>
      </c>
      <c r="C2178" s="13" t="s">
        <v>7242</v>
      </c>
      <c r="D2178" s="766"/>
      <c r="E2178" s="22"/>
      <c r="F2178" s="19">
        <v>400000</v>
      </c>
      <c r="G2178" s="14">
        <f t="shared" si="40"/>
        <v>-400000</v>
      </c>
      <c r="H2178" s="13" t="s">
        <v>7679</v>
      </c>
    </row>
    <row r="2179" spans="1:8" ht="18.75" x14ac:dyDescent="0.3">
      <c r="A2179" s="113">
        <v>44610</v>
      </c>
      <c r="B2179" s="695" t="s">
        <v>6505</v>
      </c>
      <c r="C2179" s="13"/>
      <c r="D2179" s="766"/>
      <c r="E2179" s="22"/>
      <c r="F2179" s="19"/>
      <c r="G2179" s="14">
        <f t="shared" si="40"/>
        <v>0</v>
      </c>
      <c r="H2179" s="13"/>
    </row>
    <row r="2180" spans="1:8" ht="18.75" x14ac:dyDescent="0.3">
      <c r="A2180" s="113">
        <v>44610</v>
      </c>
      <c r="B2180" s="695" t="s">
        <v>7126</v>
      </c>
      <c r="C2180" s="13"/>
      <c r="D2180" s="766"/>
      <c r="E2180" s="22"/>
      <c r="F2180" s="19"/>
      <c r="G2180" s="14">
        <f t="shared" si="40"/>
        <v>0</v>
      </c>
      <c r="H2180" s="13"/>
    </row>
    <row r="2181" spans="1:8" ht="18.75" x14ac:dyDescent="0.3">
      <c r="A2181" s="113">
        <v>44610</v>
      </c>
      <c r="B2181" s="695" t="s">
        <v>6647</v>
      </c>
      <c r="C2181" s="13"/>
      <c r="D2181" s="766"/>
      <c r="E2181" s="22"/>
      <c r="F2181" s="19"/>
      <c r="G2181" s="14">
        <f t="shared" si="40"/>
        <v>0</v>
      </c>
      <c r="H2181" s="13"/>
    </row>
    <row r="2182" spans="1:8" ht="18.75" x14ac:dyDescent="0.3">
      <c r="A2182" s="113">
        <v>44610</v>
      </c>
      <c r="B2182" s="695" t="s">
        <v>7732</v>
      </c>
      <c r="C2182" s="13"/>
      <c r="D2182" s="766"/>
      <c r="E2182" s="22"/>
      <c r="F2182" s="19"/>
      <c r="G2182" s="14">
        <f t="shared" si="40"/>
        <v>0</v>
      </c>
      <c r="H2182" s="13"/>
    </row>
    <row r="2183" spans="1:8" ht="18.75" x14ac:dyDescent="0.3">
      <c r="A2183" s="113">
        <v>44610</v>
      </c>
      <c r="B2183" s="695" t="s">
        <v>7746</v>
      </c>
      <c r="C2183" s="13"/>
      <c r="D2183" s="766"/>
      <c r="E2183" s="22"/>
      <c r="F2183" s="19"/>
      <c r="G2183" s="14">
        <f t="shared" si="40"/>
        <v>0</v>
      </c>
      <c r="H2183" s="13"/>
    </row>
    <row r="2184" spans="1:8" x14ac:dyDescent="0.25">
      <c r="A2184" s="113">
        <v>44524</v>
      </c>
      <c r="B2184" s="21" t="s">
        <v>7112</v>
      </c>
      <c r="C2184" s="13" t="s">
        <v>7242</v>
      </c>
      <c r="D2184" s="766">
        <v>563</v>
      </c>
      <c r="E2184" s="22">
        <v>12000</v>
      </c>
      <c r="F2184" s="19"/>
      <c r="G2184" s="14">
        <f t="shared" si="40"/>
        <v>12000</v>
      </c>
      <c r="H2184" s="13" t="s">
        <v>7696</v>
      </c>
    </row>
    <row r="2185" spans="1:8" x14ac:dyDescent="0.25">
      <c r="A2185" s="113">
        <v>44615</v>
      </c>
      <c r="B2185" s="21" t="s">
        <v>7657</v>
      </c>
      <c r="C2185" s="13" t="s">
        <v>7242</v>
      </c>
      <c r="D2185" s="778" t="s">
        <v>7683</v>
      </c>
      <c r="E2185" s="22">
        <f>317140-66360</f>
        <v>250780</v>
      </c>
      <c r="F2185" s="19"/>
      <c r="G2185" s="14">
        <f t="shared" si="40"/>
        <v>250780</v>
      </c>
      <c r="H2185" s="13"/>
    </row>
    <row r="2186" spans="1:8" x14ac:dyDescent="0.25">
      <c r="A2186" s="113">
        <v>44615</v>
      </c>
      <c r="B2186" s="21" t="s">
        <v>37</v>
      </c>
      <c r="C2186" s="13" t="s">
        <v>7242</v>
      </c>
      <c r="D2186" s="778"/>
      <c r="E2186" s="22">
        <v>66360</v>
      </c>
      <c r="F2186" s="19"/>
      <c r="G2186" s="14">
        <f t="shared" si="40"/>
        <v>66360</v>
      </c>
      <c r="H2186" s="13"/>
    </row>
    <row r="2187" spans="1:8" x14ac:dyDescent="0.25">
      <c r="A2187" s="113">
        <v>44615</v>
      </c>
      <c r="B2187" s="21" t="s">
        <v>7555</v>
      </c>
      <c r="C2187" s="13" t="s">
        <v>7242</v>
      </c>
      <c r="D2187" s="778" t="s">
        <v>7684</v>
      </c>
      <c r="E2187" s="22">
        <v>140020</v>
      </c>
      <c r="F2187" s="19"/>
      <c r="G2187" s="14">
        <f t="shared" si="40"/>
        <v>140020</v>
      </c>
      <c r="H2187" s="13" t="s">
        <v>7697</v>
      </c>
    </row>
    <row r="2188" spans="1:8" x14ac:dyDescent="0.25">
      <c r="A2188" s="113">
        <v>44608</v>
      </c>
      <c r="B2188" s="21" t="s">
        <v>7657</v>
      </c>
      <c r="C2188" s="13" t="s">
        <v>166</v>
      </c>
      <c r="D2188" s="766">
        <v>18094</v>
      </c>
      <c r="E2188" s="22">
        <v>80000</v>
      </c>
      <c r="F2188" s="19"/>
      <c r="G2188" s="14">
        <f t="shared" si="40"/>
        <v>80000</v>
      </c>
      <c r="H2188" s="13" t="s">
        <v>7698</v>
      </c>
    </row>
    <row r="2189" spans="1:8" x14ac:dyDescent="0.25">
      <c r="A2189" s="113">
        <v>44627</v>
      </c>
      <c r="B2189" s="21" t="s">
        <v>7657</v>
      </c>
      <c r="C2189" s="13" t="s">
        <v>7242</v>
      </c>
      <c r="D2189" s="766"/>
      <c r="E2189" s="22"/>
      <c r="F2189" s="19">
        <v>233640</v>
      </c>
      <c r="G2189" s="14">
        <f t="shared" si="40"/>
        <v>-233640</v>
      </c>
      <c r="H2189" s="1200" t="s">
        <v>7896</v>
      </c>
    </row>
    <row r="2190" spans="1:8" x14ac:dyDescent="0.25">
      <c r="A2190" s="113">
        <v>44627</v>
      </c>
      <c r="B2190" s="21" t="s">
        <v>37</v>
      </c>
      <c r="C2190" s="13" t="s">
        <v>7242</v>
      </c>
      <c r="D2190" s="766"/>
      <c r="E2190" s="22"/>
      <c r="F2190" s="19">
        <v>66360</v>
      </c>
      <c r="G2190" s="14">
        <f t="shared" si="40"/>
        <v>-66360</v>
      </c>
      <c r="H2190" s="1200"/>
    </row>
    <row r="2191" spans="1:8" x14ac:dyDescent="0.25">
      <c r="A2191" s="113">
        <v>44627</v>
      </c>
      <c r="B2191" s="21" t="s">
        <v>1400</v>
      </c>
      <c r="C2191" s="746" t="s">
        <v>166</v>
      </c>
      <c r="D2191" s="766"/>
      <c r="E2191" s="747"/>
      <c r="F2191" s="747">
        <v>204468</v>
      </c>
      <c r="G2191" s="747">
        <f t="shared" si="40"/>
        <v>-204468</v>
      </c>
      <c r="H2191" s="1187" t="s">
        <v>7786</v>
      </c>
    </row>
    <row r="2192" spans="1:8" x14ac:dyDescent="0.25">
      <c r="A2192" s="113">
        <v>44627</v>
      </c>
      <c r="B2192" s="21" t="s">
        <v>7067</v>
      </c>
      <c r="C2192" s="746" t="s">
        <v>166</v>
      </c>
      <c r="D2192" s="766"/>
      <c r="E2192" s="747"/>
      <c r="F2192" s="747">
        <v>12627</v>
      </c>
      <c r="G2192" s="747">
        <f t="shared" ref="G2192:G2312" si="41">E2192-F2192</f>
        <v>-12627</v>
      </c>
      <c r="H2192" s="1187"/>
    </row>
    <row r="2193" spans="1:8" x14ac:dyDescent="0.25">
      <c r="A2193" s="113">
        <v>44627</v>
      </c>
      <c r="B2193" s="21" t="s">
        <v>7657</v>
      </c>
      <c r="C2193" s="746" t="s">
        <v>166</v>
      </c>
      <c r="D2193" s="766"/>
      <c r="E2193" s="747"/>
      <c r="F2193" s="747">
        <v>80000</v>
      </c>
      <c r="G2193" s="747">
        <f t="shared" si="41"/>
        <v>-80000</v>
      </c>
      <c r="H2193" s="1187"/>
    </row>
    <row r="2194" spans="1:8" x14ac:dyDescent="0.25">
      <c r="A2194" s="113">
        <v>44627</v>
      </c>
      <c r="B2194" s="21" t="s">
        <v>6955</v>
      </c>
      <c r="C2194" s="746" t="s">
        <v>166</v>
      </c>
      <c r="D2194" s="766"/>
      <c r="E2194" s="747"/>
      <c r="F2194" s="747">
        <v>2905</v>
      </c>
      <c r="G2194" s="747">
        <f t="shared" si="41"/>
        <v>-2905</v>
      </c>
      <c r="H2194" s="1187"/>
    </row>
    <row r="2195" spans="1:8" x14ac:dyDescent="0.25">
      <c r="A2195" s="113">
        <v>44613</v>
      </c>
      <c r="B2195" s="21" t="s">
        <v>82</v>
      </c>
      <c r="C2195" s="13" t="s">
        <v>438</v>
      </c>
      <c r="D2195" s="766">
        <v>23424</v>
      </c>
      <c r="E2195" s="22">
        <v>1080</v>
      </c>
      <c r="F2195" s="19"/>
      <c r="G2195" s="20">
        <f t="shared" si="41"/>
        <v>1080</v>
      </c>
      <c r="H2195" s="13"/>
    </row>
    <row r="2196" spans="1:8" x14ac:dyDescent="0.25">
      <c r="A2196" s="113">
        <v>44621</v>
      </c>
      <c r="B2196" s="21" t="s">
        <v>82</v>
      </c>
      <c r="C2196" s="13" t="s">
        <v>438</v>
      </c>
      <c r="D2196" s="766">
        <v>23440</v>
      </c>
      <c r="E2196" s="22">
        <v>313700</v>
      </c>
      <c r="F2196" s="19"/>
      <c r="G2196" s="20">
        <f t="shared" si="41"/>
        <v>313700</v>
      </c>
      <c r="H2196" s="13"/>
    </row>
    <row r="2197" spans="1:8" x14ac:dyDescent="0.25">
      <c r="A2197" s="113">
        <v>44622</v>
      </c>
      <c r="B2197" s="21" t="s">
        <v>82</v>
      </c>
      <c r="C2197" s="13" t="s">
        <v>438</v>
      </c>
      <c r="D2197" s="766">
        <v>23442</v>
      </c>
      <c r="E2197" s="22">
        <v>9010</v>
      </c>
      <c r="F2197" s="19"/>
      <c r="G2197" s="20">
        <f t="shared" si="41"/>
        <v>9010</v>
      </c>
      <c r="H2197" s="13"/>
    </row>
    <row r="2198" spans="1:8" x14ac:dyDescent="0.25">
      <c r="A2198" s="113">
        <v>44622</v>
      </c>
      <c r="B2198" s="21" t="s">
        <v>82</v>
      </c>
      <c r="C2198" s="13" t="s">
        <v>438</v>
      </c>
      <c r="D2198" s="766">
        <v>23444</v>
      </c>
      <c r="E2198" s="22">
        <v>600</v>
      </c>
      <c r="F2198" s="19"/>
      <c r="G2198" s="20">
        <f t="shared" si="41"/>
        <v>600</v>
      </c>
      <c r="H2198" s="13"/>
    </row>
    <row r="2199" spans="1:8" x14ac:dyDescent="0.25">
      <c r="A2199" s="113">
        <v>44627</v>
      </c>
      <c r="B2199" s="21" t="s">
        <v>82</v>
      </c>
      <c r="C2199" s="13" t="s">
        <v>438</v>
      </c>
      <c r="D2199" s="766">
        <v>23449</v>
      </c>
      <c r="E2199" s="22">
        <v>4800</v>
      </c>
      <c r="F2199" s="19"/>
      <c r="G2199" s="20">
        <f t="shared" si="41"/>
        <v>4800</v>
      </c>
      <c r="H2199" s="13"/>
    </row>
    <row r="2200" spans="1:8" x14ac:dyDescent="0.25">
      <c r="A2200" s="113">
        <v>44628</v>
      </c>
      <c r="B2200" s="21" t="s">
        <v>82</v>
      </c>
      <c r="C2200" s="13" t="s">
        <v>438</v>
      </c>
      <c r="D2200" s="766">
        <v>23451</v>
      </c>
      <c r="E2200" s="22">
        <v>86100</v>
      </c>
      <c r="F2200" s="19"/>
      <c r="G2200" s="20">
        <f t="shared" si="41"/>
        <v>86100</v>
      </c>
      <c r="H2200" s="13"/>
    </row>
    <row r="2201" spans="1:8" x14ac:dyDescent="0.25">
      <c r="A2201" s="113">
        <v>44627</v>
      </c>
      <c r="B2201" s="21" t="s">
        <v>7555</v>
      </c>
      <c r="C2201" s="13" t="s">
        <v>7242</v>
      </c>
      <c r="D2201" s="778" t="s">
        <v>7704</v>
      </c>
      <c r="E2201" s="22">
        <f>3040+22935</f>
        <v>25975</v>
      </c>
      <c r="F2201" s="19"/>
      <c r="G2201" s="20">
        <f t="shared" si="41"/>
        <v>25975</v>
      </c>
      <c r="H2201" s="1229" t="s">
        <v>7705</v>
      </c>
    </row>
    <row r="2202" spans="1:8" x14ac:dyDescent="0.25">
      <c r="A2202" s="113">
        <v>44627</v>
      </c>
      <c r="B2202" s="21" t="s">
        <v>7657</v>
      </c>
      <c r="C2202" s="13" t="s">
        <v>7242</v>
      </c>
      <c r="D2202" s="778" t="s">
        <v>7704</v>
      </c>
      <c r="E2202" s="22">
        <v>19800</v>
      </c>
      <c r="F2202" s="19"/>
      <c r="G2202" s="20">
        <f t="shared" si="41"/>
        <v>19800</v>
      </c>
      <c r="H2202" s="1229"/>
    </row>
    <row r="2203" spans="1:8" x14ac:dyDescent="0.25">
      <c r="A2203" s="113">
        <v>44637</v>
      </c>
      <c r="B2203" s="21" t="s">
        <v>7657</v>
      </c>
      <c r="C2203" s="13" t="s">
        <v>5681</v>
      </c>
      <c r="D2203" s="766">
        <v>35</v>
      </c>
      <c r="E2203" s="22">
        <f>11300+8400+7000+11700+2500</f>
        <v>40900</v>
      </c>
      <c r="F2203" s="19"/>
      <c r="G2203" s="20">
        <f t="shared" si="41"/>
        <v>40900</v>
      </c>
      <c r="H2203" s="1229" t="s">
        <v>7705</v>
      </c>
    </row>
    <row r="2204" spans="1:8" x14ac:dyDescent="0.25">
      <c r="A2204" s="113">
        <v>44637</v>
      </c>
      <c r="B2204" s="21" t="s">
        <v>7555</v>
      </c>
      <c r="C2204" s="13" t="s">
        <v>5681</v>
      </c>
      <c r="D2204" s="766">
        <v>35</v>
      </c>
      <c r="E2204" s="22">
        <f>7600+3500</f>
        <v>11100</v>
      </c>
      <c r="F2204" s="19"/>
      <c r="G2204" s="20">
        <f t="shared" si="41"/>
        <v>11100</v>
      </c>
      <c r="H2204" s="1229"/>
    </row>
    <row r="2205" spans="1:8" x14ac:dyDescent="0.25">
      <c r="A2205" s="113">
        <v>44625</v>
      </c>
      <c r="B2205" s="21" t="s">
        <v>7657</v>
      </c>
      <c r="C2205" s="13" t="s">
        <v>166</v>
      </c>
      <c r="D2205" s="778" t="s">
        <v>7729</v>
      </c>
      <c r="E2205" s="22">
        <v>48000</v>
      </c>
      <c r="F2205" s="19"/>
      <c r="G2205" s="20">
        <f t="shared" si="41"/>
        <v>48000</v>
      </c>
      <c r="H2205" s="13"/>
    </row>
    <row r="2206" spans="1:8" x14ac:dyDescent="0.25">
      <c r="A2206" s="113">
        <v>44628</v>
      </c>
      <c r="B2206" s="21" t="s">
        <v>6505</v>
      </c>
      <c r="C2206" s="13" t="s">
        <v>166</v>
      </c>
      <c r="D2206" s="778" t="s">
        <v>7730</v>
      </c>
      <c r="E2206" s="22">
        <v>51585</v>
      </c>
      <c r="F2206" s="19"/>
      <c r="G2206" s="20">
        <f t="shared" si="41"/>
        <v>51585</v>
      </c>
      <c r="H2206" s="13"/>
    </row>
    <row r="2207" spans="1:8" x14ac:dyDescent="0.25">
      <c r="A2207" s="113">
        <v>44628</v>
      </c>
      <c r="B2207" s="21" t="s">
        <v>7657</v>
      </c>
      <c r="C2207" s="13" t="s">
        <v>166</v>
      </c>
      <c r="D2207" s="778" t="s">
        <v>7731</v>
      </c>
      <c r="E2207" s="22">
        <v>32000</v>
      </c>
      <c r="F2207" s="19"/>
      <c r="G2207" s="14">
        <f t="shared" si="41"/>
        <v>32000</v>
      </c>
      <c r="H2207" s="13"/>
    </row>
    <row r="2208" spans="1:8" x14ac:dyDescent="0.25">
      <c r="A2208" s="113">
        <v>44644</v>
      </c>
      <c r="B2208" s="21" t="s">
        <v>7657</v>
      </c>
      <c r="C2208" s="13" t="s">
        <v>7242</v>
      </c>
      <c r="D2208" s="766"/>
      <c r="E2208" s="22"/>
      <c r="F2208" s="19">
        <v>250000</v>
      </c>
      <c r="G2208" s="14">
        <f t="shared" si="41"/>
        <v>-250000</v>
      </c>
      <c r="H2208" s="13" t="s">
        <v>7744</v>
      </c>
    </row>
    <row r="2209" spans="1:8" x14ac:dyDescent="0.25">
      <c r="A2209" s="113">
        <v>44644</v>
      </c>
      <c r="B2209" s="21" t="s">
        <v>7067</v>
      </c>
      <c r="C2209" s="13" t="s">
        <v>162</v>
      </c>
      <c r="D2209" s="766"/>
      <c r="E2209" s="22"/>
      <c r="F2209" s="19">
        <v>100000</v>
      </c>
      <c r="G2209" s="14">
        <f t="shared" si="41"/>
        <v>-100000</v>
      </c>
      <c r="H2209" s="13" t="s">
        <v>7745</v>
      </c>
    </row>
    <row r="2210" spans="1:8" x14ac:dyDescent="0.25">
      <c r="A2210" s="113">
        <v>44615</v>
      </c>
      <c r="B2210" s="21" t="s">
        <v>7112</v>
      </c>
      <c r="C2210" s="13" t="s">
        <v>164</v>
      </c>
      <c r="D2210" s="766">
        <v>2122</v>
      </c>
      <c r="E2210" s="22">
        <v>154593</v>
      </c>
      <c r="F2210" s="19"/>
      <c r="G2210" s="14">
        <f t="shared" si="41"/>
        <v>154593</v>
      </c>
      <c r="H2210" s="13"/>
    </row>
    <row r="2211" spans="1:8" x14ac:dyDescent="0.25">
      <c r="A2211" s="113">
        <v>44615</v>
      </c>
      <c r="B2211" s="21" t="s">
        <v>7112</v>
      </c>
      <c r="C2211" s="13" t="s">
        <v>164</v>
      </c>
      <c r="D2211" s="766"/>
      <c r="E2211" s="22"/>
      <c r="F2211" s="19">
        <v>37626</v>
      </c>
      <c r="G2211" s="14">
        <f t="shared" si="41"/>
        <v>-37626</v>
      </c>
      <c r="H2211" s="13"/>
    </row>
    <row r="2212" spans="1:8" x14ac:dyDescent="0.25">
      <c r="A2212" s="113">
        <v>44644</v>
      </c>
      <c r="B2212" s="21" t="s">
        <v>7746</v>
      </c>
      <c r="C2212" s="13" t="s">
        <v>180</v>
      </c>
      <c r="D2212" s="766">
        <v>155</v>
      </c>
      <c r="E2212" s="22">
        <v>78490</v>
      </c>
      <c r="F2212" s="19"/>
      <c r="G2212" s="14">
        <f t="shared" si="41"/>
        <v>78490</v>
      </c>
      <c r="H2212" s="13"/>
    </row>
    <row r="2213" spans="1:8" x14ac:dyDescent="0.25">
      <c r="A2213" s="113">
        <v>44644</v>
      </c>
      <c r="B2213" s="21" t="s">
        <v>7732</v>
      </c>
      <c r="C2213" s="13" t="s">
        <v>180</v>
      </c>
      <c r="D2213" s="766">
        <v>154</v>
      </c>
      <c r="E2213" s="22">
        <v>44990</v>
      </c>
      <c r="F2213" s="19"/>
      <c r="G2213" s="14">
        <f t="shared" si="41"/>
        <v>44990</v>
      </c>
      <c r="H2213" s="13"/>
    </row>
    <row r="2214" spans="1:8" x14ac:dyDescent="0.25">
      <c r="A2214" s="113">
        <v>44644</v>
      </c>
      <c r="B2214" s="21" t="s">
        <v>7732</v>
      </c>
      <c r="C2214" s="13" t="s">
        <v>180</v>
      </c>
      <c r="D2214" s="766">
        <v>156</v>
      </c>
      <c r="E2214" s="22">
        <v>113720</v>
      </c>
      <c r="F2214" s="19"/>
      <c r="G2214" s="14">
        <f t="shared" si="41"/>
        <v>113720</v>
      </c>
      <c r="H2214" s="13"/>
    </row>
    <row r="2215" spans="1:8" x14ac:dyDescent="0.25">
      <c r="A2215" s="113">
        <v>44636</v>
      </c>
      <c r="B2215" s="21" t="s">
        <v>7657</v>
      </c>
      <c r="C2215" s="13" t="s">
        <v>166</v>
      </c>
      <c r="D2215" s="766">
        <v>18237</v>
      </c>
      <c r="E2215" s="22">
        <v>42000</v>
      </c>
      <c r="F2215" s="19"/>
      <c r="G2215" s="14">
        <f t="shared" si="41"/>
        <v>42000</v>
      </c>
      <c r="H2215" s="13"/>
    </row>
    <row r="2216" spans="1:8" x14ac:dyDescent="0.25">
      <c r="A2216" s="113">
        <v>44645</v>
      </c>
      <c r="B2216" s="21" t="s">
        <v>7746</v>
      </c>
      <c r="C2216" s="13" t="s">
        <v>166</v>
      </c>
      <c r="D2216" s="766">
        <v>18276</v>
      </c>
      <c r="E2216" s="22">
        <v>24000</v>
      </c>
      <c r="F2216" s="19"/>
      <c r="G2216" s="14">
        <f t="shared" si="41"/>
        <v>24000</v>
      </c>
      <c r="H2216" s="13"/>
    </row>
    <row r="2217" spans="1:8" x14ac:dyDescent="0.25">
      <c r="A2217" s="113">
        <v>44645</v>
      </c>
      <c r="B2217" s="21" t="s">
        <v>7555</v>
      </c>
      <c r="C2217" s="13" t="s">
        <v>166</v>
      </c>
      <c r="D2217" s="766">
        <v>18274</v>
      </c>
      <c r="E2217" s="22">
        <v>16000</v>
      </c>
      <c r="F2217" s="19"/>
      <c r="G2217" s="14">
        <f t="shared" si="41"/>
        <v>16000</v>
      </c>
      <c r="H2217" s="13"/>
    </row>
    <row r="2218" spans="1:8" x14ac:dyDescent="0.25">
      <c r="A2218" s="113">
        <v>44645</v>
      </c>
      <c r="B2218" s="21" t="s">
        <v>37</v>
      </c>
      <c r="C2218" s="13" t="s">
        <v>166</v>
      </c>
      <c r="D2218" s="766">
        <v>18275</v>
      </c>
      <c r="E2218" s="22">
        <v>8000</v>
      </c>
      <c r="F2218" s="19"/>
      <c r="G2218" s="14">
        <f t="shared" si="41"/>
        <v>8000</v>
      </c>
      <c r="H2218" s="13"/>
    </row>
    <row r="2219" spans="1:8" x14ac:dyDescent="0.25">
      <c r="A2219" s="113">
        <v>44645</v>
      </c>
      <c r="B2219" s="21" t="s">
        <v>6955</v>
      </c>
      <c r="C2219" s="13" t="s">
        <v>166</v>
      </c>
      <c r="D2219" s="766"/>
      <c r="E2219" s="22"/>
      <c r="F2219" s="19">
        <v>2595</v>
      </c>
      <c r="G2219" s="14">
        <f t="shared" si="41"/>
        <v>-2595</v>
      </c>
      <c r="H2219" s="1184" t="s">
        <v>7748</v>
      </c>
    </row>
    <row r="2220" spans="1:8" x14ac:dyDescent="0.25">
      <c r="A2220" s="113">
        <v>44645</v>
      </c>
      <c r="B2220" s="21" t="s">
        <v>6505</v>
      </c>
      <c r="C2220" s="13" t="s">
        <v>166</v>
      </c>
      <c r="D2220" s="766"/>
      <c r="E2220" s="22"/>
      <c r="F2220" s="19">
        <v>51585</v>
      </c>
      <c r="G2220" s="14">
        <f t="shared" si="41"/>
        <v>-51585</v>
      </c>
      <c r="H2220" s="1184"/>
    </row>
    <row r="2221" spans="1:8" x14ac:dyDescent="0.25">
      <c r="A2221" s="113">
        <v>44645</v>
      </c>
      <c r="B2221" s="21" t="s">
        <v>7657</v>
      </c>
      <c r="C2221" s="13" t="s">
        <v>166</v>
      </c>
      <c r="D2221" s="766"/>
      <c r="E2221" s="22"/>
      <c r="F2221" s="19">
        <v>122000</v>
      </c>
      <c r="G2221" s="14">
        <f t="shared" si="41"/>
        <v>-122000</v>
      </c>
      <c r="H2221" s="1184"/>
    </row>
    <row r="2222" spans="1:8" x14ac:dyDescent="0.25">
      <c r="A2222" s="113">
        <v>44645</v>
      </c>
      <c r="B2222" s="21" t="s">
        <v>37</v>
      </c>
      <c r="C2222" s="13" t="s">
        <v>166</v>
      </c>
      <c r="D2222" s="766"/>
      <c r="E2222" s="22"/>
      <c r="F2222" s="19">
        <v>8000</v>
      </c>
      <c r="G2222" s="14">
        <f t="shared" si="41"/>
        <v>-8000</v>
      </c>
      <c r="H2222" s="1184"/>
    </row>
    <row r="2223" spans="1:8" x14ac:dyDescent="0.25">
      <c r="A2223" s="113">
        <v>44645</v>
      </c>
      <c r="B2223" s="21" t="s">
        <v>7555</v>
      </c>
      <c r="C2223" s="13" t="s">
        <v>166</v>
      </c>
      <c r="D2223" s="766"/>
      <c r="E2223" s="22"/>
      <c r="F2223" s="19">
        <v>7857</v>
      </c>
      <c r="G2223" s="14">
        <f t="shared" si="41"/>
        <v>-7857</v>
      </c>
      <c r="H2223" s="1184"/>
    </row>
    <row r="2224" spans="1:8" x14ac:dyDescent="0.25">
      <c r="A2224" s="113">
        <v>44651</v>
      </c>
      <c r="B2224" s="21" t="s">
        <v>7067</v>
      </c>
      <c r="C2224" s="13" t="s">
        <v>164</v>
      </c>
      <c r="D2224" s="766"/>
      <c r="E2224" s="22"/>
      <c r="F2224" s="19">
        <v>100000</v>
      </c>
      <c r="G2224" s="14">
        <f t="shared" si="41"/>
        <v>-100000</v>
      </c>
      <c r="H2224" s="1187" t="s">
        <v>7750</v>
      </c>
    </row>
    <row r="2225" spans="1:8" x14ac:dyDescent="0.25">
      <c r="A2225" s="113">
        <v>44651</v>
      </c>
      <c r="B2225" s="21" t="s">
        <v>7112</v>
      </c>
      <c r="C2225" s="13" t="s">
        <v>164</v>
      </c>
      <c r="D2225" s="766"/>
      <c r="E2225" s="22"/>
      <c r="F2225" s="19">
        <v>100000</v>
      </c>
      <c r="G2225" s="14">
        <f t="shared" si="41"/>
        <v>-100000</v>
      </c>
      <c r="H2225" s="1187"/>
    </row>
    <row r="2226" spans="1:8" x14ac:dyDescent="0.25">
      <c r="A2226" s="113">
        <v>44648</v>
      </c>
      <c r="B2226" s="21" t="s">
        <v>7657</v>
      </c>
      <c r="C2226" s="13" t="s">
        <v>7242</v>
      </c>
      <c r="D2226" s="778" t="s">
        <v>7751</v>
      </c>
      <c r="E2226" s="22">
        <f>29600+55255</f>
        <v>84855</v>
      </c>
      <c r="F2226" s="19"/>
      <c r="G2226" s="14">
        <f t="shared" si="41"/>
        <v>84855</v>
      </c>
      <c r="H2226" s="13"/>
    </row>
    <row r="2227" spans="1:8" x14ac:dyDescent="0.25">
      <c r="A2227" s="113">
        <v>44648</v>
      </c>
      <c r="B2227" s="21" t="s">
        <v>7555</v>
      </c>
      <c r="C2227" s="13" t="s">
        <v>7242</v>
      </c>
      <c r="D2227" s="778" t="s">
        <v>7751</v>
      </c>
      <c r="E2227" s="22">
        <v>16115</v>
      </c>
      <c r="F2227" s="19"/>
      <c r="G2227" s="14">
        <f t="shared" si="41"/>
        <v>16115</v>
      </c>
      <c r="H2227" s="13"/>
    </row>
    <row r="2228" spans="1:8"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x14ac:dyDescent="0.25">
      <c r="A2230" s="113">
        <v>44651</v>
      </c>
      <c r="B2230" s="21" t="s">
        <v>7657</v>
      </c>
      <c r="C2230" s="13" t="s">
        <v>7242</v>
      </c>
      <c r="D2230" s="766"/>
      <c r="E2230" s="22"/>
      <c r="F2230" s="19">
        <v>150000</v>
      </c>
      <c r="G2230" s="14">
        <f t="shared" si="41"/>
        <v>-150000</v>
      </c>
      <c r="H2230" s="691" t="s">
        <v>7753</v>
      </c>
    </row>
    <row r="2231" spans="1:8" x14ac:dyDescent="0.25">
      <c r="A2231" s="113">
        <v>44651</v>
      </c>
      <c r="B2231" s="21" t="s">
        <v>7732</v>
      </c>
      <c r="C2231" s="13" t="s">
        <v>180</v>
      </c>
      <c r="D2231" s="766"/>
      <c r="E2231" s="22"/>
      <c r="F2231" s="19">
        <v>158000</v>
      </c>
      <c r="G2231" s="14">
        <f t="shared" si="41"/>
        <v>-158000</v>
      </c>
      <c r="H2231" s="1185" t="s">
        <v>7754</v>
      </c>
    </row>
    <row r="2232" spans="1:8" x14ac:dyDescent="0.25">
      <c r="A2232" s="113">
        <v>44651</v>
      </c>
      <c r="B2232" s="21" t="s">
        <v>7732</v>
      </c>
      <c r="C2232" s="13" t="s">
        <v>180</v>
      </c>
      <c r="D2232" s="766" t="s">
        <v>3918</v>
      </c>
      <c r="E2232" s="22"/>
      <c r="F2232" s="19">
        <v>710</v>
      </c>
      <c r="G2232" s="14">
        <f t="shared" si="41"/>
        <v>-710</v>
      </c>
      <c r="H2232" s="1185"/>
    </row>
    <row r="2233" spans="1:8" x14ac:dyDescent="0.25">
      <c r="A2233" s="113">
        <v>44650</v>
      </c>
      <c r="B2233" s="21" t="s">
        <v>7746</v>
      </c>
      <c r="C2233" s="13" t="s">
        <v>5681</v>
      </c>
      <c r="D2233" s="766">
        <v>36</v>
      </c>
      <c r="E2233" s="22">
        <v>74800</v>
      </c>
      <c r="F2233" s="19"/>
      <c r="G2233" s="14">
        <f t="shared" si="41"/>
        <v>74800</v>
      </c>
      <c r="H2233" s="13"/>
    </row>
    <row r="2234" spans="1:8" x14ac:dyDescent="0.25">
      <c r="A2234" s="113">
        <v>44638</v>
      </c>
      <c r="B2234" s="21" t="s">
        <v>7746</v>
      </c>
      <c r="C2234" s="13" t="s">
        <v>161</v>
      </c>
      <c r="D2234" s="766">
        <v>170</v>
      </c>
      <c r="E2234" s="22">
        <v>33179</v>
      </c>
      <c r="F2234" s="19"/>
      <c r="G2234" s="14">
        <f t="shared" si="41"/>
        <v>33179</v>
      </c>
      <c r="H2234" s="13"/>
    </row>
    <row r="2235" spans="1:8" x14ac:dyDescent="0.25">
      <c r="A2235" s="113">
        <v>44638</v>
      </c>
      <c r="B2235" s="21" t="s">
        <v>7732</v>
      </c>
      <c r="C2235" s="13" t="s">
        <v>161</v>
      </c>
      <c r="D2235" s="766">
        <v>171</v>
      </c>
      <c r="E2235" s="22">
        <v>44651</v>
      </c>
      <c r="F2235" s="19"/>
      <c r="G2235" s="14">
        <f t="shared" si="41"/>
        <v>44651</v>
      </c>
      <c r="H2235" s="13"/>
    </row>
    <row r="2236" spans="1:8" x14ac:dyDescent="0.25">
      <c r="A2236" s="113">
        <v>44656</v>
      </c>
      <c r="B2236" s="21" t="s">
        <v>6505</v>
      </c>
      <c r="C2236" s="13" t="s">
        <v>2196</v>
      </c>
      <c r="D2236" s="766">
        <v>10959</v>
      </c>
      <c r="E2236" s="22">
        <v>48520</v>
      </c>
      <c r="F2236" s="19"/>
      <c r="G2236" s="14">
        <f t="shared" si="41"/>
        <v>48520</v>
      </c>
      <c r="H2236" s="13"/>
    </row>
    <row r="2237" spans="1:8" x14ac:dyDescent="0.25">
      <c r="A2237" s="113">
        <v>44662</v>
      </c>
      <c r="B2237" s="21" t="s">
        <v>7555</v>
      </c>
      <c r="C2237" s="13" t="s">
        <v>7467</v>
      </c>
      <c r="D2237" s="766">
        <v>30000771</v>
      </c>
      <c r="E2237" s="22">
        <v>27115</v>
      </c>
      <c r="F2237" s="19"/>
      <c r="G2237" s="14">
        <f t="shared" si="41"/>
        <v>27115</v>
      </c>
      <c r="H2237" s="13"/>
    </row>
    <row r="2238" spans="1:8" x14ac:dyDescent="0.25">
      <c r="A2238" s="113">
        <v>44664</v>
      </c>
      <c r="B2238" s="21" t="s">
        <v>7555</v>
      </c>
      <c r="C2238" s="13" t="s">
        <v>166</v>
      </c>
      <c r="D2238" s="766">
        <v>18366</v>
      </c>
      <c r="E2238" s="22">
        <v>8000</v>
      </c>
      <c r="F2238" s="19"/>
      <c r="G2238" s="14">
        <f t="shared" si="41"/>
        <v>8000</v>
      </c>
      <c r="H2238" s="13"/>
    </row>
    <row r="2239" spans="1:8" x14ac:dyDescent="0.25">
      <c r="A2239" s="113">
        <v>44669</v>
      </c>
      <c r="B2239" s="21" t="s">
        <v>2652</v>
      </c>
      <c r="C2239" s="13" t="s">
        <v>169</v>
      </c>
      <c r="D2239" s="766"/>
      <c r="E2239" s="22"/>
      <c r="F2239" s="19">
        <v>928409</v>
      </c>
      <c r="G2239" s="14">
        <f t="shared" si="41"/>
        <v>-928409</v>
      </c>
      <c r="H2239" s="13" t="s">
        <v>7806</v>
      </c>
    </row>
    <row r="2240" spans="1:8" x14ac:dyDescent="0.25">
      <c r="A2240" s="113">
        <v>44667</v>
      </c>
      <c r="B2240" s="21" t="s">
        <v>7555</v>
      </c>
      <c r="C2240" s="13" t="s">
        <v>7242</v>
      </c>
      <c r="D2240" s="778" t="s">
        <v>7814</v>
      </c>
      <c r="E2240" s="22">
        <v>32440</v>
      </c>
      <c r="F2240" s="19"/>
      <c r="G2240" s="14">
        <f t="shared" si="41"/>
        <v>32440</v>
      </c>
      <c r="H2240" s="13"/>
    </row>
    <row r="2241" spans="1:8" x14ac:dyDescent="0.25">
      <c r="A2241" s="113">
        <v>44669</v>
      </c>
      <c r="B2241" s="21" t="s">
        <v>7555</v>
      </c>
      <c r="C2241" s="13" t="s">
        <v>7242</v>
      </c>
      <c r="D2241" s="766"/>
      <c r="E2241" s="22"/>
      <c r="F2241" s="19">
        <v>150000</v>
      </c>
      <c r="G2241" s="14">
        <f t="shared" si="41"/>
        <v>-150000</v>
      </c>
      <c r="H2241" s="13" t="s">
        <v>7813</v>
      </c>
    </row>
    <row r="2242" spans="1:8" x14ac:dyDescent="0.25">
      <c r="A2242" s="113">
        <v>44669</v>
      </c>
      <c r="B2242" s="21" t="s">
        <v>7746</v>
      </c>
      <c r="C2242" s="13" t="s">
        <v>7242</v>
      </c>
      <c r="D2242" s="766"/>
      <c r="E2242" s="22"/>
      <c r="F2242" s="19">
        <v>109030</v>
      </c>
      <c r="G2242" s="14">
        <f t="shared" si="41"/>
        <v>-109030</v>
      </c>
      <c r="H2242" s="1185" t="s">
        <v>7813</v>
      </c>
    </row>
    <row r="2243" spans="1:8" x14ac:dyDescent="0.25">
      <c r="A2243" s="113">
        <v>44669</v>
      </c>
      <c r="B2243" s="21" t="s">
        <v>7657</v>
      </c>
      <c r="C2243" s="13" t="s">
        <v>7242</v>
      </c>
      <c r="D2243" s="766"/>
      <c r="E2243" s="22"/>
      <c r="F2243" s="19">
        <v>14740</v>
      </c>
      <c r="G2243" s="14">
        <f t="shared" si="41"/>
        <v>-14740</v>
      </c>
      <c r="H2243" s="1185"/>
    </row>
    <row r="2244" spans="1:8" x14ac:dyDescent="0.25">
      <c r="A2244" s="113">
        <v>44669</v>
      </c>
      <c r="B2244" s="21" t="s">
        <v>7112</v>
      </c>
      <c r="C2244" s="13" t="s">
        <v>7242</v>
      </c>
      <c r="D2244" s="766"/>
      <c r="E2244" s="22"/>
      <c r="F2244" s="19">
        <v>12000</v>
      </c>
      <c r="G2244" s="14">
        <f t="shared" si="41"/>
        <v>-12000</v>
      </c>
      <c r="H2244" s="1185"/>
    </row>
    <row r="2245" spans="1:8" x14ac:dyDescent="0.25">
      <c r="A2245" s="113">
        <v>44669</v>
      </c>
      <c r="B2245" s="21" t="s">
        <v>7555</v>
      </c>
      <c r="C2245" s="13" t="s">
        <v>7242</v>
      </c>
      <c r="D2245" s="766"/>
      <c r="E2245" s="22"/>
      <c r="F2245" s="19">
        <v>14230</v>
      </c>
      <c r="G2245" s="14">
        <f t="shared" si="41"/>
        <v>-14230</v>
      </c>
      <c r="H2245" s="1185"/>
    </row>
    <row r="2246" spans="1:8" x14ac:dyDescent="0.25">
      <c r="A2246" s="113">
        <v>44667</v>
      </c>
      <c r="B2246" s="21" t="s">
        <v>1400</v>
      </c>
      <c r="C2246" s="13" t="s">
        <v>1803</v>
      </c>
      <c r="D2246" s="766"/>
      <c r="E2246" s="22">
        <v>44000</v>
      </c>
      <c r="F2246" s="19"/>
      <c r="G2246" s="14">
        <f t="shared" si="41"/>
        <v>44000</v>
      </c>
      <c r="H2246" s="13" t="s">
        <v>7818</v>
      </c>
    </row>
    <row r="2247" spans="1:8" x14ac:dyDescent="0.25">
      <c r="A2247" s="113">
        <v>44646</v>
      </c>
      <c r="B2247" s="21" t="s">
        <v>6508</v>
      </c>
      <c r="C2247" s="13" t="s">
        <v>1803</v>
      </c>
      <c r="D2247" s="766"/>
      <c r="E2247" s="22"/>
      <c r="F2247" s="19">
        <v>4136</v>
      </c>
      <c r="G2247" s="14">
        <f t="shared" si="41"/>
        <v>-4136</v>
      </c>
      <c r="H2247" s="13" t="s">
        <v>4470</v>
      </c>
    </row>
    <row r="2248" spans="1:8" x14ac:dyDescent="0.25">
      <c r="A2248" s="113">
        <v>44646</v>
      </c>
      <c r="B2248" s="21" t="s">
        <v>6508</v>
      </c>
      <c r="C2248" s="13" t="s">
        <v>1803</v>
      </c>
      <c r="D2248" s="778" t="s">
        <v>7819</v>
      </c>
      <c r="E2248" s="22">
        <v>1767</v>
      </c>
      <c r="F2248" s="19"/>
      <c r="G2248" s="14">
        <f t="shared" si="41"/>
        <v>1767</v>
      </c>
      <c r="H2248" s="13"/>
    </row>
    <row r="2249" spans="1:8" x14ac:dyDescent="0.25">
      <c r="A2249" s="113">
        <v>44646</v>
      </c>
      <c r="B2249" s="21" t="s">
        <v>6508</v>
      </c>
      <c r="C2249" s="13" t="s">
        <v>1803</v>
      </c>
      <c r="D2249" s="766"/>
      <c r="E2249" s="22"/>
      <c r="F2249" s="19">
        <v>47726</v>
      </c>
      <c r="G2249" s="14">
        <f t="shared" si="41"/>
        <v>-47726</v>
      </c>
      <c r="H2249" s="13" t="s">
        <v>4470</v>
      </c>
    </row>
    <row r="2250" spans="1:8" x14ac:dyDescent="0.25">
      <c r="A2250" s="716">
        <v>44676</v>
      </c>
      <c r="B2250" s="717" t="s">
        <v>82</v>
      </c>
      <c r="C2250" s="718" t="s">
        <v>438</v>
      </c>
      <c r="D2250" s="766"/>
      <c r="E2250" s="719"/>
      <c r="F2250" s="720">
        <v>415290</v>
      </c>
      <c r="G2250" s="719">
        <f t="shared" si="41"/>
        <v>-415290</v>
      </c>
      <c r="H2250" s="1186" t="s">
        <v>7845</v>
      </c>
    </row>
    <row r="2251" spans="1:8" x14ac:dyDescent="0.25">
      <c r="A2251" s="716">
        <v>44676</v>
      </c>
      <c r="B2251" s="717" t="s">
        <v>3946</v>
      </c>
      <c r="C2251" s="718" t="s">
        <v>438</v>
      </c>
      <c r="D2251" s="766"/>
      <c r="E2251" s="719"/>
      <c r="F2251" s="720">
        <v>2600</v>
      </c>
      <c r="G2251" s="719">
        <f t="shared" si="41"/>
        <v>-2600</v>
      </c>
      <c r="H2251" s="1186"/>
    </row>
    <row r="2252" spans="1:8" x14ac:dyDescent="0.25">
      <c r="A2252" s="716">
        <v>44676</v>
      </c>
      <c r="B2252" s="717" t="s">
        <v>7112</v>
      </c>
      <c r="C2252" s="718" t="s">
        <v>438</v>
      </c>
      <c r="D2252" s="766"/>
      <c r="E2252" s="719"/>
      <c r="F2252" s="720">
        <v>24420</v>
      </c>
      <c r="G2252" s="719">
        <f t="shared" si="41"/>
        <v>-24420</v>
      </c>
      <c r="H2252" s="1186"/>
    </row>
    <row r="2253" spans="1:8" x14ac:dyDescent="0.25">
      <c r="A2253" s="716">
        <v>44676</v>
      </c>
      <c r="B2253" s="717" t="s">
        <v>1400</v>
      </c>
      <c r="C2253" s="718" t="s">
        <v>438</v>
      </c>
      <c r="D2253" s="766"/>
      <c r="E2253" s="719"/>
      <c r="F2253" s="720">
        <v>57690</v>
      </c>
      <c r="G2253" s="719">
        <f t="shared" si="41"/>
        <v>-57690</v>
      </c>
      <c r="H2253" s="1186"/>
    </row>
    <row r="2254" spans="1:8" x14ac:dyDescent="0.25">
      <c r="A2254" s="113">
        <v>44676</v>
      </c>
      <c r="B2254" s="21" t="s">
        <v>7112</v>
      </c>
      <c r="C2254" s="13" t="s">
        <v>5187</v>
      </c>
      <c r="D2254" s="766"/>
      <c r="E2254" s="22"/>
      <c r="F2254" s="19">
        <v>90000</v>
      </c>
      <c r="G2254" s="14">
        <f t="shared" si="41"/>
        <v>-90000</v>
      </c>
      <c r="H2254" s="13" t="s">
        <v>7855</v>
      </c>
    </row>
    <row r="2255" spans="1:8" x14ac:dyDescent="0.25">
      <c r="A2255" s="113">
        <v>44690</v>
      </c>
      <c r="B2255" s="21" t="s">
        <v>7067</v>
      </c>
      <c r="C2255" s="13" t="s">
        <v>162</v>
      </c>
      <c r="D2255" s="766"/>
      <c r="E2255" s="22"/>
      <c r="F2255" s="19">
        <v>111000</v>
      </c>
      <c r="G2255" s="14">
        <f t="shared" si="41"/>
        <v>-111000</v>
      </c>
      <c r="H2255" s="13" t="s">
        <v>7879</v>
      </c>
    </row>
    <row r="2256" spans="1:8" x14ac:dyDescent="0.25">
      <c r="A2256" s="113">
        <v>44690</v>
      </c>
      <c r="B2256" s="21" t="s">
        <v>7067</v>
      </c>
      <c r="C2256" s="13" t="s">
        <v>162</v>
      </c>
      <c r="D2256" s="766"/>
      <c r="E2256" s="22"/>
      <c r="F2256" s="19">
        <v>142</v>
      </c>
      <c r="G2256" s="14">
        <f t="shared" si="41"/>
        <v>-142</v>
      </c>
      <c r="H2256" s="13" t="s">
        <v>4977</v>
      </c>
    </row>
    <row r="2257" spans="1:8" x14ac:dyDescent="0.25">
      <c r="A2257" s="113">
        <v>44690</v>
      </c>
      <c r="B2257" s="21" t="s">
        <v>7732</v>
      </c>
      <c r="C2257" s="13" t="s">
        <v>162</v>
      </c>
      <c r="D2257" s="766" t="s">
        <v>8384</v>
      </c>
      <c r="E2257" s="22">
        <v>18000</v>
      </c>
      <c r="F2257" s="19"/>
      <c r="G2257" s="14">
        <f t="shared" si="41"/>
        <v>18000</v>
      </c>
      <c r="H2257" s="13" t="s">
        <v>8383</v>
      </c>
    </row>
    <row r="2258" spans="1:8" x14ac:dyDescent="0.25">
      <c r="A2258" s="113">
        <v>44690</v>
      </c>
      <c r="B2258" s="21" t="s">
        <v>7817</v>
      </c>
      <c r="C2258" s="13" t="s">
        <v>162</v>
      </c>
      <c r="D2258" s="766" t="s">
        <v>8385</v>
      </c>
      <c r="E2258" s="22">
        <v>36000</v>
      </c>
      <c r="F2258" s="19"/>
      <c r="G2258" s="14">
        <f t="shared" si="41"/>
        <v>36000</v>
      </c>
      <c r="H2258" s="13" t="s">
        <v>8387</v>
      </c>
    </row>
    <row r="2259" spans="1:8" x14ac:dyDescent="0.25">
      <c r="A2259" s="113">
        <v>44665</v>
      </c>
      <c r="B2259" s="21" t="s">
        <v>1400</v>
      </c>
      <c r="C2259" s="13" t="s">
        <v>166</v>
      </c>
      <c r="D2259" s="766">
        <v>18372</v>
      </c>
      <c r="E2259" s="22">
        <v>32040</v>
      </c>
      <c r="F2259" s="19"/>
      <c r="G2259" s="14">
        <f t="shared" si="41"/>
        <v>32040</v>
      </c>
      <c r="H2259" s="13"/>
    </row>
    <row r="2260" spans="1:8" x14ac:dyDescent="0.25">
      <c r="A2260" s="113">
        <v>44671</v>
      </c>
      <c r="B2260" s="21" t="s">
        <v>7555</v>
      </c>
      <c r="C2260" s="13" t="s">
        <v>166</v>
      </c>
      <c r="D2260" s="766">
        <v>18400</v>
      </c>
      <c r="E2260" s="22">
        <v>9000</v>
      </c>
      <c r="F2260" s="19"/>
      <c r="G2260" s="14">
        <f t="shared" si="41"/>
        <v>9000</v>
      </c>
      <c r="H2260" s="13"/>
    </row>
    <row r="2261" spans="1:8" x14ac:dyDescent="0.25">
      <c r="A2261" s="113">
        <v>44676</v>
      </c>
      <c r="B2261" s="21" t="s">
        <v>1400</v>
      </c>
      <c r="C2261" s="13" t="s">
        <v>166</v>
      </c>
      <c r="D2261" s="766">
        <v>18425</v>
      </c>
      <c r="E2261" s="22">
        <v>85440</v>
      </c>
      <c r="F2261" s="19"/>
      <c r="G2261" s="14">
        <f t="shared" si="41"/>
        <v>85440</v>
      </c>
      <c r="H2261" s="13"/>
    </row>
    <row r="2262" spans="1:8" x14ac:dyDescent="0.25">
      <c r="A2262" s="113">
        <v>44678</v>
      </c>
      <c r="B2262" s="21" t="s">
        <v>7112</v>
      </c>
      <c r="C2262" s="13" t="s">
        <v>166</v>
      </c>
      <c r="D2262" s="766">
        <v>3374</v>
      </c>
      <c r="E2262" s="22">
        <v>3880</v>
      </c>
      <c r="F2262" s="19"/>
      <c r="G2262" s="14">
        <f t="shared" si="41"/>
        <v>3880</v>
      </c>
      <c r="H2262" s="13"/>
    </row>
    <row r="2263" spans="1:8" x14ac:dyDescent="0.25">
      <c r="A2263" s="113">
        <v>44678</v>
      </c>
      <c r="B2263" s="21" t="s">
        <v>7657</v>
      </c>
      <c r="C2263" s="13" t="s">
        <v>166</v>
      </c>
      <c r="D2263" s="766">
        <v>3367</v>
      </c>
      <c r="E2263" s="22">
        <v>3600</v>
      </c>
      <c r="F2263" s="19"/>
      <c r="G2263" s="14">
        <f t="shared" si="41"/>
        <v>3600</v>
      </c>
      <c r="H2263" s="13"/>
    </row>
    <row r="2264" spans="1:8" x14ac:dyDescent="0.25">
      <c r="A2264" s="113">
        <v>44691</v>
      </c>
      <c r="B2264" s="21" t="s">
        <v>7817</v>
      </c>
      <c r="C2264" s="13" t="s">
        <v>166</v>
      </c>
      <c r="D2264" s="766">
        <v>18470</v>
      </c>
      <c r="E2264" s="22">
        <v>8200</v>
      </c>
      <c r="F2264" s="19"/>
      <c r="G2264" s="14">
        <f t="shared" si="41"/>
        <v>8200</v>
      </c>
      <c r="H2264" s="13"/>
    </row>
    <row r="2265" spans="1:8" x14ac:dyDescent="0.25">
      <c r="A2265" s="113">
        <v>44691</v>
      </c>
      <c r="B2265" s="21" t="s">
        <v>1400</v>
      </c>
      <c r="C2265" s="13" t="s">
        <v>166</v>
      </c>
      <c r="D2265" s="766"/>
      <c r="E2265" s="22"/>
      <c r="F2265" s="19">
        <v>1000</v>
      </c>
      <c r="G2265" s="14">
        <f t="shared" si="41"/>
        <v>-1000</v>
      </c>
      <c r="H2265" s="13" t="s">
        <v>4977</v>
      </c>
    </row>
    <row r="2266" spans="1:8" x14ac:dyDescent="0.25">
      <c r="A2266" s="113">
        <v>44695</v>
      </c>
      <c r="B2266" s="21" t="s">
        <v>7817</v>
      </c>
      <c r="C2266" s="13" t="s">
        <v>166</v>
      </c>
      <c r="D2266" s="766">
        <v>3403</v>
      </c>
      <c r="E2266" s="22">
        <v>7620</v>
      </c>
      <c r="F2266" s="19"/>
      <c r="G2266" s="14">
        <f t="shared" si="41"/>
        <v>7620</v>
      </c>
      <c r="H2266" s="13"/>
    </row>
    <row r="2267" spans="1:8" x14ac:dyDescent="0.25">
      <c r="A2267" s="113">
        <v>44695</v>
      </c>
      <c r="B2267" s="21" t="s">
        <v>7657</v>
      </c>
      <c r="C2267" s="13" t="s">
        <v>166</v>
      </c>
      <c r="D2267" s="766"/>
      <c r="E2267" s="22"/>
      <c r="F2267" s="19">
        <v>3600</v>
      </c>
      <c r="G2267" s="14">
        <f t="shared" si="41"/>
        <v>-3600</v>
      </c>
      <c r="H2267" s="1188" t="s">
        <v>7992</v>
      </c>
    </row>
    <row r="2268" spans="1:8" x14ac:dyDescent="0.25">
      <c r="A2268" s="113">
        <v>44695</v>
      </c>
      <c r="B2268" s="21" t="s">
        <v>7112</v>
      </c>
      <c r="C2268" s="13" t="s">
        <v>166</v>
      </c>
      <c r="D2268" s="766"/>
      <c r="E2268" s="22"/>
      <c r="F2268" s="19">
        <v>3880</v>
      </c>
      <c r="G2268" s="14">
        <f t="shared" si="41"/>
        <v>-3880</v>
      </c>
      <c r="H2268" s="1188"/>
    </row>
    <row r="2269" spans="1:8" x14ac:dyDescent="0.25">
      <c r="A2269" s="113">
        <v>44695</v>
      </c>
      <c r="B2269" s="21" t="s">
        <v>7555</v>
      </c>
      <c r="C2269" s="13" t="s">
        <v>166</v>
      </c>
      <c r="D2269" s="766"/>
      <c r="E2269" s="22"/>
      <c r="F2269" s="19">
        <v>25143</v>
      </c>
      <c r="G2269" s="14">
        <f t="shared" si="41"/>
        <v>-25143</v>
      </c>
      <c r="H2269" s="1188"/>
    </row>
    <row r="2270" spans="1:8" x14ac:dyDescent="0.25">
      <c r="A2270" s="113">
        <v>44695</v>
      </c>
      <c r="B2270" s="21" t="s">
        <v>1400</v>
      </c>
      <c r="C2270" s="13" t="s">
        <v>166</v>
      </c>
      <c r="D2270" s="766"/>
      <c r="E2270" s="22"/>
      <c r="F2270" s="19">
        <v>116480</v>
      </c>
      <c r="G2270" s="14">
        <f t="shared" si="41"/>
        <v>-116480</v>
      </c>
      <c r="H2270" s="1188"/>
    </row>
    <row r="2271" spans="1:8" x14ac:dyDescent="0.25">
      <c r="A2271" s="113">
        <v>44695</v>
      </c>
      <c r="B2271" s="21" t="s">
        <v>7746</v>
      </c>
      <c r="C2271" s="13" t="s">
        <v>166</v>
      </c>
      <c r="D2271" s="766"/>
      <c r="E2271" s="22"/>
      <c r="F2271" s="19">
        <v>24000</v>
      </c>
      <c r="G2271" s="14">
        <f t="shared" si="41"/>
        <v>-24000</v>
      </c>
      <c r="H2271" s="1188"/>
    </row>
    <row r="2272" spans="1:8" x14ac:dyDescent="0.25">
      <c r="A2272" s="113">
        <v>44695</v>
      </c>
      <c r="B2272" s="21" t="s">
        <v>7817</v>
      </c>
      <c r="C2272" s="13" t="s">
        <v>166</v>
      </c>
      <c r="D2272" s="766"/>
      <c r="E2272" s="22"/>
      <c r="F2272" s="19">
        <v>15820</v>
      </c>
      <c r="G2272" s="14">
        <f t="shared" si="41"/>
        <v>-15820</v>
      </c>
      <c r="H2272" s="1188"/>
    </row>
    <row r="2273" spans="1:8" x14ac:dyDescent="0.25">
      <c r="A2273" s="113">
        <v>44695</v>
      </c>
      <c r="B2273" s="21" t="s">
        <v>3945</v>
      </c>
      <c r="C2273" s="13" t="s">
        <v>166</v>
      </c>
      <c r="D2273" s="766"/>
      <c r="E2273" s="22"/>
      <c r="F2273" s="19">
        <v>5200</v>
      </c>
      <c r="G2273" s="14">
        <f t="shared" si="41"/>
        <v>-5200</v>
      </c>
      <c r="H2273" s="1188"/>
    </row>
    <row r="2274" spans="1:8" x14ac:dyDescent="0.25">
      <c r="A2274" s="113">
        <v>44695</v>
      </c>
      <c r="B2274" s="21" t="s">
        <v>1400</v>
      </c>
      <c r="C2274" s="13" t="s">
        <v>166</v>
      </c>
      <c r="D2274" s="766"/>
      <c r="E2274" s="22"/>
      <c r="F2274" s="19">
        <v>84852</v>
      </c>
      <c r="G2274" s="14">
        <f t="shared" si="41"/>
        <v>-84852</v>
      </c>
      <c r="H2274" s="1188"/>
    </row>
    <row r="2275" spans="1:8" x14ac:dyDescent="0.25">
      <c r="A2275" s="113">
        <v>44697</v>
      </c>
      <c r="B2275" s="21" t="s">
        <v>7817</v>
      </c>
      <c r="C2275" s="13" t="s">
        <v>161</v>
      </c>
      <c r="D2275" s="766"/>
      <c r="E2275" s="22">
        <v>32024</v>
      </c>
      <c r="F2275" s="19"/>
      <c r="G2275" s="14">
        <f t="shared" si="41"/>
        <v>32024</v>
      </c>
      <c r="H2275" s="13"/>
    </row>
    <row r="2276" spans="1:8" x14ac:dyDescent="0.25">
      <c r="A2276" s="113">
        <v>44705</v>
      </c>
      <c r="B2276" s="21" t="s">
        <v>7746</v>
      </c>
      <c r="C2276" s="13" t="s">
        <v>180</v>
      </c>
      <c r="D2276" s="766"/>
      <c r="E2276" s="22"/>
      <c r="F2276" s="19">
        <v>78400</v>
      </c>
      <c r="G2276" s="14">
        <f t="shared" si="41"/>
        <v>-78400</v>
      </c>
      <c r="H2276" s="13" t="s">
        <v>7899</v>
      </c>
    </row>
    <row r="2277" spans="1:8" x14ac:dyDescent="0.25">
      <c r="A2277" s="113">
        <v>44705</v>
      </c>
      <c r="B2277" s="21" t="s">
        <v>7746</v>
      </c>
      <c r="C2277" s="13" t="s">
        <v>180</v>
      </c>
      <c r="D2277" s="766"/>
      <c r="E2277" s="22"/>
      <c r="F2277" s="19">
        <v>90</v>
      </c>
      <c r="G2277" s="14">
        <f t="shared" si="41"/>
        <v>-90</v>
      </c>
      <c r="H2277" s="13" t="s">
        <v>3918</v>
      </c>
    </row>
    <row r="2278" spans="1:8" x14ac:dyDescent="0.25">
      <c r="A2278" s="113">
        <v>44709</v>
      </c>
      <c r="B2278" s="21" t="s">
        <v>6955</v>
      </c>
      <c r="C2278" s="13" t="s">
        <v>164</v>
      </c>
      <c r="D2278" s="766"/>
      <c r="E2278" s="22"/>
      <c r="F2278" s="19">
        <v>9655</v>
      </c>
      <c r="G2278" s="14">
        <f t="shared" si="41"/>
        <v>-9655</v>
      </c>
      <c r="H2278" s="1189" t="s">
        <v>7900</v>
      </c>
    </row>
    <row r="2279" spans="1:8" x14ac:dyDescent="0.25">
      <c r="A2279" s="113">
        <v>44709</v>
      </c>
      <c r="B2279" s="21" t="s">
        <v>7067</v>
      </c>
      <c r="C2279" s="13" t="s">
        <v>164</v>
      </c>
      <c r="D2279" s="766"/>
      <c r="E2279" s="22"/>
      <c r="F2279" s="19">
        <v>49174</v>
      </c>
      <c r="G2279" s="14">
        <f t="shared" si="41"/>
        <v>-49174</v>
      </c>
      <c r="H2279" s="1189"/>
    </row>
    <row r="2280" spans="1:8" x14ac:dyDescent="0.25">
      <c r="A2280" s="113">
        <v>44709</v>
      </c>
      <c r="B2280" s="21" t="s">
        <v>7112</v>
      </c>
      <c r="C2280" s="13" t="s">
        <v>164</v>
      </c>
      <c r="D2280" s="766"/>
      <c r="E2280" s="22"/>
      <c r="F2280" s="19">
        <v>36997</v>
      </c>
      <c r="G2280" s="14">
        <f t="shared" si="41"/>
        <v>-36997</v>
      </c>
      <c r="H2280" s="1189"/>
    </row>
    <row r="2281" spans="1:8" x14ac:dyDescent="0.25">
      <c r="A2281" s="113">
        <v>44709</v>
      </c>
      <c r="B2281" s="21" t="s">
        <v>7555</v>
      </c>
      <c r="C2281" s="13" t="s">
        <v>164</v>
      </c>
      <c r="D2281" s="766"/>
      <c r="E2281" s="22"/>
      <c r="F2281" s="19">
        <v>4174</v>
      </c>
      <c r="G2281" s="14">
        <f t="shared" si="41"/>
        <v>-4174</v>
      </c>
      <c r="H2281" s="1189"/>
    </row>
    <row r="2282" spans="1:8" x14ac:dyDescent="0.25">
      <c r="A2282" s="113">
        <v>44711</v>
      </c>
      <c r="B2282" s="21" t="s">
        <v>7657</v>
      </c>
      <c r="C2282" s="13" t="s">
        <v>7242</v>
      </c>
      <c r="D2282" s="766"/>
      <c r="E2282" s="22">
        <v>8180</v>
      </c>
      <c r="F2282" s="19"/>
      <c r="G2282" s="14">
        <f t="shared" si="41"/>
        <v>8180</v>
      </c>
      <c r="H2282" s="13"/>
    </row>
    <row r="2283" spans="1:8" x14ac:dyDescent="0.25">
      <c r="A2283" s="113">
        <v>44711</v>
      </c>
      <c r="B2283" s="21" t="s">
        <v>7817</v>
      </c>
      <c r="C2283" s="13" t="s">
        <v>7242</v>
      </c>
      <c r="D2283" s="766"/>
      <c r="E2283" s="22">
        <v>17000</v>
      </c>
      <c r="F2283" s="19"/>
      <c r="G2283" s="14">
        <f t="shared" si="41"/>
        <v>17000</v>
      </c>
      <c r="H2283" s="13"/>
    </row>
    <row r="2284" spans="1:8" x14ac:dyDescent="0.25">
      <c r="A2284" s="113">
        <v>44711</v>
      </c>
      <c r="B2284" s="21" t="s">
        <v>6511</v>
      </c>
      <c r="C2284" s="13" t="s">
        <v>5681</v>
      </c>
      <c r="D2284" s="766"/>
      <c r="E2284" s="22"/>
      <c r="F2284" s="19">
        <v>69500</v>
      </c>
      <c r="G2284" s="14">
        <f t="shared" si="41"/>
        <v>-69500</v>
      </c>
      <c r="H2284" s="1189" t="s">
        <v>7901</v>
      </c>
    </row>
    <row r="2285" spans="1:8" x14ac:dyDescent="0.25">
      <c r="A2285" s="113">
        <v>44711</v>
      </c>
      <c r="B2285" s="21" t="s">
        <v>7555</v>
      </c>
      <c r="C2285" s="13" t="s">
        <v>5681</v>
      </c>
      <c r="D2285" s="766"/>
      <c r="E2285" s="22"/>
      <c r="F2285" s="19">
        <v>5700</v>
      </c>
      <c r="G2285" s="14">
        <f t="shared" si="41"/>
        <v>-5700</v>
      </c>
      <c r="H2285" s="1189"/>
    </row>
    <row r="2286" spans="1:8" x14ac:dyDescent="0.25">
      <c r="A2286" s="113">
        <v>44711</v>
      </c>
      <c r="B2286" s="21" t="s">
        <v>7746</v>
      </c>
      <c r="C2286" s="13" t="s">
        <v>5681</v>
      </c>
      <c r="D2286" s="766"/>
      <c r="E2286" s="22"/>
      <c r="F2286" s="19">
        <v>74800</v>
      </c>
      <c r="G2286" s="14">
        <f t="shared" si="41"/>
        <v>-74800</v>
      </c>
      <c r="H2286" s="1189"/>
    </row>
    <row r="2287" spans="1:8" x14ac:dyDescent="0.25">
      <c r="A2287" s="113">
        <v>44711</v>
      </c>
      <c r="B2287" s="21" t="s">
        <v>7555</v>
      </c>
      <c r="C2287" s="13" t="s">
        <v>7242</v>
      </c>
      <c r="D2287" s="766"/>
      <c r="E2287" s="22"/>
      <c r="F2287" s="19">
        <v>50320</v>
      </c>
      <c r="G2287" s="14">
        <f t="shared" si="41"/>
        <v>-50320</v>
      </c>
      <c r="H2287" s="1189" t="s">
        <v>7902</v>
      </c>
    </row>
    <row r="2288" spans="1:8" x14ac:dyDescent="0.25">
      <c r="A2288" s="113">
        <v>44711</v>
      </c>
      <c r="B2288" s="21" t="s">
        <v>7657</v>
      </c>
      <c r="C2288" s="13" t="s">
        <v>7242</v>
      </c>
      <c r="D2288" s="766"/>
      <c r="E2288" s="22"/>
      <c r="F2288" s="19">
        <v>8180</v>
      </c>
      <c r="G2288" s="14">
        <f t="shared" si="41"/>
        <v>-8180</v>
      </c>
      <c r="H2288" s="1189"/>
    </row>
    <row r="2289" spans="1:8" x14ac:dyDescent="0.25">
      <c r="A2289" s="113">
        <v>44711</v>
      </c>
      <c r="B2289" s="21" t="s">
        <v>7817</v>
      </c>
      <c r="C2289" s="13" t="s">
        <v>7242</v>
      </c>
      <c r="D2289" s="766"/>
      <c r="E2289" s="22"/>
      <c r="F2289" s="19">
        <v>17000</v>
      </c>
      <c r="G2289" s="14">
        <f t="shared" si="41"/>
        <v>-17000</v>
      </c>
      <c r="H2289" s="1189"/>
    </row>
    <row r="2290" spans="1:8" x14ac:dyDescent="0.25">
      <c r="A2290" s="113">
        <v>44708</v>
      </c>
      <c r="B2290" s="21" t="s">
        <v>7555</v>
      </c>
      <c r="C2290" s="13" t="s">
        <v>7467</v>
      </c>
      <c r="D2290" s="766"/>
      <c r="E2290" s="22"/>
      <c r="F2290" s="19">
        <v>27000</v>
      </c>
      <c r="G2290" s="14">
        <f t="shared" si="41"/>
        <v>-27000</v>
      </c>
      <c r="H2290" s="13" t="s">
        <v>1157</v>
      </c>
    </row>
    <row r="2291" spans="1:8" x14ac:dyDescent="0.25">
      <c r="A2291" s="113">
        <v>44708</v>
      </c>
      <c r="B2291" s="21" t="s">
        <v>7555</v>
      </c>
      <c r="C2291" s="13" t="s">
        <v>7467</v>
      </c>
      <c r="D2291" s="766"/>
      <c r="E2291" s="22"/>
      <c r="F2291" s="19">
        <v>115</v>
      </c>
      <c r="G2291" s="14">
        <f t="shared" si="41"/>
        <v>-115</v>
      </c>
      <c r="H2291" s="13" t="s">
        <v>4977</v>
      </c>
    </row>
    <row r="2292" spans="1:8" x14ac:dyDescent="0.25">
      <c r="A2292" s="113">
        <v>44712</v>
      </c>
      <c r="B2292" s="21" t="s">
        <v>5709</v>
      </c>
      <c r="C2292" s="13" t="s">
        <v>3011</v>
      </c>
      <c r="D2292" s="766"/>
      <c r="E2292" s="22"/>
      <c r="F2292" s="19">
        <v>16380</v>
      </c>
      <c r="G2292" s="14">
        <f t="shared" si="41"/>
        <v>-16380</v>
      </c>
      <c r="H2292" s="1189" t="s">
        <v>1157</v>
      </c>
    </row>
    <row r="2293" spans="1:8" x14ac:dyDescent="0.25">
      <c r="A2293" s="113">
        <v>44712</v>
      </c>
      <c r="B2293" s="21" t="s">
        <v>6408</v>
      </c>
      <c r="C2293" s="13" t="s">
        <v>3011</v>
      </c>
      <c r="D2293" s="766"/>
      <c r="E2293" s="22"/>
      <c r="F2293" s="19">
        <v>28567</v>
      </c>
      <c r="G2293" s="14">
        <f t="shared" si="41"/>
        <v>-28567</v>
      </c>
      <c r="H2293" s="1189"/>
    </row>
    <row r="2294" spans="1:8" x14ac:dyDescent="0.25">
      <c r="A2294" s="113">
        <v>44712</v>
      </c>
      <c r="B2294" s="21" t="s">
        <v>6511</v>
      </c>
      <c r="C2294" s="13" t="s">
        <v>3011</v>
      </c>
      <c r="D2294" s="766"/>
      <c r="E2294" s="22"/>
      <c r="F2294" s="19">
        <v>3053</v>
      </c>
      <c r="G2294" s="14">
        <f t="shared" si="41"/>
        <v>-3053</v>
      </c>
      <c r="H2294" s="1189"/>
    </row>
    <row r="2295" spans="1:8" ht="21" x14ac:dyDescent="0.25">
      <c r="A2295" s="113">
        <v>44712</v>
      </c>
      <c r="B2295" s="21" t="s">
        <v>3945</v>
      </c>
      <c r="C2295" s="13" t="s">
        <v>166</v>
      </c>
      <c r="D2295" s="766">
        <v>3443</v>
      </c>
      <c r="E2295" s="22">
        <v>5200</v>
      </c>
      <c r="F2295" s="19"/>
      <c r="G2295" s="14">
        <f t="shared" si="41"/>
        <v>5200</v>
      </c>
      <c r="H2295" s="742"/>
    </row>
    <row r="2296" spans="1:8" x14ac:dyDescent="0.25">
      <c r="A2296" s="113">
        <v>44693</v>
      </c>
      <c r="B2296" s="21" t="s">
        <v>7817</v>
      </c>
      <c r="C2296" s="13" t="s">
        <v>161</v>
      </c>
      <c r="D2296" s="766">
        <v>203</v>
      </c>
      <c r="E2296" s="22">
        <v>26506</v>
      </c>
      <c r="F2296" s="19"/>
      <c r="G2296" s="14">
        <f t="shared" si="41"/>
        <v>26506</v>
      </c>
      <c r="H2296" s="13"/>
    </row>
    <row r="2297" spans="1:8" x14ac:dyDescent="0.25">
      <c r="A2297" s="113">
        <v>44716</v>
      </c>
      <c r="B2297" s="21" t="s">
        <v>7817</v>
      </c>
      <c r="C2297" s="13" t="s">
        <v>161</v>
      </c>
      <c r="D2297" s="766">
        <v>224</v>
      </c>
      <c r="E2297" s="22">
        <v>9095</v>
      </c>
      <c r="F2297" s="19"/>
      <c r="G2297" s="14">
        <f>E2297-F2297</f>
        <v>9095</v>
      </c>
      <c r="H2297" s="13"/>
    </row>
    <row r="2298" spans="1:8" x14ac:dyDescent="0.25">
      <c r="A2298" s="113">
        <v>44719</v>
      </c>
      <c r="B2298" s="21" t="s">
        <v>7953</v>
      </c>
      <c r="C2298" s="13" t="s">
        <v>7954</v>
      </c>
      <c r="D2298" s="766" t="s">
        <v>8451</v>
      </c>
      <c r="E2298" s="22">
        <v>3360000</v>
      </c>
      <c r="F2298" s="19"/>
      <c r="G2298" s="14">
        <f>E2298-F2298</f>
        <v>3360000</v>
      </c>
      <c r="H2298" s="13"/>
    </row>
    <row r="2299" spans="1:8" x14ac:dyDescent="0.25">
      <c r="A2299" s="113">
        <v>44721</v>
      </c>
      <c r="B2299" s="21" t="s">
        <v>1400</v>
      </c>
      <c r="C2299" s="13" t="s">
        <v>166</v>
      </c>
      <c r="D2299" s="778" t="s">
        <v>7993</v>
      </c>
      <c r="E2299" s="22">
        <v>110000</v>
      </c>
      <c r="F2299" s="19"/>
      <c r="G2299" s="14">
        <f t="shared" si="41"/>
        <v>110000</v>
      </c>
      <c r="H2299" s="13"/>
    </row>
    <row r="2300" spans="1:8" x14ac:dyDescent="0.25">
      <c r="A2300" s="113">
        <v>44720</v>
      </c>
      <c r="B2300" s="21" t="s">
        <v>7555</v>
      </c>
      <c r="C2300" s="13" t="s">
        <v>7242</v>
      </c>
      <c r="D2300" s="766"/>
      <c r="E2300" s="22"/>
      <c r="F2300" s="19">
        <v>150000</v>
      </c>
      <c r="G2300" s="14">
        <f t="shared" si="41"/>
        <v>-150000</v>
      </c>
      <c r="H2300" s="691" t="s">
        <v>7948</v>
      </c>
    </row>
    <row r="2301" spans="1:8" x14ac:dyDescent="0.25">
      <c r="A2301" s="113">
        <v>44722</v>
      </c>
      <c r="B2301" s="21" t="s">
        <v>1400</v>
      </c>
      <c r="C2301" s="13" t="s">
        <v>166</v>
      </c>
      <c r="D2301" s="778" t="s">
        <v>7994</v>
      </c>
      <c r="E2301" s="22">
        <v>70000</v>
      </c>
      <c r="F2301" s="19"/>
      <c r="G2301" s="14">
        <f t="shared" si="41"/>
        <v>70000</v>
      </c>
      <c r="H2301" s="691"/>
    </row>
    <row r="2302" spans="1:8" x14ac:dyDescent="0.25">
      <c r="A2302" s="113">
        <v>44722</v>
      </c>
      <c r="B2302" s="21" t="s">
        <v>7953</v>
      </c>
      <c r="C2302" s="13" t="s">
        <v>7954</v>
      </c>
      <c r="D2302" s="778"/>
      <c r="E2302" s="22"/>
      <c r="F2302" s="19">
        <v>750000</v>
      </c>
      <c r="G2302" s="14">
        <f t="shared" si="41"/>
        <v>-750000</v>
      </c>
      <c r="H2302" s="691" t="s">
        <v>7955</v>
      </c>
    </row>
    <row r="2303" spans="1:8" x14ac:dyDescent="0.25">
      <c r="A2303" s="113">
        <v>44722</v>
      </c>
      <c r="B2303" s="21" t="s">
        <v>7953</v>
      </c>
      <c r="C2303" s="13" t="s">
        <v>7954</v>
      </c>
      <c r="D2303" s="778"/>
      <c r="E2303" s="22"/>
      <c r="F2303" s="19">
        <v>1000000</v>
      </c>
      <c r="G2303" s="14">
        <f t="shared" si="41"/>
        <v>-1000000</v>
      </c>
      <c r="H2303" s="691" t="s">
        <v>7956</v>
      </c>
    </row>
    <row r="2304" spans="1:8" ht="15.75" customHeight="1" x14ac:dyDescent="0.25">
      <c r="A2304" s="113">
        <v>44726</v>
      </c>
      <c r="B2304" s="21" t="s">
        <v>1400</v>
      </c>
      <c r="C2304" s="13" t="s">
        <v>166</v>
      </c>
      <c r="D2304" s="766"/>
      <c r="E2304" s="22"/>
      <c r="F2304" s="19">
        <v>155790</v>
      </c>
      <c r="G2304" s="14">
        <f t="shared" si="41"/>
        <v>-155790</v>
      </c>
      <c r="H2304" s="1230" t="s">
        <v>7995</v>
      </c>
    </row>
    <row r="2305" spans="1:8" x14ac:dyDescent="0.25">
      <c r="A2305" s="113">
        <v>44726</v>
      </c>
      <c r="B2305" s="21" t="s">
        <v>7921</v>
      </c>
      <c r="C2305" s="13" t="s">
        <v>166</v>
      </c>
      <c r="D2305" s="766"/>
      <c r="E2305" s="22"/>
      <c r="F2305" s="19">
        <v>132000</v>
      </c>
      <c r="G2305" s="14">
        <f t="shared" si="41"/>
        <v>-132000</v>
      </c>
      <c r="H2305" s="1230"/>
    </row>
    <row r="2306" spans="1:8" x14ac:dyDescent="0.25">
      <c r="A2306" s="113">
        <v>44726</v>
      </c>
      <c r="B2306" s="21" t="s">
        <v>7921</v>
      </c>
      <c r="C2306" s="13" t="s">
        <v>166</v>
      </c>
      <c r="D2306" s="766"/>
      <c r="E2306" s="22"/>
      <c r="F2306" s="19">
        <v>151650</v>
      </c>
      <c r="G2306" s="14">
        <f t="shared" si="41"/>
        <v>-151650</v>
      </c>
      <c r="H2306" s="1230"/>
    </row>
    <row r="2307" spans="1:8" x14ac:dyDescent="0.25">
      <c r="A2307" s="113">
        <v>44726</v>
      </c>
      <c r="B2307" s="21" t="s">
        <v>7921</v>
      </c>
      <c r="C2307" s="13" t="s">
        <v>166</v>
      </c>
      <c r="D2307" s="766"/>
      <c r="E2307" s="22"/>
      <c r="F2307" s="19">
        <f>500000-F2306-F2305-F2304</f>
        <v>60560</v>
      </c>
      <c r="G2307" s="14">
        <f t="shared" si="41"/>
        <v>-60560</v>
      </c>
      <c r="H2307" s="1230"/>
    </row>
    <row r="2308" spans="1:8" ht="15.75" customHeight="1" x14ac:dyDescent="0.25">
      <c r="A2308" s="113">
        <v>44726</v>
      </c>
      <c r="B2308" s="21" t="s">
        <v>2933</v>
      </c>
      <c r="C2308" s="13" t="s">
        <v>161</v>
      </c>
      <c r="D2308" s="766"/>
      <c r="E2308" s="22"/>
      <c r="F2308" s="19">
        <v>21337</v>
      </c>
      <c r="G2308" s="14">
        <f t="shared" si="41"/>
        <v>-21337</v>
      </c>
      <c r="H2308" s="1231" t="s">
        <v>7964</v>
      </c>
    </row>
    <row r="2309" spans="1:8" ht="15.75" customHeight="1" x14ac:dyDescent="0.25">
      <c r="A2309" s="113">
        <v>44726</v>
      </c>
      <c r="B2309" s="21" t="s">
        <v>7732</v>
      </c>
      <c r="C2309" s="13" t="s">
        <v>161</v>
      </c>
      <c r="D2309" s="766"/>
      <c r="E2309" s="22"/>
      <c r="F2309" s="19">
        <v>44651</v>
      </c>
      <c r="G2309" s="14">
        <f t="shared" si="41"/>
        <v>-44651</v>
      </c>
      <c r="H2309" s="1231"/>
    </row>
    <row r="2310" spans="1:8" ht="15.75" customHeight="1" x14ac:dyDescent="0.25">
      <c r="A2310" s="113">
        <v>44726</v>
      </c>
      <c r="B2310" s="21" t="s">
        <v>7746</v>
      </c>
      <c r="C2310" s="13" t="s">
        <v>161</v>
      </c>
      <c r="D2310" s="766"/>
      <c r="E2310" s="22"/>
      <c r="F2310" s="19">
        <v>33179</v>
      </c>
      <c r="G2310" s="14">
        <f t="shared" si="41"/>
        <v>-33179</v>
      </c>
      <c r="H2310" s="1231"/>
    </row>
    <row r="2311" spans="1:8" ht="16.5" customHeight="1" x14ac:dyDescent="0.25">
      <c r="A2311" s="113">
        <v>44726</v>
      </c>
      <c r="B2311" s="21" t="s">
        <v>7817</v>
      </c>
      <c r="C2311" s="13" t="s">
        <v>161</v>
      </c>
      <c r="D2311" s="766"/>
      <c r="E2311" s="22"/>
      <c r="F2311" s="19">
        <v>58530</v>
      </c>
      <c r="G2311" s="14">
        <f t="shared" si="41"/>
        <v>-58530</v>
      </c>
      <c r="H2311" s="1231"/>
    </row>
    <row r="2312" spans="1:8" ht="18.75" x14ac:dyDescent="0.25">
      <c r="A2312" s="113">
        <v>44726</v>
      </c>
      <c r="B2312" s="21" t="s">
        <v>7953</v>
      </c>
      <c r="C2312" s="13" t="s">
        <v>180</v>
      </c>
      <c r="D2312" s="778" t="s">
        <v>8026</v>
      </c>
      <c r="E2312" s="22">
        <v>28860</v>
      </c>
      <c r="F2312" s="19"/>
      <c r="G2312" s="14">
        <f t="shared" si="41"/>
        <v>28860</v>
      </c>
      <c r="H2312" s="749"/>
    </row>
    <row r="2313" spans="1:8" x14ac:dyDescent="0.25">
      <c r="A2313" s="113">
        <v>44727</v>
      </c>
      <c r="B2313" s="21" t="s">
        <v>1400</v>
      </c>
      <c r="C2313" s="13" t="s">
        <v>2196</v>
      </c>
      <c r="D2313" s="766">
        <v>11222</v>
      </c>
      <c r="E2313" s="22">
        <v>67780</v>
      </c>
      <c r="F2313" s="19"/>
      <c r="G2313" s="14">
        <f>E2313-F2313</f>
        <v>67780</v>
      </c>
      <c r="H2313" s="13"/>
    </row>
    <row r="2314" spans="1:8" x14ac:dyDescent="0.25">
      <c r="A2314" s="113">
        <v>44735</v>
      </c>
      <c r="B2314" s="21" t="s">
        <v>7921</v>
      </c>
      <c r="C2314" s="13" t="s">
        <v>7242</v>
      </c>
      <c r="D2314" s="766"/>
      <c r="E2314" s="22"/>
      <c r="F2314" s="19">
        <v>300000</v>
      </c>
      <c r="G2314" s="14">
        <f t="shared" ref="G2314:G2332" si="42">E2314-F2314</f>
        <v>-300000</v>
      </c>
      <c r="H2314" s="691" t="s">
        <v>7988</v>
      </c>
    </row>
    <row r="2315" spans="1:8" x14ac:dyDescent="0.25">
      <c r="A2315" s="113">
        <v>44739</v>
      </c>
      <c r="B2315" s="21" t="s">
        <v>1400</v>
      </c>
      <c r="C2315" s="13" t="s">
        <v>2196</v>
      </c>
      <c r="D2315" s="766">
        <v>11291</v>
      </c>
      <c r="E2315" s="22">
        <v>29640</v>
      </c>
      <c r="F2315" s="19"/>
      <c r="G2315" s="14">
        <f>E2315-F2315</f>
        <v>29640</v>
      </c>
      <c r="H2315" s="13"/>
    </row>
    <row r="2316" spans="1:8" x14ac:dyDescent="0.25">
      <c r="A2316" s="113">
        <v>44483</v>
      </c>
      <c r="B2316" s="21" t="s">
        <v>1400</v>
      </c>
      <c r="C2316" s="13" t="s">
        <v>1815</v>
      </c>
      <c r="D2316" s="778" t="s">
        <v>8176</v>
      </c>
      <c r="E2316" s="22">
        <v>7091</v>
      </c>
      <c r="F2316" s="19"/>
      <c r="G2316" s="14">
        <f>E2316-F2316</f>
        <v>7091</v>
      </c>
      <c r="H2316" s="13"/>
    </row>
    <row r="2317" spans="1:8" x14ac:dyDescent="0.25">
      <c r="A2317" s="113">
        <v>44483</v>
      </c>
      <c r="B2317" s="21" t="s">
        <v>1400</v>
      </c>
      <c r="C2317" s="13" t="s">
        <v>1815</v>
      </c>
      <c r="D2317" s="766"/>
      <c r="E2317" s="22"/>
      <c r="F2317" s="19">
        <v>24239</v>
      </c>
      <c r="G2317" s="14">
        <f>E2317-F2317</f>
        <v>-24239</v>
      </c>
      <c r="H2317" s="13" t="s">
        <v>8177</v>
      </c>
    </row>
    <row r="2318" spans="1:8" x14ac:dyDescent="0.25">
      <c r="A2318" s="113">
        <v>44740</v>
      </c>
      <c r="B2318" s="21" t="s">
        <v>1400</v>
      </c>
      <c r="C2318" s="13" t="s">
        <v>1815</v>
      </c>
      <c r="D2318" s="778" t="s">
        <v>8035</v>
      </c>
      <c r="E2318" s="22">
        <v>29720</v>
      </c>
      <c r="F2318" s="19"/>
      <c r="G2318" s="14">
        <f>E2318-F2318</f>
        <v>29720</v>
      </c>
      <c r="H2318" s="13"/>
    </row>
    <row r="2319" spans="1:8" x14ac:dyDescent="0.25">
      <c r="A2319" s="113">
        <v>44742</v>
      </c>
      <c r="B2319" s="21" t="s">
        <v>7921</v>
      </c>
      <c r="C2319" s="13" t="s">
        <v>166</v>
      </c>
      <c r="D2319" s="778" t="s">
        <v>8032</v>
      </c>
      <c r="E2319" s="22">
        <v>132000</v>
      </c>
      <c r="F2319" s="19"/>
      <c r="G2319" s="14">
        <f t="shared" si="42"/>
        <v>132000</v>
      </c>
      <c r="H2319" s="13"/>
    </row>
    <row r="2320" spans="1:8" x14ac:dyDescent="0.25">
      <c r="A2320" s="113">
        <v>44742</v>
      </c>
      <c r="B2320" s="21" t="s">
        <v>1400</v>
      </c>
      <c r="C2320" s="13" t="s">
        <v>166</v>
      </c>
      <c r="D2320" s="778" t="s">
        <v>8033</v>
      </c>
      <c r="E2320" s="22">
        <v>6642</v>
      </c>
      <c r="F2320" s="19"/>
      <c r="G2320" s="14">
        <f t="shared" si="42"/>
        <v>6642</v>
      </c>
      <c r="H2320" s="13"/>
    </row>
    <row r="2321" spans="1:8"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x14ac:dyDescent="0.25">
      <c r="A2323" s="113">
        <v>44755</v>
      </c>
      <c r="B2323" s="21" t="s">
        <v>8043</v>
      </c>
      <c r="C2323" s="13" t="s">
        <v>7467</v>
      </c>
      <c r="D2323" s="766" t="s">
        <v>8452</v>
      </c>
      <c r="E2323" s="22">
        <v>9600</v>
      </c>
      <c r="F2323" s="19"/>
      <c r="G2323" s="14">
        <f t="shared" si="42"/>
        <v>9600</v>
      </c>
      <c r="H2323" s="13"/>
    </row>
    <row r="2324" spans="1:8" x14ac:dyDescent="0.25">
      <c r="A2324" s="113">
        <v>44737</v>
      </c>
      <c r="B2324" s="21" t="s">
        <v>7555</v>
      </c>
      <c r="C2324" s="13" t="s">
        <v>7242</v>
      </c>
      <c r="D2324" s="778" t="s">
        <v>8045</v>
      </c>
      <c r="E2324" s="22">
        <v>252840</v>
      </c>
      <c r="F2324" s="19"/>
      <c r="G2324" s="753">
        <f t="shared" si="42"/>
        <v>252840</v>
      </c>
      <c r="H2324" s="13"/>
    </row>
    <row r="2325" spans="1:8" x14ac:dyDescent="0.25">
      <c r="A2325" s="113">
        <v>44737</v>
      </c>
      <c r="B2325" s="21" t="s">
        <v>7921</v>
      </c>
      <c r="C2325" s="13" t="s">
        <v>7242</v>
      </c>
      <c r="D2325" s="778" t="s">
        <v>8046</v>
      </c>
      <c r="E2325" s="22">
        <v>635790</v>
      </c>
      <c r="F2325" s="19"/>
      <c r="G2325" s="14">
        <f t="shared" si="42"/>
        <v>635790</v>
      </c>
      <c r="H2325" s="13"/>
    </row>
    <row r="2326" spans="1:8" x14ac:dyDescent="0.25">
      <c r="A2326" s="113">
        <v>44737</v>
      </c>
      <c r="B2326" s="21" t="s">
        <v>8043</v>
      </c>
      <c r="C2326" s="13" t="s">
        <v>7242</v>
      </c>
      <c r="D2326" s="778" t="s">
        <v>8047</v>
      </c>
      <c r="E2326" s="22">
        <v>390960</v>
      </c>
      <c r="F2326" s="19"/>
      <c r="G2326" s="14">
        <f t="shared" si="42"/>
        <v>390960</v>
      </c>
      <c r="H2326" s="13"/>
    </row>
    <row r="2327" spans="1:8" x14ac:dyDescent="0.25">
      <c r="A2327" s="113">
        <v>44761</v>
      </c>
      <c r="B2327" s="21" t="s">
        <v>8043</v>
      </c>
      <c r="C2327" s="13" t="s">
        <v>161</v>
      </c>
      <c r="D2327" s="766" t="s">
        <v>8218</v>
      </c>
      <c r="E2327" s="22">
        <v>60383</v>
      </c>
      <c r="F2327" s="19"/>
      <c r="G2327" s="14">
        <f>E2327-F2327</f>
        <v>60383</v>
      </c>
      <c r="H2327" s="13"/>
    </row>
    <row r="2328" spans="1:8"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x14ac:dyDescent="0.25">
      <c r="A2332" s="113">
        <v>44777</v>
      </c>
      <c r="B2332" s="21" t="s">
        <v>7953</v>
      </c>
      <c r="C2332" s="13" t="s">
        <v>7954</v>
      </c>
      <c r="D2332" s="766"/>
      <c r="E2332" s="22"/>
      <c r="F2332" s="19">
        <v>250000</v>
      </c>
      <c r="G2332" s="14">
        <f t="shared" si="42"/>
        <v>-250000</v>
      </c>
      <c r="H2332" s="13" t="s">
        <v>8130</v>
      </c>
    </row>
    <row r="2333" spans="1:8" x14ac:dyDescent="0.25">
      <c r="A2333" s="113">
        <v>44718</v>
      </c>
      <c r="B2333" s="21" t="s">
        <v>1400</v>
      </c>
      <c r="C2333" s="13" t="s">
        <v>5681</v>
      </c>
      <c r="D2333" s="778" t="s">
        <v>8105</v>
      </c>
      <c r="E2333" s="22">
        <v>337580</v>
      </c>
      <c r="F2333" s="19"/>
      <c r="G2333" s="753">
        <f t="shared" ref="G2333:G2358" si="43">E2333-F2333</f>
        <v>337580</v>
      </c>
      <c r="H2333" s="13"/>
    </row>
    <row r="2334" spans="1:8" s="731" customFormat="1" x14ac:dyDescent="0.25">
      <c r="A2334" s="113">
        <v>44765</v>
      </c>
      <c r="B2334" s="21" t="s">
        <v>6505</v>
      </c>
      <c r="C2334" s="13" t="s">
        <v>166</v>
      </c>
      <c r="D2334" s="778" t="s">
        <v>8687</v>
      </c>
      <c r="E2334" s="22">
        <v>17400</v>
      </c>
      <c r="F2334" s="19"/>
      <c r="G2334" s="753">
        <f t="shared" si="43"/>
        <v>17400</v>
      </c>
      <c r="H2334" s="754"/>
    </row>
    <row r="2335" spans="1:8" s="731" customFormat="1" x14ac:dyDescent="0.25">
      <c r="A2335" s="113">
        <v>44770</v>
      </c>
      <c r="B2335" s="21" t="s">
        <v>6505</v>
      </c>
      <c r="C2335" s="13" t="s">
        <v>166</v>
      </c>
      <c r="D2335" s="778" t="s">
        <v>8686</v>
      </c>
      <c r="E2335" s="22">
        <v>4000</v>
      </c>
      <c r="F2335" s="19"/>
      <c r="G2335" s="753">
        <f t="shared" si="43"/>
        <v>4000</v>
      </c>
      <c r="H2335" s="754"/>
    </row>
    <row r="2336" spans="1:8" x14ac:dyDescent="0.25">
      <c r="A2336" s="113">
        <v>44768</v>
      </c>
      <c r="B2336" s="21" t="s">
        <v>8043</v>
      </c>
      <c r="C2336" s="13" t="s">
        <v>8456</v>
      </c>
      <c r="D2336" s="766"/>
      <c r="E2336" s="22"/>
      <c r="F2336" s="19">
        <v>100000</v>
      </c>
      <c r="G2336" s="14">
        <f t="shared" si="43"/>
        <v>-100000</v>
      </c>
      <c r="H2336" s="13" t="s">
        <v>8084</v>
      </c>
    </row>
    <row r="2337" spans="1:8" x14ac:dyDescent="0.25">
      <c r="A2337" s="113">
        <v>44769</v>
      </c>
      <c r="B2337" s="21" t="s">
        <v>7921</v>
      </c>
      <c r="C2337" s="13" t="s">
        <v>438</v>
      </c>
      <c r="D2337" s="766">
        <v>23799</v>
      </c>
      <c r="E2337" s="22">
        <v>61200</v>
      </c>
      <c r="F2337" s="19"/>
      <c r="G2337" s="14">
        <f t="shared" si="43"/>
        <v>61200</v>
      </c>
      <c r="H2337" s="13"/>
    </row>
    <row r="2338" spans="1:8" x14ac:dyDescent="0.25">
      <c r="A2338" s="113">
        <v>44771</v>
      </c>
      <c r="B2338" s="21" t="s">
        <v>8043</v>
      </c>
      <c r="C2338" s="13" t="s">
        <v>8091</v>
      </c>
      <c r="D2338" s="766"/>
      <c r="E2338" s="22">
        <v>5250000</v>
      </c>
      <c r="F2338" s="19"/>
      <c r="G2338" s="753">
        <f t="shared" si="43"/>
        <v>5250000</v>
      </c>
      <c r="H2338" s="13"/>
    </row>
    <row r="2339" spans="1:8" ht="31.5" x14ac:dyDescent="0.25">
      <c r="A2339" s="113">
        <v>44771</v>
      </c>
      <c r="B2339" s="743" t="s">
        <v>8043</v>
      </c>
      <c r="C2339" s="750" t="s">
        <v>8091</v>
      </c>
      <c r="D2339" s="779"/>
      <c r="E2339" s="751"/>
      <c r="F2339" s="752">
        <v>2400000</v>
      </c>
      <c r="G2339" s="753">
        <f t="shared" si="43"/>
        <v>-2400000</v>
      </c>
      <c r="H2339" s="732" t="s">
        <v>8092</v>
      </c>
    </row>
    <row r="2340" spans="1:8" x14ac:dyDescent="0.25">
      <c r="A2340" s="113">
        <v>44771</v>
      </c>
      <c r="B2340" s="21" t="s">
        <v>7921</v>
      </c>
      <c r="C2340" s="13" t="s">
        <v>166</v>
      </c>
      <c r="D2340" s="766"/>
      <c r="E2340" s="22">
        <v>151650</v>
      </c>
      <c r="F2340" s="19"/>
      <c r="G2340" s="14">
        <f t="shared" si="43"/>
        <v>151650</v>
      </c>
      <c r="H2340" s="13"/>
    </row>
    <row r="2341" spans="1:8" x14ac:dyDescent="0.25">
      <c r="A2341" s="113">
        <v>44772</v>
      </c>
      <c r="B2341" s="21" t="s">
        <v>7921</v>
      </c>
      <c r="C2341" s="13" t="s">
        <v>169</v>
      </c>
      <c r="D2341" s="766"/>
      <c r="E2341" s="22">
        <v>42000</v>
      </c>
      <c r="F2341" s="19"/>
      <c r="G2341" s="14">
        <f t="shared" si="43"/>
        <v>42000</v>
      </c>
      <c r="H2341" s="13"/>
    </row>
    <row r="2342" spans="1:8" x14ac:dyDescent="0.25">
      <c r="A2342" s="113">
        <v>44775</v>
      </c>
      <c r="B2342" s="21" t="s">
        <v>7921</v>
      </c>
      <c r="C2342" s="13" t="s">
        <v>438</v>
      </c>
      <c r="D2342" s="766">
        <v>23816</v>
      </c>
      <c r="E2342" s="22">
        <v>60000</v>
      </c>
      <c r="F2342" s="19"/>
      <c r="G2342" s="14">
        <f t="shared" si="43"/>
        <v>60000</v>
      </c>
      <c r="H2342" s="13"/>
    </row>
    <row r="2343" spans="1:8" x14ac:dyDescent="0.25">
      <c r="A2343" s="113">
        <v>44775</v>
      </c>
      <c r="B2343" s="21" t="s">
        <v>8043</v>
      </c>
      <c r="C2343" s="13" t="s">
        <v>3011</v>
      </c>
      <c r="D2343" s="766"/>
      <c r="E2343" s="22">
        <v>74700</v>
      </c>
      <c r="F2343" s="19"/>
      <c r="G2343" s="14">
        <f t="shared" si="43"/>
        <v>74700</v>
      </c>
      <c r="H2343" s="13" t="s">
        <v>8302</v>
      </c>
    </row>
    <row r="2344" spans="1:8" x14ac:dyDescent="0.25">
      <c r="A2344" s="113">
        <v>44777</v>
      </c>
      <c r="B2344" s="21" t="s">
        <v>7921</v>
      </c>
      <c r="C2344" s="13" t="s">
        <v>7242</v>
      </c>
      <c r="D2344" s="766"/>
      <c r="E2344" s="22"/>
      <c r="F2344" s="19">
        <v>250000</v>
      </c>
      <c r="G2344" s="14">
        <f t="shared" si="43"/>
        <v>-250000</v>
      </c>
      <c r="H2344" s="13" t="s">
        <v>7918</v>
      </c>
    </row>
    <row r="2345" spans="1:8" x14ac:dyDescent="0.25">
      <c r="A2345" s="113">
        <v>44777</v>
      </c>
      <c r="B2345" s="21" t="s">
        <v>7921</v>
      </c>
      <c r="C2345" s="13" t="s">
        <v>164</v>
      </c>
      <c r="D2345" s="766">
        <v>392</v>
      </c>
      <c r="E2345" s="22">
        <v>44979</v>
      </c>
      <c r="F2345" s="19"/>
      <c r="G2345" s="14">
        <f t="shared" si="43"/>
        <v>44979</v>
      </c>
      <c r="H2345" s="13"/>
    </row>
    <row r="2346" spans="1:8" x14ac:dyDescent="0.25">
      <c r="A2346" s="113">
        <v>44777</v>
      </c>
      <c r="B2346" s="21" t="s">
        <v>7921</v>
      </c>
      <c r="C2346" s="13" t="s">
        <v>164</v>
      </c>
      <c r="D2346" s="766">
        <v>396</v>
      </c>
      <c r="E2346" s="22">
        <v>455</v>
      </c>
      <c r="F2346" s="19"/>
      <c r="G2346" s="14">
        <f t="shared" si="43"/>
        <v>455</v>
      </c>
      <c r="H2346" s="13"/>
    </row>
    <row r="2347" spans="1:8" x14ac:dyDescent="0.25">
      <c r="A2347" s="113">
        <v>44779</v>
      </c>
      <c r="B2347" s="21" t="s">
        <v>7921</v>
      </c>
      <c r="C2347" s="13" t="s">
        <v>164</v>
      </c>
      <c r="D2347" s="766">
        <v>425</v>
      </c>
      <c r="E2347" s="22">
        <v>13280</v>
      </c>
      <c r="F2347" s="19"/>
      <c r="G2347" s="14">
        <f t="shared" si="43"/>
        <v>13280</v>
      </c>
      <c r="H2347" s="13"/>
    </row>
    <row r="2348" spans="1:8" x14ac:dyDescent="0.25">
      <c r="A2348" s="113">
        <v>44783</v>
      </c>
      <c r="B2348" s="21" t="s">
        <v>7921</v>
      </c>
      <c r="C2348" s="13" t="s">
        <v>7242</v>
      </c>
      <c r="D2348" s="766">
        <v>14</v>
      </c>
      <c r="E2348" s="22">
        <v>296380</v>
      </c>
      <c r="F2348" s="19"/>
      <c r="G2348" s="14">
        <f t="shared" si="43"/>
        <v>296380</v>
      </c>
      <c r="H2348" s="13"/>
    </row>
    <row r="2349" spans="1:8" x14ac:dyDescent="0.25">
      <c r="A2349" s="113">
        <v>44784</v>
      </c>
      <c r="B2349" s="21" t="s">
        <v>7921</v>
      </c>
      <c r="C2349" s="13" t="s">
        <v>438</v>
      </c>
      <c r="D2349" s="766">
        <v>23826</v>
      </c>
      <c r="E2349" s="22">
        <v>61200</v>
      </c>
      <c r="F2349" s="19"/>
      <c r="G2349" s="14">
        <f t="shared" si="43"/>
        <v>61200</v>
      </c>
      <c r="H2349" s="13"/>
    </row>
    <row r="2350" spans="1:8" x14ac:dyDescent="0.25">
      <c r="A2350" s="113">
        <v>44784</v>
      </c>
      <c r="B2350" s="21" t="s">
        <v>7921</v>
      </c>
      <c r="C2350" s="13" t="s">
        <v>166</v>
      </c>
      <c r="D2350" s="766" t="s">
        <v>8219</v>
      </c>
      <c r="E2350" s="22">
        <v>46000</v>
      </c>
      <c r="F2350" s="19"/>
      <c r="G2350" s="14">
        <f t="shared" si="43"/>
        <v>46000</v>
      </c>
      <c r="H2350" s="13"/>
    </row>
    <row r="2351" spans="1:8" x14ac:dyDescent="0.25">
      <c r="A2351" s="113">
        <v>44785</v>
      </c>
      <c r="B2351" s="21" t="s">
        <v>8043</v>
      </c>
      <c r="C2351" s="13" t="s">
        <v>169</v>
      </c>
      <c r="D2351" s="766"/>
      <c r="E2351" s="22">
        <v>114000</v>
      </c>
      <c r="F2351" s="19"/>
      <c r="G2351" s="14">
        <f t="shared" si="43"/>
        <v>114000</v>
      </c>
      <c r="H2351" s="13"/>
    </row>
    <row r="2352" spans="1:8" x14ac:dyDescent="0.25">
      <c r="A2352" s="113">
        <v>44789</v>
      </c>
      <c r="B2352" s="21" t="s">
        <v>8043</v>
      </c>
      <c r="C2352" s="13" t="s">
        <v>161</v>
      </c>
      <c r="D2352" s="766" t="s">
        <v>8312</v>
      </c>
      <c r="E2352" s="22">
        <v>52499</v>
      </c>
      <c r="F2352" s="19"/>
      <c r="G2352" s="14">
        <f t="shared" si="43"/>
        <v>52499</v>
      </c>
      <c r="H2352" s="13"/>
    </row>
    <row r="2353" spans="1:8" x14ac:dyDescent="0.25">
      <c r="A2353" s="113">
        <v>44793</v>
      </c>
      <c r="B2353" s="21" t="s">
        <v>7921</v>
      </c>
      <c r="C2353" s="13" t="s">
        <v>169</v>
      </c>
      <c r="D2353" s="766">
        <v>273</v>
      </c>
      <c r="E2353" s="22">
        <v>126250</v>
      </c>
      <c r="F2353" s="19"/>
      <c r="G2353" s="753">
        <f t="shared" si="43"/>
        <v>126250</v>
      </c>
      <c r="H2353" s="13"/>
    </row>
    <row r="2354" spans="1:8" x14ac:dyDescent="0.25">
      <c r="A2354" s="113">
        <v>44793</v>
      </c>
      <c r="B2354" s="21" t="s">
        <v>7921</v>
      </c>
      <c r="C2354" s="13" t="s">
        <v>164</v>
      </c>
      <c r="D2354" s="766" t="s">
        <v>8215</v>
      </c>
      <c r="E2354" s="22">
        <v>58635</v>
      </c>
      <c r="F2354" s="19"/>
      <c r="G2354" s="14">
        <f t="shared" si="43"/>
        <v>58635</v>
      </c>
      <c r="H2354" s="13"/>
    </row>
    <row r="2355" spans="1:8" x14ac:dyDescent="0.25">
      <c r="A2355" s="113">
        <v>44793</v>
      </c>
      <c r="B2355" s="21" t="s">
        <v>1400</v>
      </c>
      <c r="C2355" s="13" t="s">
        <v>164</v>
      </c>
      <c r="D2355" s="766"/>
      <c r="E2355" s="22">
        <v>10762</v>
      </c>
      <c r="F2355" s="19"/>
      <c r="G2355" s="14">
        <f t="shared" si="43"/>
        <v>10762</v>
      </c>
      <c r="H2355" s="13" t="s">
        <v>8216</v>
      </c>
    </row>
    <row r="2356" spans="1:8" ht="15.75" customHeight="1" x14ac:dyDescent="0.25">
      <c r="A2356" s="113">
        <v>44795</v>
      </c>
      <c r="B2356" s="21" t="s">
        <v>7921</v>
      </c>
      <c r="C2356" s="13" t="s">
        <v>169</v>
      </c>
      <c r="D2356" s="766" t="s">
        <v>8329</v>
      </c>
      <c r="E2356" s="22">
        <v>10750</v>
      </c>
      <c r="F2356" s="19"/>
      <c r="G2356" s="753">
        <f t="shared" si="43"/>
        <v>10750</v>
      </c>
      <c r="H2356" s="13"/>
    </row>
    <row r="2357" spans="1:8" ht="15.75" customHeight="1" x14ac:dyDescent="0.25">
      <c r="A2357" s="113">
        <v>44795</v>
      </c>
      <c r="B2357" s="21" t="s">
        <v>7921</v>
      </c>
      <c r="C2357" s="13" t="s">
        <v>166</v>
      </c>
      <c r="D2357" s="766" t="s">
        <v>8220</v>
      </c>
      <c r="E2357" s="22">
        <v>115000</v>
      </c>
      <c r="F2357" s="19"/>
      <c r="G2357" s="14">
        <f t="shared" si="43"/>
        <v>115000</v>
      </c>
      <c r="H2357" s="13"/>
    </row>
    <row r="2358" spans="1:8" x14ac:dyDescent="0.25">
      <c r="A2358" s="113">
        <v>44796</v>
      </c>
      <c r="B2358" s="21" t="s">
        <v>7921</v>
      </c>
      <c r="C2358" s="13" t="s">
        <v>169</v>
      </c>
      <c r="D2358" s="766">
        <v>287</v>
      </c>
      <c r="E2358" s="22">
        <v>10750</v>
      </c>
      <c r="F2358" s="19"/>
      <c r="G2358" s="753">
        <f t="shared" si="43"/>
        <v>10750</v>
      </c>
      <c r="H2358" s="13"/>
    </row>
    <row r="2359" spans="1:8" x14ac:dyDescent="0.25">
      <c r="A2359" s="113">
        <v>44797</v>
      </c>
      <c r="B2359" s="21" t="s">
        <v>6955</v>
      </c>
      <c r="C2359" s="13" t="s">
        <v>169</v>
      </c>
      <c r="D2359" s="766"/>
      <c r="E2359" s="22"/>
      <c r="F2359" s="19">
        <v>19000</v>
      </c>
      <c r="G2359" s="753">
        <f t="shared" ref="G2359:G2384" si="44">E2359-F2359</f>
        <v>-19000</v>
      </c>
      <c r="H2359" s="13" t="s">
        <v>7876</v>
      </c>
    </row>
    <row r="2360" spans="1:8" x14ac:dyDescent="0.25">
      <c r="A2360" s="113">
        <v>44797</v>
      </c>
      <c r="B2360" s="21" t="s">
        <v>6518</v>
      </c>
      <c r="C2360" s="13" t="s">
        <v>169</v>
      </c>
      <c r="D2360" s="766"/>
      <c r="E2360" s="22"/>
      <c r="F2360" s="19">
        <v>16410</v>
      </c>
      <c r="G2360" s="753">
        <f t="shared" si="44"/>
        <v>-16410</v>
      </c>
      <c r="H2360" s="13" t="s">
        <v>7876</v>
      </c>
    </row>
    <row r="2361" spans="1:8" x14ac:dyDescent="0.25">
      <c r="A2361" s="113">
        <v>44797</v>
      </c>
      <c r="B2361" s="21" t="s">
        <v>7921</v>
      </c>
      <c r="C2361" s="13" t="s">
        <v>169</v>
      </c>
      <c r="D2361" s="766"/>
      <c r="E2361" s="22"/>
      <c r="F2361" s="19">
        <v>42000</v>
      </c>
      <c r="G2361" s="753">
        <f t="shared" si="44"/>
        <v>-42000</v>
      </c>
      <c r="H2361" s="13" t="s">
        <v>7876</v>
      </c>
    </row>
    <row r="2362" spans="1:8" x14ac:dyDescent="0.25">
      <c r="A2362" s="113">
        <v>44797</v>
      </c>
      <c r="B2362" s="21" t="s">
        <v>8043</v>
      </c>
      <c r="C2362" s="13" t="s">
        <v>169</v>
      </c>
      <c r="D2362" s="766"/>
      <c r="E2362" s="22"/>
      <c r="F2362" s="19">
        <v>114000</v>
      </c>
      <c r="G2362" s="753">
        <f t="shared" si="44"/>
        <v>-114000</v>
      </c>
      <c r="H2362" s="13" t="s">
        <v>7876</v>
      </c>
    </row>
    <row r="2363" spans="1:8" x14ac:dyDescent="0.25">
      <c r="A2363" s="113">
        <v>44798</v>
      </c>
      <c r="B2363" s="21" t="s">
        <v>7921</v>
      </c>
      <c r="C2363" s="13" t="s">
        <v>169</v>
      </c>
      <c r="D2363" s="766" t="s">
        <v>8221</v>
      </c>
      <c r="E2363" s="22">
        <v>5885</v>
      </c>
      <c r="F2363" s="19"/>
      <c r="G2363" s="14">
        <f t="shared" si="44"/>
        <v>5885</v>
      </c>
      <c r="H2363" s="13"/>
    </row>
    <row r="2364" spans="1:8" x14ac:dyDescent="0.25">
      <c r="A2364" s="113">
        <v>44800</v>
      </c>
      <c r="B2364" s="21" t="s">
        <v>7921</v>
      </c>
      <c r="C2364" s="13" t="s">
        <v>7242</v>
      </c>
      <c r="D2364" s="766"/>
      <c r="E2364" s="22"/>
      <c r="F2364" s="19">
        <v>30000</v>
      </c>
      <c r="G2364" s="753">
        <f t="shared" si="44"/>
        <v>-30000</v>
      </c>
      <c r="H2364" s="13" t="s">
        <v>1157</v>
      </c>
    </row>
    <row r="2365" spans="1:8" ht="18.75" x14ac:dyDescent="0.25">
      <c r="A2365" s="113">
        <v>44802</v>
      </c>
      <c r="B2365" s="21" t="s">
        <v>1400</v>
      </c>
      <c r="C2365" s="13" t="s">
        <v>2196</v>
      </c>
      <c r="D2365" s="766"/>
      <c r="E2365" s="22"/>
      <c r="F2365" s="19">
        <v>91480</v>
      </c>
      <c r="G2365" s="753">
        <f t="shared" si="44"/>
        <v>-91480</v>
      </c>
      <c r="H2365" s="755" t="s">
        <v>8211</v>
      </c>
    </row>
    <row r="2366" spans="1:8" ht="18.75" x14ac:dyDescent="0.25">
      <c r="A2366" s="113">
        <v>44802</v>
      </c>
      <c r="B2366" s="21" t="s">
        <v>6505</v>
      </c>
      <c r="C2366" s="13" t="s">
        <v>2196</v>
      </c>
      <c r="D2366" s="766"/>
      <c r="E2366" s="22"/>
      <c r="F2366" s="19">
        <v>48520</v>
      </c>
      <c r="G2366" s="753">
        <f t="shared" si="44"/>
        <v>-48520</v>
      </c>
      <c r="H2366" s="755"/>
    </row>
    <row r="2367" spans="1:8" x14ac:dyDescent="0.25">
      <c r="A2367" s="113">
        <v>44802</v>
      </c>
      <c r="B2367" s="21" t="s">
        <v>8043</v>
      </c>
      <c r="C2367" s="13" t="s">
        <v>3011</v>
      </c>
      <c r="D2367" s="766"/>
      <c r="E2367" s="22">
        <v>27000</v>
      </c>
      <c r="F2367" s="19"/>
      <c r="G2367" s="14">
        <f t="shared" si="44"/>
        <v>27000</v>
      </c>
      <c r="H2367" s="13" t="s">
        <v>8303</v>
      </c>
    </row>
    <row r="2368" spans="1:8" x14ac:dyDescent="0.25">
      <c r="A2368" s="113">
        <v>44802</v>
      </c>
      <c r="B2368" s="21" t="s">
        <v>8043</v>
      </c>
      <c r="C2368" s="13" t="s">
        <v>3011</v>
      </c>
      <c r="D2368" s="766"/>
      <c r="E2368" s="22">
        <v>129999</v>
      </c>
      <c r="F2368" s="19"/>
      <c r="G2368" s="14">
        <f t="shared" si="44"/>
        <v>129999</v>
      </c>
      <c r="H2368" s="13"/>
    </row>
    <row r="2369" spans="1:8" x14ac:dyDescent="0.25">
      <c r="A2369" s="113">
        <v>44803</v>
      </c>
      <c r="B2369" s="21" t="s">
        <v>7921</v>
      </c>
      <c r="C2369" s="13" t="s">
        <v>7242</v>
      </c>
      <c r="D2369" s="766"/>
      <c r="E2369" s="22">
        <v>-62900</v>
      </c>
      <c r="F2369" s="19"/>
      <c r="G2369" s="753">
        <f t="shared" si="44"/>
        <v>-62900</v>
      </c>
      <c r="H2369" s="13" t="s">
        <v>8213</v>
      </c>
    </row>
    <row r="2370" spans="1:8" x14ac:dyDescent="0.25">
      <c r="A2370" s="113">
        <v>44803</v>
      </c>
      <c r="B2370" s="21" t="s">
        <v>7921</v>
      </c>
      <c r="C2370" s="13" t="s">
        <v>7242</v>
      </c>
      <c r="D2370" s="766"/>
      <c r="E2370" s="22">
        <v>47040</v>
      </c>
      <c r="F2370" s="19"/>
      <c r="G2370" s="753">
        <f t="shared" si="44"/>
        <v>47040</v>
      </c>
      <c r="H2370" s="13" t="s">
        <v>8214</v>
      </c>
    </row>
    <row r="2371" spans="1:8" x14ac:dyDescent="0.25">
      <c r="A2371" s="113">
        <v>44803</v>
      </c>
      <c r="B2371" s="21" t="s">
        <v>7555</v>
      </c>
      <c r="C2371" s="13" t="s">
        <v>7242</v>
      </c>
      <c r="D2371" s="766"/>
      <c r="E2371" s="22"/>
      <c r="F2371" s="19">
        <v>2840</v>
      </c>
      <c r="G2371" s="753">
        <f t="shared" si="44"/>
        <v>-2840</v>
      </c>
      <c r="H2371" s="13" t="s">
        <v>3918</v>
      </c>
    </row>
    <row r="2372" spans="1:8" x14ac:dyDescent="0.25">
      <c r="A2372" s="113">
        <v>44803</v>
      </c>
      <c r="B2372" s="21" t="s">
        <v>7921</v>
      </c>
      <c r="C2372" s="13" t="s">
        <v>7242</v>
      </c>
      <c r="D2372" s="778">
        <v>15</v>
      </c>
      <c r="E2372" s="22">
        <v>111730</v>
      </c>
      <c r="F2372" s="19"/>
      <c r="G2372" s="753">
        <f t="shared" si="44"/>
        <v>111730</v>
      </c>
      <c r="H2372" s="13"/>
    </row>
    <row r="2373" spans="1:8" x14ac:dyDescent="0.25">
      <c r="A2373" s="113">
        <v>44803</v>
      </c>
      <c r="B2373" s="21" t="s">
        <v>7921</v>
      </c>
      <c r="C2373" s="13" t="s">
        <v>7242</v>
      </c>
      <c r="D2373" s="766"/>
      <c r="E2373" s="22"/>
      <c r="F2373" s="19">
        <v>100000</v>
      </c>
      <c r="G2373" s="14">
        <f t="shared" si="44"/>
        <v>-100000</v>
      </c>
      <c r="H2373" s="13" t="s">
        <v>8235</v>
      </c>
    </row>
    <row r="2374" spans="1:8" x14ac:dyDescent="0.25">
      <c r="A2374" s="113">
        <v>44803</v>
      </c>
      <c r="B2374" s="21" t="s">
        <v>7921</v>
      </c>
      <c r="C2374" s="13" t="s">
        <v>7242</v>
      </c>
      <c r="D2374" s="766"/>
      <c r="E2374" s="22"/>
      <c r="F2374" s="19">
        <v>100000</v>
      </c>
      <c r="G2374" s="14">
        <f t="shared" si="44"/>
        <v>-100000</v>
      </c>
      <c r="H2374" s="13" t="s">
        <v>8236</v>
      </c>
    </row>
    <row r="2375" spans="1:8" x14ac:dyDescent="0.25">
      <c r="A2375" s="113">
        <v>44803</v>
      </c>
      <c r="B2375" s="21" t="s">
        <v>7921</v>
      </c>
      <c r="C2375" s="13" t="s">
        <v>7242</v>
      </c>
      <c r="D2375" s="766"/>
      <c r="E2375" s="22"/>
      <c r="F2375" s="19">
        <v>139000</v>
      </c>
      <c r="G2375" s="14">
        <f t="shared" si="44"/>
        <v>-139000</v>
      </c>
      <c r="H2375" s="13" t="s">
        <v>8237</v>
      </c>
    </row>
    <row r="2376" spans="1:8" x14ac:dyDescent="0.25">
      <c r="A2376" s="113">
        <v>44805</v>
      </c>
      <c r="B2376" s="21" t="s">
        <v>7921</v>
      </c>
      <c r="C2376" s="13" t="s">
        <v>169</v>
      </c>
      <c r="D2376" s="766" t="s">
        <v>8330</v>
      </c>
      <c r="E2376" s="22">
        <v>68150</v>
      </c>
      <c r="F2376" s="19"/>
      <c r="G2376" s="14">
        <f t="shared" si="44"/>
        <v>68150</v>
      </c>
      <c r="H2376" s="13"/>
    </row>
    <row r="2377" spans="1:8" x14ac:dyDescent="0.25">
      <c r="A2377" s="113">
        <v>44807</v>
      </c>
      <c r="B2377" s="21" t="s">
        <v>8043</v>
      </c>
      <c r="C2377" s="13" t="s">
        <v>3011</v>
      </c>
      <c r="D2377" s="766"/>
      <c r="E2377" s="22"/>
      <c r="F2377" s="19">
        <v>22500</v>
      </c>
      <c r="G2377" s="14">
        <f t="shared" si="44"/>
        <v>-22500</v>
      </c>
      <c r="H2377" s="13" t="s">
        <v>1157</v>
      </c>
    </row>
    <row r="2378" spans="1:8" x14ac:dyDescent="0.25">
      <c r="A2378" s="113">
        <v>44811</v>
      </c>
      <c r="B2378" s="21" t="s">
        <v>10151</v>
      </c>
      <c r="C2378" s="13" t="s">
        <v>5681</v>
      </c>
      <c r="D2378" s="766"/>
      <c r="E2378" s="22"/>
      <c r="F2378" s="19">
        <v>131000</v>
      </c>
      <c r="G2378" s="14">
        <f t="shared" si="44"/>
        <v>-131000</v>
      </c>
      <c r="H2378" s="13" t="s">
        <v>3918</v>
      </c>
    </row>
    <row r="2379" spans="1:8" x14ac:dyDescent="0.25">
      <c r="A2379" s="113">
        <v>44809</v>
      </c>
      <c r="B2379" s="21" t="s">
        <v>1400</v>
      </c>
      <c r="C2379" s="13" t="s">
        <v>5681</v>
      </c>
      <c r="D2379" s="766"/>
      <c r="E2379" s="22"/>
      <c r="F2379" s="19">
        <v>150000</v>
      </c>
      <c r="G2379" s="14">
        <f t="shared" si="44"/>
        <v>-150000</v>
      </c>
      <c r="H2379" s="13" t="s">
        <v>8240</v>
      </c>
    </row>
    <row r="2380" spans="1:8" x14ac:dyDescent="0.25">
      <c r="A2380" s="113">
        <v>44809</v>
      </c>
      <c r="B2380" s="21" t="s">
        <v>8043</v>
      </c>
      <c r="C2380" s="13" t="s">
        <v>3011</v>
      </c>
      <c r="D2380" s="766"/>
      <c r="E2380" s="22">
        <v>27000</v>
      </c>
      <c r="F2380" s="19"/>
      <c r="G2380" s="14">
        <f t="shared" si="44"/>
        <v>27000</v>
      </c>
      <c r="H2380" s="13" t="s">
        <v>1157</v>
      </c>
    </row>
    <row r="2381" spans="1:8" x14ac:dyDescent="0.25">
      <c r="A2381" s="113">
        <v>44809</v>
      </c>
      <c r="B2381" s="21" t="s">
        <v>8043</v>
      </c>
      <c r="C2381" s="13" t="s">
        <v>3011</v>
      </c>
      <c r="D2381" s="766"/>
      <c r="E2381" s="22">
        <v>45323</v>
      </c>
      <c r="F2381" s="19"/>
      <c r="G2381" s="14">
        <f t="shared" si="44"/>
        <v>45323</v>
      </c>
      <c r="H2381" s="13"/>
    </row>
    <row r="2382" spans="1:8" x14ac:dyDescent="0.25">
      <c r="A2382" s="113">
        <v>44809</v>
      </c>
      <c r="B2382" s="21" t="s">
        <v>8043</v>
      </c>
      <c r="C2382" s="13" t="s">
        <v>7467</v>
      </c>
      <c r="D2382" s="766" t="s">
        <v>8313</v>
      </c>
      <c r="E2382" s="22">
        <v>59395</v>
      </c>
      <c r="F2382" s="19"/>
      <c r="G2382" s="14">
        <f t="shared" si="44"/>
        <v>59395</v>
      </c>
      <c r="H2382" s="13"/>
    </row>
    <row r="2383" spans="1:8" x14ac:dyDescent="0.25">
      <c r="A2383" s="113">
        <v>44809</v>
      </c>
      <c r="B2383" s="21" t="s">
        <v>8043</v>
      </c>
      <c r="C2383" s="13" t="s">
        <v>7467</v>
      </c>
      <c r="D2383" s="766" t="s">
        <v>8314</v>
      </c>
      <c r="E2383" s="22">
        <v>935180</v>
      </c>
      <c r="F2383" s="19"/>
      <c r="G2383" s="14">
        <f t="shared" si="44"/>
        <v>935180</v>
      </c>
      <c r="H2383" s="13"/>
    </row>
    <row r="2384" spans="1:8" x14ac:dyDescent="0.25">
      <c r="A2384" s="113">
        <v>44809</v>
      </c>
      <c r="B2384" s="21" t="s">
        <v>8043</v>
      </c>
      <c r="C2384" s="13" t="s">
        <v>7467</v>
      </c>
      <c r="D2384" s="766" t="s">
        <v>8315</v>
      </c>
      <c r="E2384" s="22">
        <v>28800</v>
      </c>
      <c r="F2384" s="19"/>
      <c r="G2384" s="14">
        <f t="shared" si="44"/>
        <v>28800</v>
      </c>
      <c r="H2384" s="13"/>
    </row>
    <row r="2385" spans="1:8" x14ac:dyDescent="0.25">
      <c r="A2385" s="113">
        <v>44809</v>
      </c>
      <c r="B2385" s="21" t="s">
        <v>8043</v>
      </c>
      <c r="C2385" s="13" t="s">
        <v>7467</v>
      </c>
      <c r="D2385" s="766" t="s">
        <v>8316</v>
      </c>
      <c r="E2385" s="22">
        <v>421212</v>
      </c>
      <c r="F2385" s="19"/>
      <c r="G2385" s="14">
        <f t="shared" ref="G2385:G2407" si="45">E2385-F2385</f>
        <v>421212</v>
      </c>
      <c r="H2385" s="13"/>
    </row>
    <row r="2386" spans="1:8" x14ac:dyDescent="0.25">
      <c r="A2386" s="113">
        <v>44809</v>
      </c>
      <c r="B2386" s="21" t="s">
        <v>8043</v>
      </c>
      <c r="C2386" s="13" t="s">
        <v>7467</v>
      </c>
      <c r="D2386" s="766" t="s">
        <v>8317</v>
      </c>
      <c r="E2386" s="22">
        <v>371865</v>
      </c>
      <c r="F2386" s="19"/>
      <c r="G2386" s="14">
        <f t="shared" si="45"/>
        <v>371865</v>
      </c>
      <c r="H2386" s="13"/>
    </row>
    <row r="2387" spans="1:8" x14ac:dyDescent="0.25">
      <c r="A2387" s="113">
        <v>44809</v>
      </c>
      <c r="B2387" s="21" t="s">
        <v>7953</v>
      </c>
      <c r="C2387" s="13" t="s">
        <v>7954</v>
      </c>
      <c r="D2387" s="766"/>
      <c r="E2387" s="22"/>
      <c r="F2387" s="19">
        <v>400000</v>
      </c>
      <c r="G2387" s="14">
        <f t="shared" si="45"/>
        <v>-400000</v>
      </c>
      <c r="H2387" s="13" t="s">
        <v>8266</v>
      </c>
    </row>
    <row r="2388" spans="1:8" x14ac:dyDescent="0.25">
      <c r="A2388" s="113">
        <v>44811</v>
      </c>
      <c r="B2388" s="21" t="s">
        <v>8043</v>
      </c>
      <c r="C2388" s="13" t="s">
        <v>8456</v>
      </c>
      <c r="D2388" s="766" t="s">
        <v>8457</v>
      </c>
      <c r="E2388" s="22">
        <v>200000</v>
      </c>
      <c r="F2388" s="19"/>
      <c r="G2388" s="14">
        <f t="shared" si="45"/>
        <v>200000</v>
      </c>
      <c r="H2388" s="13" t="s">
        <v>8520</v>
      </c>
    </row>
    <row r="2389" spans="1:8" x14ac:dyDescent="0.25">
      <c r="A2389" s="113">
        <v>44811</v>
      </c>
      <c r="B2389" s="21" t="s">
        <v>1400</v>
      </c>
      <c r="C2389" s="13" t="s">
        <v>7242</v>
      </c>
      <c r="D2389" s="766" t="s">
        <v>8366</v>
      </c>
      <c r="E2389" s="22">
        <v>854151</v>
      </c>
      <c r="F2389" s="19"/>
      <c r="G2389" s="14">
        <f t="shared" si="45"/>
        <v>854151</v>
      </c>
      <c r="H2389" s="13"/>
    </row>
    <row r="2390" spans="1:8" x14ac:dyDescent="0.25">
      <c r="A2390" s="113">
        <v>44816</v>
      </c>
      <c r="B2390" s="21" t="s">
        <v>6511</v>
      </c>
      <c r="C2390" s="13" t="s">
        <v>3011</v>
      </c>
      <c r="D2390" s="766"/>
      <c r="E2390" s="22"/>
      <c r="F2390" s="19">
        <v>4661</v>
      </c>
      <c r="G2390" s="14">
        <f t="shared" si="45"/>
        <v>-4661</v>
      </c>
      <c r="H2390" s="13" t="s">
        <v>3918</v>
      </c>
    </row>
    <row r="2391" spans="1:8" x14ac:dyDescent="0.25">
      <c r="A2391" s="113">
        <v>44816</v>
      </c>
      <c r="B2391" s="21" t="s">
        <v>8043</v>
      </c>
      <c r="C2391" s="13" t="s">
        <v>7467</v>
      </c>
      <c r="D2391" s="766" t="s">
        <v>8403</v>
      </c>
      <c r="E2391" s="22">
        <v>20800</v>
      </c>
      <c r="F2391" s="19"/>
      <c r="G2391" s="14">
        <f t="shared" si="45"/>
        <v>20800</v>
      </c>
      <c r="H2391" s="13"/>
    </row>
    <row r="2392" spans="1:8" x14ac:dyDescent="0.25">
      <c r="A2392" s="113">
        <v>44818</v>
      </c>
      <c r="B2392" s="21" t="s">
        <v>8043</v>
      </c>
      <c r="C2392" s="13" t="s">
        <v>180</v>
      </c>
      <c r="D2392" s="766" t="s">
        <v>8367</v>
      </c>
      <c r="E2392" s="22">
        <v>100800</v>
      </c>
      <c r="F2392" s="19"/>
      <c r="G2392" s="14">
        <f t="shared" si="45"/>
        <v>100800</v>
      </c>
      <c r="H2392" s="13"/>
    </row>
    <row r="2393" spans="1:8" x14ac:dyDescent="0.25">
      <c r="A2393" s="113">
        <v>44818</v>
      </c>
      <c r="B2393" s="21" t="s">
        <v>8043</v>
      </c>
      <c r="C2393" s="13" t="s">
        <v>7467</v>
      </c>
      <c r="D2393" s="766" t="s">
        <v>8318</v>
      </c>
      <c r="E2393" s="22">
        <v>274016</v>
      </c>
      <c r="F2393" s="19"/>
      <c r="G2393" s="14">
        <f t="shared" si="45"/>
        <v>274016</v>
      </c>
      <c r="H2393" s="13"/>
    </row>
    <row r="2394" spans="1:8" x14ac:dyDescent="0.25">
      <c r="A2394" s="113">
        <v>44819</v>
      </c>
      <c r="B2394" s="21" t="s">
        <v>7953</v>
      </c>
      <c r="C2394" s="13" t="s">
        <v>7467</v>
      </c>
      <c r="D2394" s="766" t="s">
        <v>8319</v>
      </c>
      <c r="E2394" s="22">
        <v>111043</v>
      </c>
      <c r="F2394" s="19"/>
      <c r="G2394" s="14">
        <f t="shared" si="45"/>
        <v>111043</v>
      </c>
      <c r="H2394" s="13"/>
    </row>
    <row r="2395" spans="1:8" x14ac:dyDescent="0.25">
      <c r="A2395" s="113">
        <v>44819</v>
      </c>
      <c r="B2395" s="21" t="s">
        <v>7921</v>
      </c>
      <c r="C2395" s="13" t="s">
        <v>8394</v>
      </c>
      <c r="D2395" s="766" t="s">
        <v>8395</v>
      </c>
      <c r="E2395" s="22">
        <v>455186</v>
      </c>
      <c r="F2395" s="19"/>
      <c r="G2395" s="14">
        <f t="shared" si="45"/>
        <v>455186</v>
      </c>
      <c r="H2395" s="13"/>
    </row>
    <row r="2396" spans="1:8" x14ac:dyDescent="0.25">
      <c r="A2396" s="113">
        <v>44819</v>
      </c>
      <c r="B2396" s="21" t="s">
        <v>8043</v>
      </c>
      <c r="C2396" s="13" t="s">
        <v>8394</v>
      </c>
      <c r="D2396" s="766" t="s">
        <v>8396</v>
      </c>
      <c r="E2396" s="22">
        <v>47092</v>
      </c>
      <c r="F2396" s="19"/>
      <c r="G2396" s="14">
        <f t="shared" si="45"/>
        <v>47092</v>
      </c>
      <c r="H2396" s="13"/>
    </row>
    <row r="2397" spans="1:8" x14ac:dyDescent="0.25">
      <c r="A2397" s="113">
        <v>44820</v>
      </c>
      <c r="B2397" s="21" t="s">
        <v>8077</v>
      </c>
      <c r="C2397" s="13" t="s">
        <v>166</v>
      </c>
      <c r="D2397" s="766" t="s">
        <v>8364</v>
      </c>
      <c r="E2397" s="22">
        <v>31200</v>
      </c>
      <c r="F2397" s="19"/>
      <c r="G2397" s="14">
        <f t="shared" si="45"/>
        <v>31200</v>
      </c>
      <c r="H2397" s="13"/>
    </row>
    <row r="2398" spans="1:8" x14ac:dyDescent="0.25">
      <c r="A2398" s="113">
        <v>44820</v>
      </c>
      <c r="B2398" s="21" t="s">
        <v>7921</v>
      </c>
      <c r="C2398" s="13" t="s">
        <v>180</v>
      </c>
      <c r="D2398" s="766" t="s">
        <v>8368</v>
      </c>
      <c r="E2398" s="22">
        <v>59880</v>
      </c>
      <c r="F2398" s="19"/>
      <c r="G2398" s="14">
        <f t="shared" si="45"/>
        <v>59880</v>
      </c>
      <c r="H2398" s="13"/>
    </row>
    <row r="2399" spans="1:8" x14ac:dyDescent="0.25">
      <c r="A2399" s="113">
        <v>44823</v>
      </c>
      <c r="B2399" s="21" t="s">
        <v>2933</v>
      </c>
      <c r="C2399" s="13" t="s">
        <v>6767</v>
      </c>
      <c r="D2399" s="766" t="s">
        <v>8401</v>
      </c>
      <c r="E2399" s="22">
        <v>76350</v>
      </c>
      <c r="F2399" s="19"/>
      <c r="G2399" s="14">
        <f t="shared" si="45"/>
        <v>76350</v>
      </c>
      <c r="H2399" s="13"/>
    </row>
    <row r="2400" spans="1:8" x14ac:dyDescent="0.25">
      <c r="A2400" s="113">
        <v>44827</v>
      </c>
      <c r="B2400" s="21" t="s">
        <v>8043</v>
      </c>
      <c r="C2400" s="13" t="s">
        <v>7467</v>
      </c>
      <c r="D2400" s="766" t="s">
        <v>8453</v>
      </c>
      <c r="E2400" s="22">
        <v>41600</v>
      </c>
      <c r="F2400" s="19"/>
      <c r="G2400" s="14">
        <f t="shared" si="45"/>
        <v>41600</v>
      </c>
      <c r="H2400" s="13"/>
    </row>
    <row r="2401" spans="1:8" x14ac:dyDescent="0.25">
      <c r="A2401" s="113">
        <v>44827</v>
      </c>
      <c r="B2401" s="21" t="s">
        <v>8043</v>
      </c>
      <c r="C2401" s="13" t="s">
        <v>7467</v>
      </c>
      <c r="D2401" s="766" t="s">
        <v>8454</v>
      </c>
      <c r="E2401" s="22">
        <v>255657</v>
      </c>
      <c r="F2401" s="19"/>
      <c r="G2401" s="14">
        <f t="shared" si="45"/>
        <v>255657</v>
      </c>
      <c r="H2401" s="13"/>
    </row>
    <row r="2402" spans="1:8" x14ac:dyDescent="0.25">
      <c r="A2402" s="113">
        <v>44827</v>
      </c>
      <c r="B2402" s="21" t="s">
        <v>8077</v>
      </c>
      <c r="C2402" s="13" t="s">
        <v>162</v>
      </c>
      <c r="D2402" s="766" t="s">
        <v>8386</v>
      </c>
      <c r="E2402" s="22">
        <v>17510</v>
      </c>
      <c r="F2402" s="19"/>
      <c r="G2402" s="14">
        <f t="shared" si="45"/>
        <v>17510</v>
      </c>
      <c r="H2402" s="13" t="s">
        <v>8388</v>
      </c>
    </row>
    <row r="2403" spans="1:8" x14ac:dyDescent="0.25">
      <c r="A2403" s="113">
        <v>44828</v>
      </c>
      <c r="B2403" s="21" t="s">
        <v>3946</v>
      </c>
      <c r="C2403" s="13" t="s">
        <v>438</v>
      </c>
      <c r="D2403" s="766" t="s">
        <v>8365</v>
      </c>
      <c r="E2403" s="22">
        <v>68000</v>
      </c>
      <c r="F2403" s="19"/>
      <c r="G2403" s="14">
        <f t="shared" si="45"/>
        <v>68000</v>
      </c>
      <c r="H2403" s="13"/>
    </row>
    <row r="2404" spans="1:8" ht="15.75" customHeight="1" x14ac:dyDescent="0.25">
      <c r="A2404" s="113">
        <v>44831</v>
      </c>
      <c r="B2404" s="21" t="s">
        <v>7921</v>
      </c>
      <c r="C2404" s="13" t="s">
        <v>7242</v>
      </c>
      <c r="D2404" s="766"/>
      <c r="E2404" s="22"/>
      <c r="F2404" s="19">
        <v>109040</v>
      </c>
      <c r="G2404" s="14">
        <f t="shared" si="45"/>
        <v>-109040</v>
      </c>
      <c r="H2404" s="756" t="s">
        <v>8370</v>
      </c>
    </row>
    <row r="2405" spans="1:8" x14ac:dyDescent="0.25">
      <c r="A2405" s="113">
        <v>44831</v>
      </c>
      <c r="B2405" s="21" t="s">
        <v>8043</v>
      </c>
      <c r="C2405" s="13" t="s">
        <v>7242</v>
      </c>
      <c r="D2405" s="766"/>
      <c r="E2405" s="22"/>
      <c r="F2405" s="19">
        <v>390960</v>
      </c>
      <c r="G2405" s="14">
        <f t="shared" si="45"/>
        <v>-390960</v>
      </c>
      <c r="H2405" s="756"/>
    </row>
    <row r="2406" spans="1:8" x14ac:dyDescent="0.25">
      <c r="A2406" s="113">
        <v>44833</v>
      </c>
      <c r="B2406" s="21" t="s">
        <v>8043</v>
      </c>
      <c r="C2406" s="13" t="s">
        <v>7467</v>
      </c>
      <c r="D2406" s="766" t="s">
        <v>8455</v>
      </c>
      <c r="E2406" s="22">
        <v>232416</v>
      </c>
      <c r="F2406" s="19"/>
      <c r="G2406" s="14">
        <f t="shared" si="45"/>
        <v>232416</v>
      </c>
      <c r="H2406" s="757"/>
    </row>
    <row r="2407" spans="1:8" x14ac:dyDescent="0.25">
      <c r="A2407" s="113">
        <v>44835</v>
      </c>
      <c r="B2407" s="21" t="s">
        <v>7921</v>
      </c>
      <c r="C2407" s="13" t="s">
        <v>7467</v>
      </c>
      <c r="D2407" s="766" t="s">
        <v>8404</v>
      </c>
      <c r="E2407" s="22">
        <v>651281</v>
      </c>
      <c r="F2407" s="19"/>
      <c r="G2407" s="14">
        <f t="shared" si="45"/>
        <v>651281</v>
      </c>
      <c r="H2407" s="13"/>
    </row>
    <row r="2408" spans="1:8" x14ac:dyDescent="0.25">
      <c r="A2408" s="113">
        <v>44835</v>
      </c>
      <c r="B2408" s="21" t="s">
        <v>7921</v>
      </c>
      <c r="C2408" s="13" t="s">
        <v>438</v>
      </c>
      <c r="D2408" s="766" t="s">
        <v>8405</v>
      </c>
      <c r="E2408" s="22">
        <v>42000</v>
      </c>
      <c r="F2408" s="19"/>
      <c r="G2408" s="14">
        <f t="shared" ref="G2408:G2430" si="46">E2408-F2408</f>
        <v>42000</v>
      </c>
      <c r="H2408" s="13"/>
    </row>
    <row r="2409" spans="1:8" x14ac:dyDescent="0.25">
      <c r="A2409" s="113">
        <v>44837</v>
      </c>
      <c r="B2409" s="21" t="s">
        <v>8077</v>
      </c>
      <c r="C2409" s="13" t="s">
        <v>8394</v>
      </c>
      <c r="D2409" s="766" t="s">
        <v>7683</v>
      </c>
      <c r="E2409" s="22">
        <v>9067</v>
      </c>
      <c r="F2409" s="19"/>
      <c r="G2409" s="14">
        <f t="shared" si="46"/>
        <v>9067</v>
      </c>
      <c r="H2409" s="13"/>
    </row>
    <row r="2410" spans="1:8" x14ac:dyDescent="0.25">
      <c r="A2410" s="113">
        <v>44837</v>
      </c>
      <c r="B2410" s="21" t="s">
        <v>8043</v>
      </c>
      <c r="C2410" s="13" t="s">
        <v>8394</v>
      </c>
      <c r="D2410" s="766" t="s">
        <v>8104</v>
      </c>
      <c r="E2410" s="22">
        <v>154641</v>
      </c>
      <c r="F2410" s="19"/>
      <c r="G2410" s="14">
        <f t="shared" si="46"/>
        <v>154641</v>
      </c>
      <c r="H2410" s="13"/>
    </row>
    <row r="2411" spans="1:8" x14ac:dyDescent="0.25">
      <c r="A2411" s="113">
        <v>44837</v>
      </c>
      <c r="B2411" s="21" t="s">
        <v>7921</v>
      </c>
      <c r="C2411" s="13" t="s">
        <v>8394</v>
      </c>
      <c r="D2411" s="766" t="s">
        <v>8397</v>
      </c>
      <c r="E2411" s="22">
        <v>118082</v>
      </c>
      <c r="F2411" s="19"/>
      <c r="G2411" s="14">
        <f t="shared" si="46"/>
        <v>118082</v>
      </c>
      <c r="H2411" s="13"/>
    </row>
    <row r="2412" spans="1:8" s="731" customFormat="1" ht="31.5" x14ac:dyDescent="0.25">
      <c r="A2412" s="113">
        <v>44837</v>
      </c>
      <c r="B2412" s="743" t="s">
        <v>7921</v>
      </c>
      <c r="C2412" s="750" t="s">
        <v>8394</v>
      </c>
      <c r="D2412" s="779"/>
      <c r="E2412" s="751"/>
      <c r="F2412" s="752">
        <v>343867</v>
      </c>
      <c r="G2412" s="753">
        <f t="shared" si="46"/>
        <v>-343867</v>
      </c>
      <c r="H2412" s="756" t="s">
        <v>8398</v>
      </c>
    </row>
    <row r="2413" spans="1:8" x14ac:dyDescent="0.25">
      <c r="A2413" s="113">
        <v>44837</v>
      </c>
      <c r="B2413" s="21" t="s">
        <v>8043</v>
      </c>
      <c r="C2413" s="750" t="s">
        <v>8394</v>
      </c>
      <c r="D2413" s="766"/>
      <c r="E2413" s="22"/>
      <c r="F2413" s="19">
        <v>167000</v>
      </c>
      <c r="G2413" s="753">
        <f t="shared" si="46"/>
        <v>-167000</v>
      </c>
      <c r="H2413" s="13" t="s">
        <v>8399</v>
      </c>
    </row>
    <row r="2414" spans="1:8" x14ac:dyDescent="0.25">
      <c r="A2414" s="113">
        <v>44838</v>
      </c>
      <c r="B2414" s="21" t="s">
        <v>7921</v>
      </c>
      <c r="C2414" s="13" t="s">
        <v>169</v>
      </c>
      <c r="D2414" s="766" t="s">
        <v>8412</v>
      </c>
      <c r="E2414" s="22">
        <v>2400</v>
      </c>
      <c r="F2414" s="19"/>
      <c r="G2414" s="753">
        <f t="shared" si="46"/>
        <v>2400</v>
      </c>
      <c r="H2414" s="13" t="s">
        <v>8413</v>
      </c>
    </row>
    <row r="2415" spans="1:8"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x14ac:dyDescent="0.25">
      <c r="A2417" s="113">
        <v>44841</v>
      </c>
      <c r="B2417" s="21" t="s">
        <v>8043</v>
      </c>
      <c r="C2417" s="13" t="s">
        <v>8456</v>
      </c>
      <c r="D2417" s="766" t="s">
        <v>8458</v>
      </c>
      <c r="E2417" s="22">
        <v>120000</v>
      </c>
      <c r="F2417" s="19"/>
      <c r="G2417" s="753">
        <f t="shared" si="46"/>
        <v>120000</v>
      </c>
      <c r="H2417" s="13" t="s">
        <v>8459</v>
      </c>
    </row>
    <row r="2418" spans="1:8" x14ac:dyDescent="0.25">
      <c r="A2418" s="113">
        <v>44845</v>
      </c>
      <c r="B2418" s="21" t="s">
        <v>8339</v>
      </c>
      <c r="C2418" s="13" t="s">
        <v>2196</v>
      </c>
      <c r="D2418" s="766" t="s">
        <v>8471</v>
      </c>
      <c r="E2418" s="22">
        <v>150728</v>
      </c>
      <c r="F2418" s="19"/>
      <c r="G2418" s="753">
        <f t="shared" si="46"/>
        <v>150728</v>
      </c>
      <c r="H2418" s="13" t="s">
        <v>8472</v>
      </c>
    </row>
    <row r="2419" spans="1:8" x14ac:dyDescent="0.25">
      <c r="A2419" s="113">
        <v>44846</v>
      </c>
      <c r="B2419" s="21" t="s">
        <v>8043</v>
      </c>
      <c r="C2419" s="13" t="s">
        <v>8456</v>
      </c>
      <c r="D2419" s="766" t="s">
        <v>8469</v>
      </c>
      <c r="E2419" s="22">
        <v>162000</v>
      </c>
      <c r="F2419" s="19"/>
      <c r="G2419" s="753">
        <f t="shared" si="46"/>
        <v>162000</v>
      </c>
      <c r="H2419" s="13" t="s">
        <v>8470</v>
      </c>
    </row>
    <row r="2420" spans="1:8" x14ac:dyDescent="0.25">
      <c r="A2420" s="113">
        <v>44847</v>
      </c>
      <c r="B2420" s="21" t="s">
        <v>8339</v>
      </c>
      <c r="C2420" s="13" t="s">
        <v>7242</v>
      </c>
      <c r="D2420" s="766"/>
      <c r="E2420" s="22"/>
      <c r="F2420" s="19">
        <v>300000</v>
      </c>
      <c r="G2420" s="753">
        <f t="shared" si="46"/>
        <v>-300000</v>
      </c>
      <c r="H2420" s="13" t="s">
        <v>8480</v>
      </c>
    </row>
    <row r="2421" spans="1:8" x14ac:dyDescent="0.25">
      <c r="A2421" s="113">
        <v>44848</v>
      </c>
      <c r="B2421" s="21" t="s">
        <v>8043</v>
      </c>
      <c r="C2421" s="13" t="s">
        <v>161</v>
      </c>
      <c r="D2421" s="766"/>
      <c r="E2421" s="22"/>
      <c r="F2421" s="19">
        <v>52499</v>
      </c>
      <c r="G2421" s="753">
        <f t="shared" si="46"/>
        <v>-52499</v>
      </c>
      <c r="H2421" s="13" t="s">
        <v>8477</v>
      </c>
    </row>
    <row r="2422" spans="1:8"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x14ac:dyDescent="0.25">
      <c r="A2424" s="113">
        <v>44849</v>
      </c>
      <c r="B2424" s="21" t="s">
        <v>7921</v>
      </c>
      <c r="C2424" s="13" t="s">
        <v>169</v>
      </c>
      <c r="D2424" s="766" t="s">
        <v>8478</v>
      </c>
      <c r="E2424" s="22">
        <v>30588</v>
      </c>
      <c r="F2424" s="19"/>
      <c r="G2424" s="753">
        <f t="shared" si="46"/>
        <v>30588</v>
      </c>
      <c r="H2424" s="13" t="s">
        <v>8479</v>
      </c>
    </row>
    <row r="2425" spans="1:8"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x14ac:dyDescent="0.25">
      <c r="A2427" s="113">
        <v>44852</v>
      </c>
      <c r="B2427" s="21" t="s">
        <v>8043</v>
      </c>
      <c r="C2427" s="13" t="s">
        <v>7467</v>
      </c>
      <c r="D2427" s="766" t="s">
        <v>8546</v>
      </c>
      <c r="E2427" s="22">
        <v>85219</v>
      </c>
      <c r="F2427" s="19"/>
      <c r="G2427" s="753">
        <f t="shared" si="46"/>
        <v>85219</v>
      </c>
      <c r="H2427" s="13"/>
    </row>
    <row r="2428" spans="1:8" x14ac:dyDescent="0.25">
      <c r="A2428" s="113">
        <v>44854</v>
      </c>
      <c r="B2428" s="21" t="s">
        <v>8043</v>
      </c>
      <c r="C2428" s="13" t="s">
        <v>7467</v>
      </c>
      <c r="D2428" s="766"/>
      <c r="E2428" s="22"/>
      <c r="F2428" s="19">
        <v>300000</v>
      </c>
      <c r="G2428" s="753">
        <f t="shared" si="46"/>
        <v>-300000</v>
      </c>
      <c r="H2428" s="13" t="s">
        <v>8509</v>
      </c>
    </row>
    <row r="2429" spans="1:8" x14ac:dyDescent="0.25">
      <c r="A2429" s="113">
        <v>44854</v>
      </c>
      <c r="B2429" s="21" t="s">
        <v>8043</v>
      </c>
      <c r="C2429" s="13" t="s">
        <v>7467</v>
      </c>
      <c r="D2429" s="766"/>
      <c r="E2429" s="22"/>
      <c r="F2429" s="19">
        <v>460000</v>
      </c>
      <c r="G2429" s="753">
        <f t="shared" si="46"/>
        <v>-460000</v>
      </c>
      <c r="H2429" s="13" t="s">
        <v>8510</v>
      </c>
    </row>
    <row r="2430" spans="1:8" x14ac:dyDescent="0.25">
      <c r="A2430" s="113">
        <v>44854</v>
      </c>
      <c r="B2430" s="21" t="s">
        <v>8043</v>
      </c>
      <c r="C2430" s="13" t="s">
        <v>8456</v>
      </c>
      <c r="D2430" s="766"/>
      <c r="E2430" s="22"/>
      <c r="F2430" s="19">
        <v>200000</v>
      </c>
      <c r="G2430" s="14">
        <f t="shared" si="46"/>
        <v>-200000</v>
      </c>
      <c r="H2430" s="13" t="s">
        <v>8511</v>
      </c>
    </row>
    <row r="2431" spans="1:8" x14ac:dyDescent="0.25">
      <c r="A2431" s="113">
        <v>44854</v>
      </c>
      <c r="B2431" s="21" t="s">
        <v>8043</v>
      </c>
      <c r="C2431" s="13" t="s">
        <v>8394</v>
      </c>
      <c r="D2431" s="766" t="s">
        <v>7684</v>
      </c>
      <c r="E2431" s="22">
        <v>77950</v>
      </c>
      <c r="F2431" s="19"/>
      <c r="G2431" s="14">
        <f t="shared" ref="G2431:G2479" si="47">E2431-F2431</f>
        <v>77950</v>
      </c>
      <c r="H2431" s="13"/>
    </row>
    <row r="2432" spans="1:8" x14ac:dyDescent="0.25">
      <c r="A2432" s="113">
        <v>44854</v>
      </c>
      <c r="B2432" s="21" t="s">
        <v>7921</v>
      </c>
      <c r="C2432" s="13" t="s">
        <v>8394</v>
      </c>
      <c r="D2432" s="766" t="s">
        <v>8525</v>
      </c>
      <c r="E2432" s="22">
        <v>113397</v>
      </c>
      <c r="F2432" s="19"/>
      <c r="G2432" s="14">
        <f t="shared" si="47"/>
        <v>113397</v>
      </c>
      <c r="H2432" s="13"/>
    </row>
    <row r="2433" spans="1:8" x14ac:dyDescent="0.25">
      <c r="A2433" s="113">
        <v>44854</v>
      </c>
      <c r="B2433" s="21" t="s">
        <v>7921</v>
      </c>
      <c r="C2433" s="13" t="s">
        <v>169</v>
      </c>
      <c r="D2433" s="766" t="s">
        <v>8526</v>
      </c>
      <c r="E2433" s="22">
        <v>4000</v>
      </c>
      <c r="F2433" s="19"/>
      <c r="G2433" s="753">
        <f t="shared" si="47"/>
        <v>4000</v>
      </c>
      <c r="H2433" s="13" t="s">
        <v>8527</v>
      </c>
    </row>
    <row r="2434" spans="1:8"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x14ac:dyDescent="0.25">
      <c r="A2436" s="113">
        <v>44859</v>
      </c>
      <c r="B2436" s="21" t="s">
        <v>7921</v>
      </c>
      <c r="C2436" s="13" t="s">
        <v>8394</v>
      </c>
      <c r="D2436" s="766"/>
      <c r="E2436" s="22"/>
      <c r="F2436" s="19">
        <v>200000</v>
      </c>
      <c r="G2436" s="14">
        <f t="shared" si="47"/>
        <v>-200000</v>
      </c>
      <c r="H2436" s="13" t="s">
        <v>8538</v>
      </c>
    </row>
    <row r="2437" spans="1:8" x14ac:dyDescent="0.25">
      <c r="A2437" s="113">
        <v>44859</v>
      </c>
      <c r="B2437" s="21" t="s">
        <v>7921</v>
      </c>
      <c r="C2437" s="13" t="s">
        <v>162</v>
      </c>
      <c r="D2437" s="766" t="s">
        <v>8556</v>
      </c>
      <c r="E2437" s="22">
        <v>27990</v>
      </c>
      <c r="F2437" s="19"/>
      <c r="G2437" s="14">
        <f t="shared" si="47"/>
        <v>27990</v>
      </c>
      <c r="H2437" s="13" t="s">
        <v>8557</v>
      </c>
    </row>
    <row r="2438" spans="1:8" x14ac:dyDescent="0.25">
      <c r="A2438" s="113">
        <v>44859</v>
      </c>
      <c r="B2438" s="21" t="s">
        <v>7921</v>
      </c>
      <c r="C2438" s="13" t="s">
        <v>166</v>
      </c>
      <c r="D2438" s="766"/>
      <c r="E2438" s="22"/>
      <c r="F2438" s="19">
        <v>147140</v>
      </c>
      <c r="G2438" s="14">
        <f t="shared" si="47"/>
        <v>-147140</v>
      </c>
      <c r="H2438" s="1204" t="s">
        <v>8541</v>
      </c>
    </row>
    <row r="2439" spans="1:8" x14ac:dyDescent="0.25">
      <c r="A2439" s="113">
        <v>44859</v>
      </c>
      <c r="B2439" s="21" t="s">
        <v>8077</v>
      </c>
      <c r="C2439" s="13" t="s">
        <v>166</v>
      </c>
      <c r="D2439" s="766"/>
      <c r="E2439" s="22"/>
      <c r="F2439" s="19">
        <v>31200</v>
      </c>
      <c r="G2439" s="14">
        <f t="shared" si="47"/>
        <v>-31200</v>
      </c>
      <c r="H2439" s="1204"/>
    </row>
    <row r="2440" spans="1:8" x14ac:dyDescent="0.25">
      <c r="A2440" s="113">
        <v>44859</v>
      </c>
      <c r="B2440" s="21" t="s">
        <v>8559</v>
      </c>
      <c r="C2440" s="13" t="s">
        <v>166</v>
      </c>
      <c r="D2440" s="766"/>
      <c r="E2440" s="22"/>
      <c r="F2440" s="19">
        <v>109718</v>
      </c>
      <c r="G2440" s="14">
        <f t="shared" si="47"/>
        <v>-109718</v>
      </c>
      <c r="H2440" s="1204"/>
    </row>
    <row r="2441" spans="1:8" x14ac:dyDescent="0.25">
      <c r="A2441" s="113">
        <v>44860</v>
      </c>
      <c r="B2441" s="21" t="s">
        <v>6505</v>
      </c>
      <c r="C2441" s="13" t="s">
        <v>2196</v>
      </c>
      <c r="D2441" s="766" t="s">
        <v>8584</v>
      </c>
      <c r="E2441" s="22">
        <v>23920</v>
      </c>
      <c r="F2441" s="19"/>
      <c r="G2441" s="14">
        <f t="shared" si="47"/>
        <v>23920</v>
      </c>
      <c r="H2441" s="745"/>
    </row>
    <row r="2442" spans="1:8" x14ac:dyDescent="0.25">
      <c r="A2442" s="113">
        <v>44860</v>
      </c>
      <c r="B2442" s="21" t="s">
        <v>1400</v>
      </c>
      <c r="C2442" s="13" t="s">
        <v>2196</v>
      </c>
      <c r="D2442" s="766"/>
      <c r="E2442" s="22"/>
      <c r="F2442" s="19"/>
      <c r="G2442" s="14">
        <f t="shared" si="47"/>
        <v>0</v>
      </c>
      <c r="H2442" s="13"/>
    </row>
    <row r="2443" spans="1:8" x14ac:dyDescent="0.25">
      <c r="A2443" s="113">
        <v>44860</v>
      </c>
      <c r="B2443" s="21" t="s">
        <v>8339</v>
      </c>
      <c r="C2443" s="13" t="s">
        <v>2196</v>
      </c>
      <c r="D2443" s="766"/>
      <c r="E2443" s="22"/>
      <c r="F2443" s="19">
        <v>728</v>
      </c>
      <c r="G2443" s="14">
        <f t="shared" si="47"/>
        <v>-728</v>
      </c>
      <c r="H2443" s="13" t="s">
        <v>7876</v>
      </c>
    </row>
    <row r="2444" spans="1:8" x14ac:dyDescent="0.25">
      <c r="A2444" s="113">
        <v>44860</v>
      </c>
      <c r="B2444" s="21" t="s">
        <v>8339</v>
      </c>
      <c r="C2444" s="13" t="s">
        <v>2196</v>
      </c>
      <c r="D2444" s="766"/>
      <c r="E2444" s="22"/>
      <c r="F2444" s="19">
        <v>150000</v>
      </c>
      <c r="G2444" s="14">
        <f t="shared" si="47"/>
        <v>-150000</v>
      </c>
      <c r="H2444" s="1221" t="s">
        <v>8554</v>
      </c>
    </row>
    <row r="2445" spans="1:8" x14ac:dyDescent="0.25">
      <c r="A2445" s="113">
        <v>44860</v>
      </c>
      <c r="B2445" s="21" t="s">
        <v>6505</v>
      </c>
      <c r="C2445" s="13" t="s">
        <v>2196</v>
      </c>
      <c r="D2445" s="766"/>
      <c r="E2445" s="22"/>
      <c r="F2445" s="19">
        <v>23920</v>
      </c>
      <c r="G2445" s="14">
        <f t="shared" si="47"/>
        <v>-23920</v>
      </c>
      <c r="H2445" s="1221"/>
    </row>
    <row r="2446" spans="1:8" x14ac:dyDescent="0.25">
      <c r="A2446" s="113">
        <v>44860</v>
      </c>
      <c r="B2446" s="21" t="s">
        <v>8559</v>
      </c>
      <c r="C2446" s="13" t="s">
        <v>2196</v>
      </c>
      <c r="D2446" s="766"/>
      <c r="E2446" s="22"/>
      <c r="F2446" s="19">
        <v>11080</v>
      </c>
      <c r="G2446" s="14">
        <f t="shared" si="47"/>
        <v>-11080</v>
      </c>
      <c r="H2446" s="1221"/>
    </row>
    <row r="2447" spans="1:8" x14ac:dyDescent="0.25">
      <c r="A2447" s="113">
        <v>44860</v>
      </c>
      <c r="B2447" s="21" t="s">
        <v>8559</v>
      </c>
      <c r="C2447" s="13" t="s">
        <v>166</v>
      </c>
      <c r="D2447" s="766" t="s">
        <v>8580</v>
      </c>
      <c r="E2447" s="22">
        <v>125000</v>
      </c>
      <c r="F2447" s="19"/>
      <c r="G2447" s="14">
        <f t="shared" si="47"/>
        <v>125000</v>
      </c>
      <c r="H2447" s="757" t="s">
        <v>8582</v>
      </c>
    </row>
    <row r="2448" spans="1:8" x14ac:dyDescent="0.25">
      <c r="A2448" s="113">
        <v>44860</v>
      </c>
      <c r="B2448" s="21" t="s">
        <v>7921</v>
      </c>
      <c r="C2448" s="13" t="s">
        <v>8456</v>
      </c>
      <c r="D2448" s="766" t="s">
        <v>8741</v>
      </c>
      <c r="E2448" s="22">
        <v>42000</v>
      </c>
      <c r="F2448" s="19"/>
      <c r="G2448" s="14">
        <f t="shared" si="47"/>
        <v>42000</v>
      </c>
      <c r="H2448" s="757" t="s">
        <v>8742</v>
      </c>
    </row>
    <row r="2449" spans="1:8" x14ac:dyDescent="0.25">
      <c r="A2449" s="113">
        <v>44862</v>
      </c>
      <c r="B2449" s="21" t="s">
        <v>7921</v>
      </c>
      <c r="C2449" s="13" t="s">
        <v>166</v>
      </c>
      <c r="D2449" s="766" t="s">
        <v>8581</v>
      </c>
      <c r="E2449" s="22">
        <v>25000</v>
      </c>
      <c r="F2449" s="19"/>
      <c r="G2449" s="14">
        <f t="shared" si="47"/>
        <v>25000</v>
      </c>
      <c r="H2449" s="757" t="s">
        <v>8583</v>
      </c>
    </row>
    <row r="2450" spans="1:8" x14ac:dyDescent="0.25">
      <c r="A2450" s="113">
        <v>44861</v>
      </c>
      <c r="B2450" s="21" t="s">
        <v>7953</v>
      </c>
      <c r="C2450" s="13" t="s">
        <v>7954</v>
      </c>
      <c r="D2450" s="766"/>
      <c r="E2450" s="22"/>
      <c r="F2450" s="19">
        <v>495000</v>
      </c>
      <c r="G2450" s="14">
        <f t="shared" si="47"/>
        <v>-495000</v>
      </c>
      <c r="H2450" s="13" t="s">
        <v>8550</v>
      </c>
    </row>
    <row r="2451" spans="1:8" x14ac:dyDescent="0.25">
      <c r="A2451" s="113">
        <v>44861</v>
      </c>
      <c r="B2451" s="21" t="s">
        <v>8043</v>
      </c>
      <c r="C2451" s="13" t="s">
        <v>3011</v>
      </c>
      <c r="D2451" s="766"/>
      <c r="E2451" s="22"/>
      <c r="F2451" s="19">
        <v>150000</v>
      </c>
      <c r="G2451" s="14">
        <f t="shared" si="47"/>
        <v>-150000</v>
      </c>
      <c r="H2451" s="13" t="s">
        <v>8553</v>
      </c>
    </row>
    <row r="2452" spans="1:8" x14ac:dyDescent="0.25">
      <c r="A2452" s="113">
        <v>44862</v>
      </c>
      <c r="B2452" s="21" t="s">
        <v>8339</v>
      </c>
      <c r="C2452" s="13" t="s">
        <v>7242</v>
      </c>
      <c r="D2452" s="766"/>
      <c r="E2452" s="22"/>
      <c r="F2452" s="19">
        <v>192000</v>
      </c>
      <c r="G2452" s="14">
        <f t="shared" si="47"/>
        <v>-192000</v>
      </c>
      <c r="H2452" s="13" t="s">
        <v>8555</v>
      </c>
    </row>
    <row r="2453" spans="1:8" x14ac:dyDescent="0.25">
      <c r="A2453" s="113">
        <v>44863</v>
      </c>
      <c r="B2453" s="21" t="s">
        <v>8532</v>
      </c>
      <c r="C2453" s="13" t="s">
        <v>166</v>
      </c>
      <c r="D2453" s="766" t="s">
        <v>8654</v>
      </c>
      <c r="E2453" s="22">
        <v>24000</v>
      </c>
      <c r="F2453" s="19"/>
      <c r="G2453" s="14">
        <f t="shared" si="47"/>
        <v>24000</v>
      </c>
      <c r="H2453" s="13" t="s">
        <v>8653</v>
      </c>
    </row>
    <row r="2454" spans="1:8" x14ac:dyDescent="0.25">
      <c r="A2454" s="113">
        <v>44865</v>
      </c>
      <c r="B2454" s="21" t="s">
        <v>8559</v>
      </c>
      <c r="C2454" s="13" t="s">
        <v>8394</v>
      </c>
      <c r="D2454" s="766" t="s">
        <v>7751</v>
      </c>
      <c r="E2454" s="22">
        <v>315599</v>
      </c>
      <c r="F2454" s="19"/>
      <c r="G2454" s="14">
        <f t="shared" si="47"/>
        <v>315599</v>
      </c>
      <c r="H2454" s="13"/>
    </row>
    <row r="2455" spans="1:8" x14ac:dyDescent="0.25">
      <c r="A2455" s="113">
        <v>44865</v>
      </c>
      <c r="B2455" s="21" t="s">
        <v>8043</v>
      </c>
      <c r="C2455" s="13" t="s">
        <v>8394</v>
      </c>
      <c r="D2455" s="766" t="s">
        <v>7814</v>
      </c>
      <c r="E2455" s="22">
        <v>17676</v>
      </c>
      <c r="F2455" s="19"/>
      <c r="G2455" s="14">
        <f t="shared" si="47"/>
        <v>17676</v>
      </c>
      <c r="H2455" s="13"/>
    </row>
    <row r="2456" spans="1:8" x14ac:dyDescent="0.25">
      <c r="A2456" s="113">
        <v>44865</v>
      </c>
      <c r="B2456" s="21" t="s">
        <v>7921</v>
      </c>
      <c r="C2456" s="13" t="s">
        <v>8394</v>
      </c>
      <c r="D2456" s="766" t="s">
        <v>8591</v>
      </c>
      <c r="E2456" s="22">
        <v>8421</v>
      </c>
      <c r="F2456" s="19"/>
      <c r="G2456" s="14">
        <f t="shared" si="47"/>
        <v>8421</v>
      </c>
      <c r="H2456" s="13"/>
    </row>
    <row r="2457" spans="1:8" x14ac:dyDescent="0.25">
      <c r="A2457" s="113">
        <v>44865</v>
      </c>
      <c r="B2457" s="21" t="s">
        <v>8532</v>
      </c>
      <c r="C2457" s="13" t="s">
        <v>8394</v>
      </c>
      <c r="D2457" s="766" t="s">
        <v>8046</v>
      </c>
      <c r="E2457" s="22">
        <v>112292</v>
      </c>
      <c r="F2457" s="19"/>
      <c r="G2457" s="14">
        <f t="shared" si="47"/>
        <v>112292</v>
      </c>
      <c r="H2457" s="13"/>
    </row>
    <row r="2458" spans="1:8" x14ac:dyDescent="0.25">
      <c r="A2458" s="113">
        <v>44865</v>
      </c>
      <c r="B2458" s="21" t="s">
        <v>1400</v>
      </c>
      <c r="C2458" s="13" t="s">
        <v>7242</v>
      </c>
      <c r="D2458" s="766"/>
      <c r="E2458" s="22"/>
      <c r="F2458" s="19">
        <v>50000</v>
      </c>
      <c r="G2458" s="14">
        <f t="shared" si="47"/>
        <v>-50000</v>
      </c>
      <c r="H2458" s="13" t="s">
        <v>1157</v>
      </c>
    </row>
    <row r="2459" spans="1:8" x14ac:dyDescent="0.25">
      <c r="A2459" s="113">
        <v>44866</v>
      </c>
      <c r="B2459" s="21" t="s">
        <v>6505</v>
      </c>
      <c r="C2459" s="13" t="s">
        <v>164</v>
      </c>
      <c r="D2459" s="766" t="s">
        <v>8215</v>
      </c>
      <c r="E2459" s="22">
        <v>7017</v>
      </c>
      <c r="F2459" s="19"/>
      <c r="G2459" s="14">
        <f t="shared" si="47"/>
        <v>7017</v>
      </c>
      <c r="H2459" s="13"/>
    </row>
    <row r="2460" spans="1:8" x14ac:dyDescent="0.25">
      <c r="A2460" s="113">
        <v>44866</v>
      </c>
      <c r="B2460" s="21" t="s">
        <v>8559</v>
      </c>
      <c r="C2460" s="13" t="s">
        <v>2196</v>
      </c>
      <c r="D2460" s="766" t="s">
        <v>8587</v>
      </c>
      <c r="E2460" s="22">
        <v>27000</v>
      </c>
      <c r="F2460" s="19"/>
      <c r="G2460" s="14">
        <f t="shared" si="47"/>
        <v>27000</v>
      </c>
      <c r="H2460" s="13"/>
    </row>
    <row r="2461" spans="1:8"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x14ac:dyDescent="0.25">
      <c r="A2463" s="113">
        <v>44868</v>
      </c>
      <c r="B2463" s="21" t="s">
        <v>8339</v>
      </c>
      <c r="C2463" s="13" t="s">
        <v>7242</v>
      </c>
      <c r="D2463" s="766" t="s">
        <v>8588</v>
      </c>
      <c r="E2463" s="22">
        <v>1054245</v>
      </c>
      <c r="F2463" s="19"/>
      <c r="G2463" s="14">
        <f t="shared" si="47"/>
        <v>1054245</v>
      </c>
      <c r="H2463" s="13"/>
    </row>
    <row r="2464" spans="1:8" x14ac:dyDescent="0.25">
      <c r="A2464" s="113">
        <v>44870</v>
      </c>
      <c r="B2464" s="21" t="s">
        <v>8339</v>
      </c>
      <c r="C2464" s="13" t="s">
        <v>7242</v>
      </c>
      <c r="D2464" s="766"/>
      <c r="E2464" s="22"/>
      <c r="F2464" s="19">
        <v>200000</v>
      </c>
      <c r="G2464" s="14">
        <f t="shared" si="47"/>
        <v>-200000</v>
      </c>
      <c r="H2464" s="13" t="s">
        <v>8624</v>
      </c>
    </row>
    <row r="2465" spans="1:8" x14ac:dyDescent="0.25">
      <c r="A2465" s="113">
        <v>44870</v>
      </c>
      <c r="B2465" s="21" t="s">
        <v>8339</v>
      </c>
      <c r="C2465" s="13" t="s">
        <v>7242</v>
      </c>
      <c r="D2465" s="766"/>
      <c r="E2465" s="22"/>
      <c r="F2465" s="19">
        <v>100000</v>
      </c>
      <c r="G2465" s="14">
        <f t="shared" si="47"/>
        <v>-100000</v>
      </c>
      <c r="H2465" s="13" t="s">
        <v>8625</v>
      </c>
    </row>
    <row r="2466" spans="1:8" x14ac:dyDescent="0.25">
      <c r="A2466" s="113">
        <v>44870</v>
      </c>
      <c r="B2466" s="21" t="s">
        <v>8339</v>
      </c>
      <c r="C2466" s="13" t="s">
        <v>7242</v>
      </c>
      <c r="D2466" s="766"/>
      <c r="E2466" s="22"/>
      <c r="F2466" s="19">
        <v>278000</v>
      </c>
      <c r="G2466" s="14">
        <f t="shared" si="47"/>
        <v>-278000</v>
      </c>
      <c r="H2466" s="713" t="s">
        <v>8635</v>
      </c>
    </row>
    <row r="2467" spans="1:8" x14ac:dyDescent="0.25">
      <c r="A2467" s="113">
        <v>44872</v>
      </c>
      <c r="B2467" s="21" t="s">
        <v>8077</v>
      </c>
      <c r="C2467" s="13" t="s">
        <v>162</v>
      </c>
      <c r="D2467" s="766" t="s">
        <v>8626</v>
      </c>
      <c r="E2467" s="22">
        <v>17510</v>
      </c>
      <c r="F2467" s="19"/>
      <c r="G2467" s="14">
        <f t="shared" si="47"/>
        <v>17510</v>
      </c>
      <c r="H2467" s="13"/>
    </row>
    <row r="2468" spans="1:8" x14ac:dyDescent="0.25">
      <c r="A2468" s="113">
        <v>44872</v>
      </c>
      <c r="B2468" s="21" t="s">
        <v>7732</v>
      </c>
      <c r="C2468" s="13" t="s">
        <v>162</v>
      </c>
      <c r="D2468" s="766"/>
      <c r="E2468" s="22"/>
      <c r="F2468" s="19">
        <v>15000</v>
      </c>
      <c r="G2468" s="14">
        <f t="shared" si="47"/>
        <v>-15000</v>
      </c>
      <c r="H2468" s="1200" t="s">
        <v>8627</v>
      </c>
    </row>
    <row r="2469" spans="1:8" x14ac:dyDescent="0.25">
      <c r="A2469" s="113">
        <v>44872</v>
      </c>
      <c r="B2469" s="21" t="s">
        <v>7817</v>
      </c>
      <c r="C2469" s="13" t="s">
        <v>162</v>
      </c>
      <c r="D2469" s="766"/>
      <c r="E2469" s="22"/>
      <c r="F2469" s="19">
        <v>35000</v>
      </c>
      <c r="G2469" s="14">
        <f t="shared" si="47"/>
        <v>-35000</v>
      </c>
      <c r="H2469" s="1200"/>
    </row>
    <row r="2470" spans="1:8" x14ac:dyDescent="0.25">
      <c r="A2470" s="113">
        <v>44872</v>
      </c>
      <c r="B2470" s="21" t="s">
        <v>7921</v>
      </c>
      <c r="C2470" s="13" t="s">
        <v>162</v>
      </c>
      <c r="D2470" s="766"/>
      <c r="E2470" s="22"/>
      <c r="F2470" s="19">
        <v>26000</v>
      </c>
      <c r="G2470" s="14">
        <f t="shared" si="47"/>
        <v>-26000</v>
      </c>
      <c r="H2470" s="1200"/>
    </row>
    <row r="2471" spans="1:8" x14ac:dyDescent="0.25">
      <c r="A2471" s="113">
        <v>44872</v>
      </c>
      <c r="B2471" s="21" t="s">
        <v>8077</v>
      </c>
      <c r="C2471" s="13" t="s">
        <v>162</v>
      </c>
      <c r="D2471" s="766"/>
      <c r="E2471" s="22"/>
      <c r="F2471" s="19">
        <v>32000</v>
      </c>
      <c r="G2471" s="14">
        <f t="shared" si="47"/>
        <v>-32000</v>
      </c>
      <c r="H2471" s="1200"/>
    </row>
    <row r="2472" spans="1:8" x14ac:dyDescent="0.25">
      <c r="A2472" s="113">
        <v>44872</v>
      </c>
      <c r="B2472" s="21" t="s">
        <v>7732</v>
      </c>
      <c r="C2472" s="13" t="s">
        <v>162</v>
      </c>
      <c r="D2472" s="766"/>
      <c r="E2472" s="22"/>
      <c r="F2472" s="19">
        <v>3000</v>
      </c>
      <c r="G2472" s="14">
        <f t="shared" si="47"/>
        <v>-3000</v>
      </c>
      <c r="H2472" s="13" t="s">
        <v>7876</v>
      </c>
    </row>
    <row r="2473" spans="1:8" x14ac:dyDescent="0.25">
      <c r="A2473" s="113">
        <v>44872</v>
      </c>
      <c r="B2473" s="21" t="s">
        <v>7817</v>
      </c>
      <c r="C2473" s="13" t="s">
        <v>162</v>
      </c>
      <c r="D2473" s="766"/>
      <c r="E2473" s="22"/>
      <c r="F2473" s="19">
        <v>1000</v>
      </c>
      <c r="G2473" s="14">
        <f t="shared" si="47"/>
        <v>-1000</v>
      </c>
      <c r="H2473" s="13" t="s">
        <v>7876</v>
      </c>
    </row>
    <row r="2474" spans="1:8" x14ac:dyDescent="0.25">
      <c r="A2474" s="113">
        <v>44872</v>
      </c>
      <c r="B2474" s="21" t="s">
        <v>7921</v>
      </c>
      <c r="C2474" s="13" t="s">
        <v>162</v>
      </c>
      <c r="D2474" s="766"/>
      <c r="E2474" s="22"/>
      <c r="F2474" s="19">
        <v>1990</v>
      </c>
      <c r="G2474" s="14">
        <f t="shared" si="47"/>
        <v>-1990</v>
      </c>
      <c r="H2474" s="13" t="s">
        <v>7876</v>
      </c>
    </row>
    <row r="2475" spans="1:8" x14ac:dyDescent="0.25">
      <c r="A2475" s="113">
        <v>44872</v>
      </c>
      <c r="B2475" s="21" t="s">
        <v>8077</v>
      </c>
      <c r="C2475" s="13" t="s">
        <v>162</v>
      </c>
      <c r="D2475" s="766"/>
      <c r="E2475" s="22"/>
      <c r="F2475" s="19">
        <v>3020</v>
      </c>
      <c r="G2475" s="14">
        <f t="shared" si="47"/>
        <v>-3020</v>
      </c>
      <c r="H2475" s="13" t="s">
        <v>7876</v>
      </c>
    </row>
    <row r="2476" spans="1:8" x14ac:dyDescent="0.25">
      <c r="A2476" s="113">
        <v>44873</v>
      </c>
      <c r="B2476" s="21" t="s">
        <v>8339</v>
      </c>
      <c r="C2476" s="13" t="s">
        <v>2196</v>
      </c>
      <c r="D2476" s="766" t="s">
        <v>8651</v>
      </c>
      <c r="E2476" s="22">
        <v>90000</v>
      </c>
      <c r="F2476" s="19"/>
      <c r="G2476" s="14">
        <f t="shared" si="47"/>
        <v>90000</v>
      </c>
      <c r="H2476" s="13" t="s">
        <v>8652</v>
      </c>
    </row>
    <row r="2477" spans="1:8" x14ac:dyDescent="0.25">
      <c r="A2477" s="113">
        <v>44876</v>
      </c>
      <c r="B2477" s="21" t="s">
        <v>7953</v>
      </c>
      <c r="C2477" s="13" t="s">
        <v>7954</v>
      </c>
      <c r="D2477" s="766"/>
      <c r="E2477" s="22"/>
      <c r="F2477" s="19">
        <v>300000</v>
      </c>
      <c r="G2477" s="14">
        <f t="shared" si="47"/>
        <v>-300000</v>
      </c>
      <c r="H2477" s="13" t="s">
        <v>8632</v>
      </c>
    </row>
    <row r="2478" spans="1:8" x14ac:dyDescent="0.25">
      <c r="A2478" s="113">
        <v>44876</v>
      </c>
      <c r="B2478" s="21" t="s">
        <v>7921</v>
      </c>
      <c r="C2478" s="13" t="s">
        <v>164</v>
      </c>
      <c r="D2478" s="766"/>
      <c r="E2478" s="22"/>
      <c r="F2478" s="19">
        <v>50000</v>
      </c>
      <c r="G2478" s="14">
        <f t="shared" si="47"/>
        <v>-50000</v>
      </c>
      <c r="H2478" s="13" t="s">
        <v>1157</v>
      </c>
    </row>
    <row r="2479" spans="1:8" x14ac:dyDescent="0.25">
      <c r="A2479" s="113">
        <v>44879</v>
      </c>
      <c r="B2479" s="21" t="s">
        <v>8339</v>
      </c>
      <c r="C2479" s="13" t="s">
        <v>169</v>
      </c>
      <c r="D2479" s="766" t="s">
        <v>8655</v>
      </c>
      <c r="E2479" s="22">
        <v>57500</v>
      </c>
      <c r="F2479" s="19"/>
      <c r="G2479" s="14">
        <f t="shared" si="47"/>
        <v>57500</v>
      </c>
      <c r="H2479" s="13" t="s">
        <v>8656</v>
      </c>
    </row>
    <row r="2480" spans="1:8"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x14ac:dyDescent="0.25">
      <c r="A2483" s="113">
        <v>44881</v>
      </c>
      <c r="B2483" s="21" t="s">
        <v>8657</v>
      </c>
      <c r="C2483" s="13" t="s">
        <v>8394</v>
      </c>
      <c r="D2483" s="766" t="s">
        <v>8045</v>
      </c>
      <c r="E2483" s="22">
        <v>472224</v>
      </c>
      <c r="F2483" s="19"/>
      <c r="G2483" s="14">
        <f t="shared" si="48"/>
        <v>472224</v>
      </c>
      <c r="H2483" s="13"/>
    </row>
    <row r="2484" spans="1:8" x14ac:dyDescent="0.25">
      <c r="A2484" s="113">
        <v>44881</v>
      </c>
      <c r="B2484" s="21" t="s">
        <v>8339</v>
      </c>
      <c r="C2484" s="13" t="s">
        <v>169</v>
      </c>
      <c r="D2484" s="766" t="s">
        <v>8732</v>
      </c>
      <c r="E2484" s="22">
        <v>13900</v>
      </c>
      <c r="F2484" s="19"/>
      <c r="G2484" s="14">
        <f t="shared" si="48"/>
        <v>13900</v>
      </c>
      <c r="H2484" s="13" t="s">
        <v>8733</v>
      </c>
    </row>
    <row r="2485" spans="1:8" x14ac:dyDescent="0.25">
      <c r="A2485" s="113">
        <v>44882</v>
      </c>
      <c r="B2485" s="21" t="s">
        <v>8532</v>
      </c>
      <c r="C2485" s="13" t="s">
        <v>166</v>
      </c>
      <c r="D2485" s="766" t="s">
        <v>8802</v>
      </c>
      <c r="E2485" s="22">
        <v>30800</v>
      </c>
      <c r="F2485" s="19"/>
      <c r="G2485" s="14">
        <f t="shared" si="48"/>
        <v>30800</v>
      </c>
      <c r="H2485" s="13"/>
    </row>
    <row r="2486" spans="1:8" x14ac:dyDescent="0.25">
      <c r="A2486" s="113">
        <v>44882</v>
      </c>
      <c r="B2486" s="21" t="s">
        <v>7817</v>
      </c>
      <c r="C2486" s="13" t="s">
        <v>161</v>
      </c>
      <c r="D2486" s="766"/>
      <c r="E2486" s="22"/>
      <c r="F2486" s="19">
        <v>9000</v>
      </c>
      <c r="G2486" s="14">
        <f t="shared" si="48"/>
        <v>-9000</v>
      </c>
      <c r="H2486" s="1200" t="s">
        <v>8676</v>
      </c>
    </row>
    <row r="2487" spans="1:8" x14ac:dyDescent="0.25">
      <c r="A2487" s="113">
        <v>44882</v>
      </c>
      <c r="B2487" s="21" t="s">
        <v>8043</v>
      </c>
      <c r="C2487" s="13" t="s">
        <v>161</v>
      </c>
      <c r="D2487" s="766"/>
      <c r="E2487" s="22"/>
      <c r="F2487" s="19">
        <v>60000</v>
      </c>
      <c r="G2487" s="14">
        <f t="shared" si="48"/>
        <v>-60000</v>
      </c>
      <c r="H2487" s="1200"/>
    </row>
    <row r="2488" spans="1:8" x14ac:dyDescent="0.25">
      <c r="A2488" s="113">
        <v>44882</v>
      </c>
      <c r="B2488" s="21" t="s">
        <v>7817</v>
      </c>
      <c r="C2488" s="13" t="s">
        <v>161</v>
      </c>
      <c r="D2488" s="766"/>
      <c r="E2488" s="22"/>
      <c r="F2488" s="19">
        <v>95</v>
      </c>
      <c r="G2488" s="14">
        <f t="shared" si="48"/>
        <v>-95</v>
      </c>
      <c r="H2488" s="1200" t="s">
        <v>4977</v>
      </c>
    </row>
    <row r="2489" spans="1:8" x14ac:dyDescent="0.25">
      <c r="A2489" s="113">
        <v>44882</v>
      </c>
      <c r="B2489" s="21" t="s">
        <v>8043</v>
      </c>
      <c r="C2489" s="13" t="s">
        <v>161</v>
      </c>
      <c r="D2489" s="766"/>
      <c r="E2489" s="22"/>
      <c r="F2489" s="19">
        <v>383</v>
      </c>
      <c r="G2489" s="14">
        <f t="shared" si="48"/>
        <v>-383</v>
      </c>
      <c r="H2489" s="1200"/>
    </row>
    <row r="2490" spans="1:8" x14ac:dyDescent="0.25">
      <c r="A2490" s="113">
        <v>44882</v>
      </c>
      <c r="B2490" s="21" t="s">
        <v>7921</v>
      </c>
      <c r="C2490" s="13" t="s">
        <v>8394</v>
      </c>
      <c r="D2490" s="766"/>
      <c r="E2490" s="22"/>
      <c r="F2490" s="19">
        <v>100000</v>
      </c>
      <c r="G2490" s="14">
        <f t="shared" si="48"/>
        <v>-100000</v>
      </c>
      <c r="H2490" s="1199" t="s">
        <v>8635</v>
      </c>
    </row>
    <row r="2491" spans="1:8" x14ac:dyDescent="0.25">
      <c r="A2491" s="113">
        <v>44882</v>
      </c>
      <c r="B2491" s="21" t="s">
        <v>8043</v>
      </c>
      <c r="C2491" s="13" t="s">
        <v>8394</v>
      </c>
      <c r="D2491" s="766"/>
      <c r="E2491" s="22"/>
      <c r="F2491" s="19">
        <v>100000</v>
      </c>
      <c r="G2491" s="14">
        <f t="shared" si="48"/>
        <v>-100000</v>
      </c>
      <c r="H2491" s="1199"/>
    </row>
    <row r="2492" spans="1:8" x14ac:dyDescent="0.25">
      <c r="A2492" s="113">
        <v>44882</v>
      </c>
      <c r="B2492" s="21" t="s">
        <v>8559</v>
      </c>
      <c r="C2492" s="13" t="s">
        <v>8394</v>
      </c>
      <c r="D2492" s="766"/>
      <c r="E2492" s="22"/>
      <c r="F2492" s="19">
        <v>200000</v>
      </c>
      <c r="G2492" s="14">
        <f t="shared" si="48"/>
        <v>-200000</v>
      </c>
      <c r="H2492" s="1199"/>
    </row>
    <row r="2493" spans="1:8" x14ac:dyDescent="0.25">
      <c r="A2493" s="113">
        <v>44882</v>
      </c>
      <c r="B2493" s="21" t="s">
        <v>8532</v>
      </c>
      <c r="C2493" s="13" t="s">
        <v>8394</v>
      </c>
      <c r="D2493" s="766"/>
      <c r="E2493" s="22"/>
      <c r="F2493" s="19">
        <v>100000</v>
      </c>
      <c r="G2493" s="14">
        <f t="shared" si="48"/>
        <v>-100000</v>
      </c>
      <c r="H2493" s="1199"/>
    </row>
    <row r="2494" spans="1:8" x14ac:dyDescent="0.25">
      <c r="A2494" s="113">
        <v>44884</v>
      </c>
      <c r="B2494" s="21" t="s">
        <v>8657</v>
      </c>
      <c r="C2494" s="13" t="s">
        <v>8394</v>
      </c>
      <c r="D2494" s="766" t="s">
        <v>8696</v>
      </c>
      <c r="E2494" s="22">
        <v>259749</v>
      </c>
      <c r="F2494" s="19"/>
      <c r="G2494" s="14">
        <f t="shared" si="48"/>
        <v>259749</v>
      </c>
      <c r="H2494" s="13"/>
    </row>
    <row r="2495" spans="1:8" x14ac:dyDescent="0.25">
      <c r="A2495" s="113">
        <v>44884</v>
      </c>
      <c r="B2495" s="21" t="s">
        <v>8657</v>
      </c>
      <c r="C2495" s="13" t="s">
        <v>166</v>
      </c>
      <c r="D2495" s="766" t="s">
        <v>8735</v>
      </c>
      <c r="E2495" s="22">
        <v>602000</v>
      </c>
      <c r="F2495" s="19"/>
      <c r="G2495" s="14">
        <f t="shared" si="48"/>
        <v>602000</v>
      </c>
      <c r="H2495" s="13" t="s">
        <v>8736</v>
      </c>
    </row>
    <row r="2496" spans="1:8" x14ac:dyDescent="0.25">
      <c r="A2496" s="113">
        <v>44884</v>
      </c>
      <c r="B2496" s="21" t="s">
        <v>8532</v>
      </c>
      <c r="C2496" s="13" t="s">
        <v>8394</v>
      </c>
      <c r="D2496" s="766" t="s">
        <v>8697</v>
      </c>
      <c r="E2496" s="22">
        <v>60270</v>
      </c>
      <c r="F2496" s="19"/>
      <c r="G2496" s="14">
        <f t="shared" si="48"/>
        <v>60270</v>
      </c>
      <c r="H2496" s="13"/>
    </row>
    <row r="2497" spans="1:8" x14ac:dyDescent="0.25">
      <c r="A2497" s="113">
        <v>44884</v>
      </c>
      <c r="B2497" s="21" t="s">
        <v>8339</v>
      </c>
      <c r="C2497" s="13" t="s">
        <v>2196</v>
      </c>
      <c r="D2497" s="766" t="s">
        <v>8740</v>
      </c>
      <c r="E2497" s="22">
        <v>40500</v>
      </c>
      <c r="F2497" s="19"/>
      <c r="G2497" s="14">
        <f t="shared" si="48"/>
        <v>40500</v>
      </c>
      <c r="H2497" s="13"/>
    </row>
    <row r="2498" spans="1:8" x14ac:dyDescent="0.25">
      <c r="A2498" s="113">
        <v>44884</v>
      </c>
      <c r="B2498" s="21" t="s">
        <v>6505</v>
      </c>
      <c r="C2498" s="13" t="s">
        <v>164</v>
      </c>
      <c r="D2498" s="766" t="s">
        <v>8215</v>
      </c>
      <c r="E2498" s="22">
        <v>2311</v>
      </c>
      <c r="F2498" s="19"/>
      <c r="G2498" s="14">
        <f t="shared" si="48"/>
        <v>2311</v>
      </c>
      <c r="H2498" s="13"/>
    </row>
    <row r="2499" spans="1:8" x14ac:dyDescent="0.25">
      <c r="A2499" s="113">
        <v>44886</v>
      </c>
      <c r="B2499" s="21" t="s">
        <v>8657</v>
      </c>
      <c r="C2499" s="13" t="s">
        <v>8394</v>
      </c>
      <c r="D2499" s="766" t="s">
        <v>8698</v>
      </c>
      <c r="E2499" s="22">
        <v>448149</v>
      </c>
      <c r="F2499" s="19"/>
      <c r="G2499" s="14">
        <f t="shared" si="48"/>
        <v>448149</v>
      </c>
      <c r="H2499" s="13"/>
    </row>
    <row r="2500" spans="1:8" x14ac:dyDescent="0.25">
      <c r="A2500" s="113">
        <v>44886</v>
      </c>
      <c r="B2500" s="21" t="s">
        <v>8043</v>
      </c>
      <c r="C2500" s="13" t="s">
        <v>8394</v>
      </c>
      <c r="D2500" s="766" t="s">
        <v>8366</v>
      </c>
      <c r="E2500" s="22">
        <v>20236</v>
      </c>
      <c r="F2500" s="19"/>
      <c r="G2500" s="14">
        <f t="shared" si="48"/>
        <v>20236</v>
      </c>
      <c r="H2500" s="13"/>
    </row>
    <row r="2501" spans="1:8" x14ac:dyDescent="0.25">
      <c r="A2501" s="113">
        <v>44887</v>
      </c>
      <c r="B2501" s="21" t="s">
        <v>8043</v>
      </c>
      <c r="C2501" s="13" t="s">
        <v>8456</v>
      </c>
      <c r="D2501" s="766"/>
      <c r="E2501" s="22"/>
      <c r="F2501" s="19">
        <v>100000</v>
      </c>
      <c r="G2501" s="14">
        <f t="shared" si="48"/>
        <v>-100000</v>
      </c>
      <c r="H2501" s="13" t="s">
        <v>1157</v>
      </c>
    </row>
    <row r="2502" spans="1:8" x14ac:dyDescent="0.25">
      <c r="A2502" s="113">
        <v>44887</v>
      </c>
      <c r="B2502" s="21" t="s">
        <v>8043</v>
      </c>
      <c r="C2502" s="13" t="s">
        <v>3011</v>
      </c>
      <c r="D2502" s="766"/>
      <c r="E2502" s="22"/>
      <c r="F2502" s="19">
        <v>50000</v>
      </c>
      <c r="G2502" s="14">
        <f t="shared" si="48"/>
        <v>-50000</v>
      </c>
      <c r="H2502" s="13" t="s">
        <v>8706</v>
      </c>
    </row>
    <row r="2503" spans="1:8" x14ac:dyDescent="0.25">
      <c r="A2503" s="113">
        <v>44888</v>
      </c>
      <c r="B2503" s="21" t="s">
        <v>8339</v>
      </c>
      <c r="C2503" s="13" t="s">
        <v>8708</v>
      </c>
      <c r="D2503" s="766"/>
      <c r="E2503" s="22">
        <v>300000</v>
      </c>
      <c r="F2503" s="19"/>
      <c r="G2503" s="14">
        <f t="shared" si="48"/>
        <v>300000</v>
      </c>
      <c r="H2503" s="13" t="s">
        <v>8709</v>
      </c>
    </row>
    <row r="2504" spans="1:8" x14ac:dyDescent="0.25">
      <c r="A2504" s="113">
        <v>44888</v>
      </c>
      <c r="B2504" s="21" t="s">
        <v>8339</v>
      </c>
      <c r="C2504" s="13" t="s">
        <v>8708</v>
      </c>
      <c r="D2504" s="766"/>
      <c r="E2504" s="22"/>
      <c r="F2504" s="19">
        <v>200000</v>
      </c>
      <c r="G2504" s="14">
        <f t="shared" si="48"/>
        <v>-200000</v>
      </c>
      <c r="H2504" s="13" t="s">
        <v>7918</v>
      </c>
    </row>
    <row r="2505" spans="1:8" x14ac:dyDescent="0.25">
      <c r="A2505" s="113">
        <v>44887</v>
      </c>
      <c r="B2505" s="21" t="s">
        <v>1400</v>
      </c>
      <c r="C2505" s="13" t="s">
        <v>7242</v>
      </c>
      <c r="D2505" s="766"/>
      <c r="E2505" s="22"/>
      <c r="F2505" s="19">
        <v>250000</v>
      </c>
      <c r="G2505" s="14">
        <f t="shared" si="48"/>
        <v>-250000</v>
      </c>
      <c r="H2505" s="13" t="s">
        <v>8718</v>
      </c>
    </row>
    <row r="2506" spans="1:8"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x14ac:dyDescent="0.25">
      <c r="A2508" s="113">
        <v>44888</v>
      </c>
      <c r="B2508" s="21" t="s">
        <v>7921</v>
      </c>
      <c r="C2508" s="13" t="s">
        <v>180</v>
      </c>
      <c r="D2508" s="766"/>
      <c r="E2508" s="22"/>
      <c r="F2508" s="19">
        <v>59000</v>
      </c>
      <c r="G2508" s="14">
        <f t="shared" si="48"/>
        <v>-59000</v>
      </c>
      <c r="H2508" s="1189" t="s">
        <v>8721</v>
      </c>
    </row>
    <row r="2509" spans="1:8" x14ac:dyDescent="0.25">
      <c r="A2509" s="113">
        <v>44888</v>
      </c>
      <c r="B2509" s="21" t="s">
        <v>7953</v>
      </c>
      <c r="C2509" s="13" t="s">
        <v>180</v>
      </c>
      <c r="D2509" s="766"/>
      <c r="E2509" s="22"/>
      <c r="F2509" s="19">
        <v>28000</v>
      </c>
      <c r="G2509" s="14">
        <f t="shared" si="48"/>
        <v>-28000</v>
      </c>
      <c r="H2509" s="1189"/>
    </row>
    <row r="2510" spans="1:8" x14ac:dyDescent="0.25">
      <c r="A2510" s="113">
        <v>44888</v>
      </c>
      <c r="B2510" s="21" t="s">
        <v>8043</v>
      </c>
      <c r="C2510" s="13" t="s">
        <v>180</v>
      </c>
      <c r="D2510" s="766"/>
      <c r="E2510" s="22"/>
      <c r="F2510" s="19">
        <v>100000</v>
      </c>
      <c r="G2510" s="14">
        <f t="shared" si="48"/>
        <v>-100000</v>
      </c>
      <c r="H2510" s="1189"/>
    </row>
    <row r="2511" spans="1:8" x14ac:dyDescent="0.25">
      <c r="A2511" s="113">
        <v>44888</v>
      </c>
      <c r="B2511" s="21" t="s">
        <v>7921</v>
      </c>
      <c r="C2511" s="13" t="s">
        <v>180</v>
      </c>
      <c r="D2511" s="766"/>
      <c r="E2511" s="22"/>
      <c r="F2511" s="19">
        <v>880</v>
      </c>
      <c r="G2511" s="14">
        <f t="shared" si="48"/>
        <v>-880</v>
      </c>
      <c r="H2511" s="13" t="s">
        <v>4977</v>
      </c>
    </row>
    <row r="2512" spans="1:8" x14ac:dyDescent="0.25">
      <c r="A2512" s="113">
        <v>44888</v>
      </c>
      <c r="B2512" s="21" t="s">
        <v>7953</v>
      </c>
      <c r="C2512" s="13" t="s">
        <v>180</v>
      </c>
      <c r="D2512" s="766"/>
      <c r="E2512" s="22"/>
      <c r="F2512" s="19">
        <v>860</v>
      </c>
      <c r="G2512" s="14">
        <f t="shared" si="48"/>
        <v>-860</v>
      </c>
      <c r="H2512" s="13" t="s">
        <v>4977</v>
      </c>
    </row>
    <row r="2513" spans="1:8" x14ac:dyDescent="0.25">
      <c r="A2513" s="113">
        <v>44888</v>
      </c>
      <c r="B2513" s="21" t="s">
        <v>8043</v>
      </c>
      <c r="C2513" s="13" t="s">
        <v>180</v>
      </c>
      <c r="D2513" s="766"/>
      <c r="E2513" s="22"/>
      <c r="F2513" s="19">
        <v>800</v>
      </c>
      <c r="G2513" s="14">
        <f t="shared" si="48"/>
        <v>-800</v>
      </c>
      <c r="H2513" s="13" t="s">
        <v>4977</v>
      </c>
    </row>
    <row r="2514" spans="1:8" s="731" customFormat="1" ht="31.5" x14ac:dyDescent="0.25">
      <c r="A2514" s="113">
        <v>44888</v>
      </c>
      <c r="B2514" s="743" t="s">
        <v>8043</v>
      </c>
      <c r="C2514" s="750" t="s">
        <v>7467</v>
      </c>
      <c r="D2514" s="779"/>
      <c r="E2514" s="751"/>
      <c r="F2514" s="752">
        <v>550000</v>
      </c>
      <c r="G2514" s="753">
        <f t="shared" si="48"/>
        <v>-550000</v>
      </c>
      <c r="H2514" s="756" t="s">
        <v>8717</v>
      </c>
    </row>
    <row r="2515" spans="1:8" x14ac:dyDescent="0.25">
      <c r="A2515" s="113">
        <v>44888</v>
      </c>
      <c r="B2515" s="21" t="s">
        <v>8657</v>
      </c>
      <c r="C2515" s="13" t="s">
        <v>2196</v>
      </c>
      <c r="D2515" s="766" t="s">
        <v>8743</v>
      </c>
      <c r="E2515" s="22">
        <v>28000</v>
      </c>
      <c r="F2515" s="19"/>
      <c r="G2515" s="14">
        <f t="shared" si="48"/>
        <v>28000</v>
      </c>
      <c r="H2515" s="13" t="s">
        <v>8744</v>
      </c>
    </row>
    <row r="2516" spans="1:8" x14ac:dyDescent="0.25">
      <c r="A2516" s="113">
        <v>44888</v>
      </c>
      <c r="B2516" s="21" t="s">
        <v>8532</v>
      </c>
      <c r="C2516" s="13" t="s">
        <v>166</v>
      </c>
      <c r="D2516" s="766" t="s">
        <v>8799</v>
      </c>
      <c r="E2516" s="22">
        <v>8160</v>
      </c>
      <c r="F2516" s="19"/>
      <c r="G2516" s="14">
        <f t="shared" si="48"/>
        <v>8160</v>
      </c>
      <c r="H2516" s="13"/>
    </row>
    <row r="2517" spans="1:8" x14ac:dyDescent="0.25">
      <c r="A2517" s="113">
        <v>44888</v>
      </c>
      <c r="B2517" s="21" t="s">
        <v>8339</v>
      </c>
      <c r="C2517" s="13" t="s">
        <v>7467</v>
      </c>
      <c r="D2517" s="766" t="s">
        <v>8859</v>
      </c>
      <c r="E2517" s="22">
        <v>1450496</v>
      </c>
      <c r="F2517" s="19"/>
      <c r="G2517" s="14">
        <f t="shared" si="48"/>
        <v>1450496</v>
      </c>
      <c r="H2517" s="13"/>
    </row>
    <row r="2518" spans="1:8" x14ac:dyDescent="0.25">
      <c r="A2518" s="113">
        <v>44889</v>
      </c>
      <c r="B2518" s="21" t="s">
        <v>8657</v>
      </c>
      <c r="C2518" s="13" t="s">
        <v>8394</v>
      </c>
      <c r="D2518" s="766" t="s">
        <v>8588</v>
      </c>
      <c r="E2518" s="22">
        <v>451515</v>
      </c>
      <c r="F2518" s="19"/>
      <c r="G2518" s="14">
        <f t="shared" si="48"/>
        <v>451515</v>
      </c>
      <c r="H2518" s="13"/>
    </row>
    <row r="2519" spans="1:8" x14ac:dyDescent="0.25">
      <c r="A2519" s="113">
        <v>44889</v>
      </c>
      <c r="B2519" s="21" t="s">
        <v>8657</v>
      </c>
      <c r="C2519" s="13" t="s">
        <v>8394</v>
      </c>
      <c r="D2519" s="766" t="s">
        <v>8737</v>
      </c>
      <c r="E2519" s="22">
        <v>118979</v>
      </c>
      <c r="F2519" s="19"/>
      <c r="G2519" s="14">
        <f t="shared" si="48"/>
        <v>118979</v>
      </c>
      <c r="H2519" s="13"/>
    </row>
    <row r="2520" spans="1:8" x14ac:dyDescent="0.25">
      <c r="A2520" s="113">
        <v>44889</v>
      </c>
      <c r="B2520" s="21" t="s">
        <v>8657</v>
      </c>
      <c r="C2520" s="13" t="s">
        <v>166</v>
      </c>
      <c r="D2520" s="766" t="s">
        <v>8800</v>
      </c>
      <c r="E2520" s="22">
        <v>364000</v>
      </c>
      <c r="F2520" s="19"/>
      <c r="G2520" s="14">
        <f t="shared" si="48"/>
        <v>364000</v>
      </c>
      <c r="H2520" s="13"/>
    </row>
    <row r="2521" spans="1:8" x14ac:dyDescent="0.25">
      <c r="A2521" s="113">
        <v>44890</v>
      </c>
      <c r="B2521" s="21" t="s">
        <v>8657</v>
      </c>
      <c r="C2521" s="13" t="s">
        <v>8394</v>
      </c>
      <c r="D2521" s="766" t="s">
        <v>8738</v>
      </c>
      <c r="E2521" s="22">
        <v>206663</v>
      </c>
      <c r="F2521" s="19"/>
      <c r="G2521" s="14">
        <f t="shared" si="48"/>
        <v>206663</v>
      </c>
      <c r="H2521" s="13"/>
    </row>
    <row r="2522" spans="1:8" x14ac:dyDescent="0.25">
      <c r="A2522" s="113">
        <v>44890</v>
      </c>
      <c r="B2522" s="21" t="s">
        <v>8043</v>
      </c>
      <c r="C2522" s="13" t="s">
        <v>8394</v>
      </c>
      <c r="D2522" s="766" t="s">
        <v>8739</v>
      </c>
      <c r="E2522" s="22">
        <v>128076</v>
      </c>
      <c r="F2522" s="19"/>
      <c r="G2522" s="14">
        <f t="shared" si="48"/>
        <v>128076</v>
      </c>
      <c r="H2522" s="13"/>
    </row>
    <row r="2523" spans="1:8" x14ac:dyDescent="0.25">
      <c r="A2523" s="113">
        <v>44889</v>
      </c>
      <c r="B2523" s="21" t="s">
        <v>7921</v>
      </c>
      <c r="C2523" s="13" t="s">
        <v>8394</v>
      </c>
      <c r="D2523" s="766"/>
      <c r="E2523" s="22"/>
      <c r="F2523" s="19">
        <v>51219</v>
      </c>
      <c r="G2523" s="14">
        <f t="shared" si="48"/>
        <v>-51219</v>
      </c>
      <c r="H2523" s="1184" t="s">
        <v>8635</v>
      </c>
    </row>
    <row r="2524" spans="1:8" x14ac:dyDescent="0.25">
      <c r="A2524" s="113">
        <v>44889</v>
      </c>
      <c r="B2524" s="21" t="s">
        <v>8043</v>
      </c>
      <c r="C2524" s="13" t="s">
        <v>8394</v>
      </c>
      <c r="D2524" s="766"/>
      <c r="E2524" s="22"/>
      <c r="F2524" s="19">
        <v>50117</v>
      </c>
      <c r="G2524" s="14">
        <f t="shared" si="48"/>
        <v>-50117</v>
      </c>
      <c r="H2524" s="1184"/>
    </row>
    <row r="2525" spans="1:8" x14ac:dyDescent="0.25">
      <c r="A2525" s="113">
        <v>44889</v>
      </c>
      <c r="B2525" s="21" t="s">
        <v>8077</v>
      </c>
      <c r="C2525" s="13" t="s">
        <v>8394</v>
      </c>
      <c r="D2525" s="766"/>
      <c r="E2525" s="22"/>
      <c r="F2525" s="19">
        <v>13496</v>
      </c>
      <c r="G2525" s="14">
        <f t="shared" si="48"/>
        <v>-13496</v>
      </c>
      <c r="H2525" s="1184"/>
    </row>
    <row r="2526" spans="1:8" x14ac:dyDescent="0.25">
      <c r="A2526" s="113">
        <v>44889</v>
      </c>
      <c r="B2526" s="21" t="s">
        <v>8559</v>
      </c>
      <c r="C2526" s="13" t="s">
        <v>8394</v>
      </c>
      <c r="D2526" s="766"/>
      <c r="E2526" s="22"/>
      <c r="F2526" s="19">
        <v>115599</v>
      </c>
      <c r="G2526" s="14">
        <f t="shared" si="48"/>
        <v>-115599</v>
      </c>
      <c r="H2526" s="1184"/>
    </row>
    <row r="2527" spans="1:8" x14ac:dyDescent="0.25">
      <c r="A2527" s="113">
        <v>44889</v>
      </c>
      <c r="B2527" s="21" t="s">
        <v>8532</v>
      </c>
      <c r="C2527" s="13" t="s">
        <v>8394</v>
      </c>
      <c r="D2527" s="766"/>
      <c r="E2527" s="22"/>
      <c r="F2527" s="19">
        <v>72562</v>
      </c>
      <c r="G2527" s="14">
        <f t="shared" si="48"/>
        <v>-72562</v>
      </c>
      <c r="H2527" s="1184"/>
    </row>
    <row r="2528" spans="1:8" x14ac:dyDescent="0.25">
      <c r="A2528" s="113">
        <v>44889</v>
      </c>
      <c r="B2528" s="21" t="s">
        <v>8657</v>
      </c>
      <c r="C2528" s="13" t="s">
        <v>8394</v>
      </c>
      <c r="D2528" s="766"/>
      <c r="E2528" s="22"/>
      <c r="F2528" s="19">
        <f>500000-F2527-F2526-F2525-F2524-F2523</f>
        <v>197007</v>
      </c>
      <c r="G2528" s="14">
        <f t="shared" si="48"/>
        <v>-197007</v>
      </c>
      <c r="H2528" s="1184"/>
    </row>
    <row r="2529" spans="1:8" x14ac:dyDescent="0.25">
      <c r="A2529" s="113">
        <v>44891</v>
      </c>
      <c r="B2529" s="21" t="s">
        <v>8339</v>
      </c>
      <c r="C2529" s="13" t="s">
        <v>169</v>
      </c>
      <c r="D2529" s="766" t="s">
        <v>8734</v>
      </c>
      <c r="E2529" s="22">
        <v>4000</v>
      </c>
      <c r="F2529" s="19"/>
      <c r="G2529" s="14">
        <f t="shared" si="48"/>
        <v>4000</v>
      </c>
      <c r="H2529" s="13" t="s">
        <v>8731</v>
      </c>
    </row>
    <row r="2530" spans="1:8" x14ac:dyDescent="0.25">
      <c r="A2530" s="113">
        <v>44891</v>
      </c>
      <c r="B2530" s="21" t="s">
        <v>8339</v>
      </c>
      <c r="C2530" s="13" t="s">
        <v>2196</v>
      </c>
      <c r="D2530" s="766" t="s">
        <v>8745</v>
      </c>
      <c r="E2530" s="22">
        <v>15000</v>
      </c>
      <c r="F2530" s="19"/>
      <c r="G2530" s="14">
        <f t="shared" si="48"/>
        <v>15000</v>
      </c>
      <c r="H2530" s="13" t="s">
        <v>8747</v>
      </c>
    </row>
    <row r="2531" spans="1:8" x14ac:dyDescent="0.25">
      <c r="A2531" s="113">
        <v>44891</v>
      </c>
      <c r="B2531" s="21" t="s">
        <v>8339</v>
      </c>
      <c r="C2531" s="13" t="s">
        <v>2196</v>
      </c>
      <c r="D2531" s="766" t="s">
        <v>8746</v>
      </c>
      <c r="E2531" s="22">
        <v>25200</v>
      </c>
      <c r="F2531" s="19"/>
      <c r="G2531" s="14">
        <f t="shared" si="48"/>
        <v>25200</v>
      </c>
      <c r="H2531" s="13" t="s">
        <v>8748</v>
      </c>
    </row>
    <row r="2532" spans="1:8" x14ac:dyDescent="0.25">
      <c r="A2532" s="113">
        <v>44893</v>
      </c>
      <c r="B2532" s="51" t="s">
        <v>8339</v>
      </c>
      <c r="C2532" s="7" t="s">
        <v>166</v>
      </c>
      <c r="D2532" s="780" t="s">
        <v>8801</v>
      </c>
      <c r="E2532" s="300">
        <v>52000</v>
      </c>
      <c r="F2532" s="214"/>
      <c r="G2532" s="14">
        <f t="shared" si="48"/>
        <v>52000</v>
      </c>
    </row>
    <row r="2533" spans="1:8"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x14ac:dyDescent="0.25">
      <c r="A2536" s="113">
        <v>44896</v>
      </c>
      <c r="B2536" s="51" t="s">
        <v>7921</v>
      </c>
      <c r="C2536" s="7" t="s">
        <v>438</v>
      </c>
      <c r="D2536" s="780"/>
      <c r="E2536" s="300"/>
      <c r="F2536" s="214">
        <v>100000</v>
      </c>
      <c r="G2536" s="14">
        <f t="shared" si="48"/>
        <v>-100000</v>
      </c>
      <c r="H2536" s="7" t="s">
        <v>8717</v>
      </c>
    </row>
    <row r="2537" spans="1:8" x14ac:dyDescent="0.25">
      <c r="A2537" s="113">
        <v>44897</v>
      </c>
      <c r="B2537" s="51" t="s">
        <v>7921</v>
      </c>
      <c r="C2537" s="7" t="s">
        <v>438</v>
      </c>
      <c r="D2537" s="780"/>
      <c r="E2537" s="300"/>
      <c r="F2537" s="214">
        <v>100000</v>
      </c>
      <c r="G2537" s="14">
        <f t="shared" si="48"/>
        <v>-100000</v>
      </c>
      <c r="H2537" s="7" t="s">
        <v>8717</v>
      </c>
    </row>
    <row r="2538" spans="1:8" x14ac:dyDescent="0.25">
      <c r="A2538" s="113">
        <v>44896</v>
      </c>
      <c r="B2538" s="51" t="s">
        <v>8339</v>
      </c>
      <c r="C2538" s="7" t="s">
        <v>7467</v>
      </c>
      <c r="D2538" s="780" t="s">
        <v>8857</v>
      </c>
      <c r="E2538" s="300">
        <v>4000</v>
      </c>
      <c r="F2538" s="214"/>
      <c r="G2538" s="14">
        <f t="shared" si="48"/>
        <v>4000</v>
      </c>
    </row>
    <row r="2539" spans="1:8" x14ac:dyDescent="0.25">
      <c r="A2539" s="113">
        <v>44896</v>
      </c>
      <c r="B2539" s="51" t="s">
        <v>8339</v>
      </c>
      <c r="C2539" s="7" t="s">
        <v>7467</v>
      </c>
      <c r="D2539" s="780" t="s">
        <v>8858</v>
      </c>
      <c r="E2539" s="300">
        <v>100742</v>
      </c>
      <c r="F2539" s="214"/>
      <c r="G2539" s="14">
        <f t="shared" si="48"/>
        <v>100742</v>
      </c>
    </row>
    <row r="2540" spans="1:8" x14ac:dyDescent="0.25">
      <c r="A2540" s="113">
        <v>44896</v>
      </c>
      <c r="B2540" s="51" t="s">
        <v>8339</v>
      </c>
      <c r="C2540" s="7" t="s">
        <v>7467</v>
      </c>
      <c r="D2540" s="780" t="s">
        <v>8861</v>
      </c>
      <c r="E2540" s="300">
        <v>294393</v>
      </c>
      <c r="F2540" s="214"/>
      <c r="G2540" s="14">
        <f t="shared" si="48"/>
        <v>294393</v>
      </c>
    </row>
    <row r="2541" spans="1:8" x14ac:dyDescent="0.25">
      <c r="A2541" s="113">
        <v>44896</v>
      </c>
      <c r="B2541" s="51" t="s">
        <v>8657</v>
      </c>
      <c r="C2541" s="7" t="s">
        <v>2196</v>
      </c>
      <c r="D2541" s="780" t="s">
        <v>8803</v>
      </c>
      <c r="E2541" s="300">
        <v>42000</v>
      </c>
      <c r="F2541" s="214"/>
      <c r="G2541" s="14">
        <f t="shared" si="48"/>
        <v>42000</v>
      </c>
      <c r="H2541" s="13" t="s">
        <v>8805</v>
      </c>
    </row>
    <row r="2542" spans="1:8" x14ac:dyDescent="0.25">
      <c r="A2542" s="113">
        <v>44897</v>
      </c>
      <c r="B2542" s="51" t="s">
        <v>8657</v>
      </c>
      <c r="C2542" s="7" t="s">
        <v>2196</v>
      </c>
      <c r="D2542" s="780" t="s">
        <v>8804</v>
      </c>
      <c r="E2542" s="300">
        <v>10000</v>
      </c>
      <c r="F2542" s="214"/>
      <c r="G2542" s="14">
        <f t="shared" si="48"/>
        <v>10000</v>
      </c>
      <c r="H2542" s="7" t="s">
        <v>8806</v>
      </c>
    </row>
    <row r="2543" spans="1:8" x14ac:dyDescent="0.25">
      <c r="A2543" s="113">
        <v>44897</v>
      </c>
      <c r="B2543" s="51" t="s">
        <v>8559</v>
      </c>
      <c r="C2543" s="7" t="s">
        <v>7467</v>
      </c>
      <c r="D2543" s="780" t="s">
        <v>8862</v>
      </c>
      <c r="E2543" s="300">
        <v>157044</v>
      </c>
      <c r="F2543" s="214"/>
      <c r="G2543" s="14">
        <f t="shared" si="48"/>
        <v>157044</v>
      </c>
    </row>
    <row r="2544" spans="1:8" x14ac:dyDescent="0.25">
      <c r="A2544" s="113">
        <v>44897</v>
      </c>
      <c r="B2544" s="51" t="s">
        <v>8559</v>
      </c>
      <c r="C2544" s="7" t="s">
        <v>7467</v>
      </c>
      <c r="D2544" s="780" t="s">
        <v>8863</v>
      </c>
      <c r="E2544" s="300">
        <v>55248</v>
      </c>
      <c r="F2544" s="214"/>
      <c r="G2544" s="14">
        <f t="shared" si="48"/>
        <v>55248</v>
      </c>
    </row>
    <row r="2545" spans="1:8" x14ac:dyDescent="0.25">
      <c r="A2545" s="113">
        <v>44897</v>
      </c>
      <c r="B2545" s="51" t="s">
        <v>8339</v>
      </c>
      <c r="C2545" s="7" t="s">
        <v>7467</v>
      </c>
      <c r="D2545" s="780" t="s">
        <v>8864</v>
      </c>
      <c r="E2545" s="300">
        <v>56000</v>
      </c>
      <c r="F2545" s="214"/>
      <c r="G2545" s="14">
        <f t="shared" si="48"/>
        <v>56000</v>
      </c>
    </row>
    <row r="2546" spans="1:8" x14ac:dyDescent="0.25">
      <c r="A2546" s="113">
        <v>44897</v>
      </c>
      <c r="B2546" s="10" t="s">
        <v>7953</v>
      </c>
      <c r="C2546" s="11" t="s">
        <v>7954</v>
      </c>
      <c r="F2546" s="9">
        <v>200000</v>
      </c>
      <c r="G2546" s="14">
        <f t="shared" si="48"/>
        <v>-200000</v>
      </c>
      <c r="H2546" s="7" t="s">
        <v>7918</v>
      </c>
    </row>
    <row r="2547" spans="1:8" x14ac:dyDescent="0.25">
      <c r="A2547" s="113">
        <v>44898</v>
      </c>
      <c r="B2547" s="10" t="s">
        <v>8043</v>
      </c>
      <c r="C2547" s="11" t="s">
        <v>7467</v>
      </c>
      <c r="D2547" s="768" t="s">
        <v>8865</v>
      </c>
      <c r="E2547" s="8">
        <v>350364</v>
      </c>
      <c r="G2547" s="14">
        <f t="shared" si="48"/>
        <v>350364</v>
      </c>
    </row>
    <row r="2548" spans="1:8"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x14ac:dyDescent="0.25">
      <c r="A2550" s="113">
        <v>44900</v>
      </c>
      <c r="B2550" s="10" t="s">
        <v>8657</v>
      </c>
      <c r="C2550" s="11" t="s">
        <v>8394</v>
      </c>
      <c r="D2550" s="768" t="s">
        <v>8808</v>
      </c>
      <c r="E2550" s="8">
        <v>333027</v>
      </c>
      <c r="G2550" s="6">
        <f t="shared" si="48"/>
        <v>333027</v>
      </c>
    </row>
    <row r="2551" spans="1:8" x14ac:dyDescent="0.25">
      <c r="A2551" s="113">
        <v>44901</v>
      </c>
      <c r="B2551" s="10" t="s">
        <v>1400</v>
      </c>
      <c r="C2551" s="11" t="s">
        <v>438</v>
      </c>
      <c r="D2551" s="768" t="s">
        <v>8855</v>
      </c>
      <c r="E2551" s="8">
        <v>1900</v>
      </c>
      <c r="G2551" s="6">
        <f t="shared" si="48"/>
        <v>1900</v>
      </c>
      <c r="H2551" s="7" t="s">
        <v>8856</v>
      </c>
    </row>
    <row r="2552" spans="1:8" x14ac:dyDescent="0.25">
      <c r="A2552" s="113">
        <v>44901</v>
      </c>
      <c r="B2552" s="10" t="s">
        <v>8339</v>
      </c>
      <c r="C2552" s="11" t="s">
        <v>7467</v>
      </c>
      <c r="D2552" s="768" t="s">
        <v>8860</v>
      </c>
      <c r="E2552" s="8">
        <v>100742</v>
      </c>
      <c r="G2552" s="6">
        <f t="shared" si="48"/>
        <v>100742</v>
      </c>
    </row>
    <row r="2553" spans="1:8" x14ac:dyDescent="0.25">
      <c r="A2553" s="113">
        <v>44901</v>
      </c>
      <c r="B2553" s="10" t="s">
        <v>8339</v>
      </c>
      <c r="C2553" s="11" t="s">
        <v>7467</v>
      </c>
      <c r="D2553" s="768" t="s">
        <v>8866</v>
      </c>
      <c r="E2553" s="8">
        <v>147250</v>
      </c>
      <c r="G2553" s="6">
        <f t="shared" si="48"/>
        <v>147250</v>
      </c>
    </row>
    <row r="2554" spans="1:8" x14ac:dyDescent="0.25">
      <c r="A2554" s="113">
        <v>44902</v>
      </c>
      <c r="B2554" s="10" t="s">
        <v>1400</v>
      </c>
      <c r="C2554" s="11" t="s">
        <v>2196</v>
      </c>
      <c r="F2554" s="9">
        <v>5940</v>
      </c>
      <c r="G2554" s="6">
        <f t="shared" si="48"/>
        <v>-5940</v>
      </c>
      <c r="H2554" s="1228" t="s">
        <v>8824</v>
      </c>
    </row>
    <row r="2555" spans="1:8" x14ac:dyDescent="0.25">
      <c r="A2555" s="113">
        <v>44902</v>
      </c>
      <c r="B2555" s="10" t="s">
        <v>8339</v>
      </c>
      <c r="C2555" s="11" t="s">
        <v>2196</v>
      </c>
      <c r="F2555" s="9">
        <v>39210</v>
      </c>
      <c r="G2555" s="6">
        <f t="shared" si="48"/>
        <v>-39210</v>
      </c>
      <c r="H2555" s="1228"/>
    </row>
    <row r="2556" spans="1:8" x14ac:dyDescent="0.25">
      <c r="A2556" s="113">
        <v>44902</v>
      </c>
      <c r="B2556" s="10" t="s">
        <v>8559</v>
      </c>
      <c r="C2556" s="11" t="s">
        <v>2196</v>
      </c>
      <c r="F2556" s="9">
        <v>18450</v>
      </c>
      <c r="G2556" s="6">
        <f t="shared" si="48"/>
        <v>-18450</v>
      </c>
      <c r="H2556" s="1228"/>
    </row>
    <row r="2557" spans="1:8" x14ac:dyDescent="0.25">
      <c r="A2557" s="113">
        <v>44902</v>
      </c>
      <c r="B2557" s="10" t="s">
        <v>8657</v>
      </c>
      <c r="C2557" s="11" t="s">
        <v>2196</v>
      </c>
      <c r="F2557" s="9">
        <v>80000</v>
      </c>
      <c r="G2557" s="6">
        <f t="shared" si="48"/>
        <v>-80000</v>
      </c>
      <c r="H2557" s="1228"/>
    </row>
    <row r="2558" spans="1:8" x14ac:dyDescent="0.25">
      <c r="A2558" s="113">
        <v>44904</v>
      </c>
      <c r="B2558" s="10" t="s">
        <v>8657</v>
      </c>
      <c r="C2558" s="11" t="s">
        <v>8394</v>
      </c>
      <c r="F2558" s="9">
        <v>468530</v>
      </c>
      <c r="G2558" s="6">
        <f t="shared" si="48"/>
        <v>-468530</v>
      </c>
      <c r="H2558" s="7" t="s">
        <v>8835</v>
      </c>
    </row>
    <row r="2559" spans="1:8" x14ac:dyDescent="0.25">
      <c r="A2559" s="113">
        <v>44904</v>
      </c>
      <c r="B2559" s="10" t="s">
        <v>8657</v>
      </c>
      <c r="C2559" s="11" t="s">
        <v>7242</v>
      </c>
      <c r="F2559" s="9">
        <v>790800</v>
      </c>
      <c r="G2559" s="6">
        <f t="shared" si="48"/>
        <v>-790800</v>
      </c>
      <c r="H2559" s="7" t="s">
        <v>8836</v>
      </c>
    </row>
    <row r="2560" spans="1:8" x14ac:dyDescent="0.25">
      <c r="A2560" s="113">
        <v>44904</v>
      </c>
      <c r="B2560" s="10" t="s">
        <v>8657</v>
      </c>
      <c r="C2560" s="11" t="s">
        <v>5681</v>
      </c>
      <c r="F2560" s="9">
        <v>500000</v>
      </c>
      <c r="G2560" s="6">
        <f t="shared" si="48"/>
        <v>-500000</v>
      </c>
      <c r="H2560" s="7" t="s">
        <v>8835</v>
      </c>
    </row>
    <row r="2561" spans="1:8" x14ac:dyDescent="0.25">
      <c r="A2561" s="113">
        <v>44904</v>
      </c>
      <c r="B2561" s="10" t="s">
        <v>8657</v>
      </c>
      <c r="C2561" s="11" t="s">
        <v>5681</v>
      </c>
      <c r="F2561" s="9">
        <v>350000</v>
      </c>
      <c r="G2561" s="6">
        <f t="shared" si="48"/>
        <v>-350000</v>
      </c>
      <c r="H2561" s="7" t="s">
        <v>8835</v>
      </c>
    </row>
    <row r="2562" spans="1:8"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x14ac:dyDescent="0.25">
      <c r="A2564" s="113">
        <v>44907</v>
      </c>
      <c r="B2564" s="743" t="s">
        <v>7921</v>
      </c>
      <c r="C2564" s="750" t="s">
        <v>438</v>
      </c>
      <c r="D2564" s="779"/>
      <c r="E2564" s="751"/>
      <c r="F2564" s="752">
        <v>24400</v>
      </c>
      <c r="G2564" s="753">
        <f t="shared" si="48"/>
        <v>-24400</v>
      </c>
      <c r="H2564" s="1188" t="s">
        <v>8851</v>
      </c>
    </row>
    <row r="2565" spans="1:8" x14ac:dyDescent="0.25">
      <c r="A2565" s="113">
        <v>44907</v>
      </c>
      <c r="B2565" s="743" t="s">
        <v>3946</v>
      </c>
      <c r="C2565" s="750" t="s">
        <v>438</v>
      </c>
      <c r="D2565" s="779"/>
      <c r="E2565" s="751"/>
      <c r="F2565" s="752">
        <v>68000</v>
      </c>
      <c r="G2565" s="753">
        <f t="shared" si="48"/>
        <v>-68000</v>
      </c>
      <c r="H2565" s="1188"/>
    </row>
    <row r="2566" spans="1:8" x14ac:dyDescent="0.25">
      <c r="A2566" s="113">
        <v>44907</v>
      </c>
      <c r="B2566" s="743" t="s">
        <v>1400</v>
      </c>
      <c r="C2566" s="750" t="s">
        <v>438</v>
      </c>
      <c r="D2566" s="779"/>
      <c r="E2566" s="751"/>
      <c r="F2566" s="752">
        <v>7600</v>
      </c>
      <c r="G2566" s="753">
        <f t="shared" si="48"/>
        <v>-7600</v>
      </c>
      <c r="H2566" s="1188"/>
    </row>
    <row r="2567" spans="1:8" x14ac:dyDescent="0.25">
      <c r="A2567" s="113">
        <v>44907</v>
      </c>
      <c r="B2567" s="743" t="s">
        <v>8339</v>
      </c>
      <c r="C2567" s="750" t="s">
        <v>7242</v>
      </c>
      <c r="D2567" s="779" t="s">
        <v>8737</v>
      </c>
      <c r="E2567" s="751">
        <v>1603139</v>
      </c>
      <c r="F2567" s="752"/>
      <c r="G2567" s="753">
        <f t="shared" si="48"/>
        <v>1603139</v>
      </c>
      <c r="H2567" s="750"/>
    </row>
    <row r="2568" spans="1:8"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x14ac:dyDescent="0.25">
      <c r="A2571" s="113">
        <v>44909</v>
      </c>
      <c r="B2571" s="743" t="s">
        <v>8657</v>
      </c>
      <c r="C2571" s="750" t="s">
        <v>166</v>
      </c>
      <c r="D2571" s="779" t="s">
        <v>8802</v>
      </c>
      <c r="E2571" s="751">
        <v>23625</v>
      </c>
      <c r="F2571" s="752"/>
      <c r="G2571" s="753">
        <f t="shared" si="48"/>
        <v>23625</v>
      </c>
      <c r="H2571" s="750"/>
    </row>
    <row r="2572" spans="1:8" x14ac:dyDescent="0.25">
      <c r="A2572" s="113">
        <v>44910</v>
      </c>
      <c r="B2572" s="743" t="s">
        <v>6505</v>
      </c>
      <c r="C2572" s="750" t="s">
        <v>164</v>
      </c>
      <c r="D2572" s="779" t="s">
        <v>8215</v>
      </c>
      <c r="E2572" s="751">
        <v>1320</v>
      </c>
      <c r="F2572" s="752"/>
      <c r="G2572" s="753">
        <f t="shared" si="48"/>
        <v>1320</v>
      </c>
      <c r="H2572" s="750" t="s">
        <v>8907</v>
      </c>
    </row>
    <row r="2573" spans="1:8" x14ac:dyDescent="0.25">
      <c r="A2573" s="113">
        <v>44910</v>
      </c>
      <c r="B2573" s="743" t="s">
        <v>8339</v>
      </c>
      <c r="C2573" s="750" t="s">
        <v>2196</v>
      </c>
      <c r="D2573" s="779"/>
      <c r="E2573" s="751"/>
      <c r="F2573" s="752">
        <v>100000</v>
      </c>
      <c r="G2573" s="753">
        <f t="shared" si="48"/>
        <v>-100000</v>
      </c>
      <c r="H2573" s="750" t="s">
        <v>8869</v>
      </c>
    </row>
    <row r="2574" spans="1:8" x14ac:dyDescent="0.25">
      <c r="A2574" s="113">
        <v>44910</v>
      </c>
      <c r="B2574" s="743" t="s">
        <v>7921</v>
      </c>
      <c r="C2574" s="750" t="s">
        <v>164</v>
      </c>
      <c r="D2574" s="779"/>
      <c r="E2574" s="751"/>
      <c r="F2574" s="752">
        <v>67349</v>
      </c>
      <c r="G2574" s="753">
        <f t="shared" si="48"/>
        <v>-67349</v>
      </c>
      <c r="H2574" s="1227" t="s">
        <v>8869</v>
      </c>
    </row>
    <row r="2575" spans="1:8" x14ac:dyDescent="0.25">
      <c r="A2575" s="113">
        <v>44910</v>
      </c>
      <c r="B2575" s="743" t="s">
        <v>6505</v>
      </c>
      <c r="C2575" s="750" t="s">
        <v>164</v>
      </c>
      <c r="D2575" s="779"/>
      <c r="E2575" s="751"/>
      <c r="F2575" s="752">
        <v>9328</v>
      </c>
      <c r="G2575" s="753">
        <f t="shared" si="48"/>
        <v>-9328</v>
      </c>
      <c r="H2575" s="1227"/>
    </row>
    <row r="2576" spans="1:8" x14ac:dyDescent="0.25">
      <c r="A2576" s="113">
        <v>44910</v>
      </c>
      <c r="B2576" s="743" t="s">
        <v>7067</v>
      </c>
      <c r="C2576" s="750" t="s">
        <v>164</v>
      </c>
      <c r="D2576" s="779"/>
      <c r="E2576" s="751"/>
      <c r="F2576" s="752">
        <v>247</v>
      </c>
      <c r="G2576" s="753">
        <f t="shared" si="48"/>
        <v>-247</v>
      </c>
      <c r="H2576" s="1227"/>
    </row>
    <row r="2577" spans="1:8" x14ac:dyDescent="0.25">
      <c r="A2577" s="113">
        <v>44910</v>
      </c>
      <c r="B2577" s="743" t="s">
        <v>1400</v>
      </c>
      <c r="C2577" s="750" t="s">
        <v>164</v>
      </c>
      <c r="D2577" s="779"/>
      <c r="E2577" s="751"/>
      <c r="F2577" s="752">
        <v>23076</v>
      </c>
      <c r="G2577" s="753">
        <f t="shared" si="48"/>
        <v>-23076</v>
      </c>
      <c r="H2577" s="1227"/>
    </row>
    <row r="2578" spans="1:8" x14ac:dyDescent="0.25">
      <c r="A2578" s="113">
        <v>44910</v>
      </c>
      <c r="B2578" s="743" t="s">
        <v>8043</v>
      </c>
      <c r="C2578" s="750" t="s">
        <v>7467</v>
      </c>
      <c r="D2578" s="779"/>
      <c r="E2578" s="751"/>
      <c r="F2578" s="752">
        <v>300000</v>
      </c>
      <c r="G2578" s="753">
        <f t="shared" si="48"/>
        <v>-300000</v>
      </c>
      <c r="H2578" s="750" t="s">
        <v>8869</v>
      </c>
    </row>
    <row r="2579" spans="1:8" x14ac:dyDescent="0.25">
      <c r="A2579" s="113">
        <v>44910</v>
      </c>
      <c r="B2579" s="743" t="s">
        <v>8043</v>
      </c>
      <c r="C2579" s="750" t="s">
        <v>7467</v>
      </c>
      <c r="D2579" s="779"/>
      <c r="E2579" s="751"/>
      <c r="F2579" s="752">
        <v>300000</v>
      </c>
      <c r="G2579" s="753">
        <f t="shared" si="48"/>
        <v>-300000</v>
      </c>
      <c r="H2579" s="750" t="s">
        <v>8869</v>
      </c>
    </row>
    <row r="2580" spans="1:8"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x14ac:dyDescent="0.25">
      <c r="A2582" s="113">
        <v>44914</v>
      </c>
      <c r="B2582" s="743" t="s">
        <v>1400</v>
      </c>
      <c r="C2582" s="750" t="s">
        <v>3011</v>
      </c>
      <c r="D2582" s="779"/>
      <c r="E2582" s="751"/>
      <c r="F2582" s="752">
        <v>14000</v>
      </c>
      <c r="G2582" s="753">
        <f t="shared" si="48"/>
        <v>-14000</v>
      </c>
      <c r="H2582" s="1226" t="s">
        <v>8896</v>
      </c>
    </row>
    <row r="2583" spans="1:8" x14ac:dyDescent="0.25">
      <c r="A2583" s="113">
        <v>44914</v>
      </c>
      <c r="B2583" s="743" t="s">
        <v>6511</v>
      </c>
      <c r="C2583" s="750" t="s">
        <v>3011</v>
      </c>
      <c r="D2583" s="779"/>
      <c r="E2583" s="751"/>
      <c r="F2583" s="752">
        <v>11000</v>
      </c>
      <c r="G2583" s="753">
        <f t="shared" si="48"/>
        <v>-11000</v>
      </c>
      <c r="H2583" s="1226"/>
    </row>
    <row r="2584" spans="1:8" x14ac:dyDescent="0.25">
      <c r="A2584" s="113">
        <v>44914</v>
      </c>
      <c r="B2584" s="743" t="s">
        <v>8043</v>
      </c>
      <c r="C2584" s="750" t="s">
        <v>3011</v>
      </c>
      <c r="D2584" s="779"/>
      <c r="E2584" s="751"/>
      <c r="F2584" s="752">
        <v>25000</v>
      </c>
      <c r="G2584" s="753">
        <f t="shared" si="48"/>
        <v>-25000</v>
      </c>
      <c r="H2584" s="1226"/>
    </row>
    <row r="2585" spans="1:8" x14ac:dyDescent="0.25">
      <c r="A2585" s="113">
        <v>44917</v>
      </c>
      <c r="B2585" s="743" t="s">
        <v>8868</v>
      </c>
      <c r="C2585" s="750" t="s">
        <v>166</v>
      </c>
      <c r="D2585" s="779" t="s">
        <v>8910</v>
      </c>
      <c r="E2585" s="751">
        <v>78000</v>
      </c>
      <c r="F2585" s="752"/>
      <c r="G2585" s="753">
        <f t="shared" si="48"/>
        <v>78000</v>
      </c>
      <c r="H2585" s="750" t="s">
        <v>8911</v>
      </c>
    </row>
    <row r="2586" spans="1:8" x14ac:dyDescent="0.25">
      <c r="A2586" s="113">
        <v>44917</v>
      </c>
      <c r="B2586" s="743" t="s">
        <v>8876</v>
      </c>
      <c r="C2586" s="750" t="s">
        <v>180</v>
      </c>
      <c r="D2586" s="779" t="s">
        <v>8939</v>
      </c>
      <c r="E2586" s="751">
        <v>247080</v>
      </c>
      <c r="F2586" s="752"/>
      <c r="G2586" s="753">
        <f t="shared" si="48"/>
        <v>247080</v>
      </c>
      <c r="H2586" s="750"/>
    </row>
    <row r="2587" spans="1:8" x14ac:dyDescent="0.25">
      <c r="A2587" s="113">
        <v>44919</v>
      </c>
      <c r="B2587" s="743" t="s">
        <v>8657</v>
      </c>
      <c r="C2587" s="750" t="s">
        <v>8394</v>
      </c>
      <c r="D2587" s="779" t="s">
        <v>8968</v>
      </c>
      <c r="E2587" s="751">
        <v>118318</v>
      </c>
      <c r="F2587" s="752"/>
      <c r="G2587" s="753">
        <f t="shared" si="48"/>
        <v>118318</v>
      </c>
      <c r="H2587" s="750"/>
    </row>
    <row r="2588" spans="1:8"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x14ac:dyDescent="0.25">
      <c r="A2590" s="113">
        <v>44922</v>
      </c>
      <c r="B2590" s="743" t="s">
        <v>8559</v>
      </c>
      <c r="C2590" s="750" t="s">
        <v>7467</v>
      </c>
      <c r="D2590" s="779" t="s">
        <v>8966</v>
      </c>
      <c r="E2590" s="751">
        <v>33571</v>
      </c>
      <c r="F2590" s="752"/>
      <c r="G2590" s="753">
        <f t="shared" si="48"/>
        <v>33571</v>
      </c>
      <c r="H2590" s="750" t="s">
        <v>8967</v>
      </c>
    </row>
    <row r="2591" spans="1:8" x14ac:dyDescent="0.25">
      <c r="A2591" s="113">
        <v>44924</v>
      </c>
      <c r="B2591" s="743" t="s">
        <v>8043</v>
      </c>
      <c r="C2591" s="750" t="s">
        <v>7467</v>
      </c>
      <c r="D2591" s="779"/>
      <c r="E2591" s="751"/>
      <c r="F2591" s="752">
        <v>333000</v>
      </c>
      <c r="G2591" s="753">
        <f t="shared" si="48"/>
        <v>-333000</v>
      </c>
      <c r="H2591" s="750" t="s">
        <v>8956</v>
      </c>
    </row>
    <row r="2592" spans="1:8" x14ac:dyDescent="0.25">
      <c r="A2592" s="113">
        <v>44924</v>
      </c>
      <c r="B2592" s="743" t="s">
        <v>8043</v>
      </c>
      <c r="C2592" s="750" t="s">
        <v>7467</v>
      </c>
      <c r="D2592" s="779"/>
      <c r="E2592" s="751"/>
      <c r="F2592" s="752">
        <v>333000</v>
      </c>
      <c r="G2592" s="753">
        <f t="shared" si="48"/>
        <v>-333000</v>
      </c>
      <c r="H2592" s="750" t="s">
        <v>8957</v>
      </c>
    </row>
    <row r="2593" spans="1:8" x14ac:dyDescent="0.25">
      <c r="A2593" s="113">
        <v>44924</v>
      </c>
      <c r="B2593" s="743" t="s">
        <v>8043</v>
      </c>
      <c r="C2593" s="750" t="s">
        <v>7467</v>
      </c>
      <c r="D2593" s="779"/>
      <c r="E2593" s="751"/>
      <c r="F2593" s="752">
        <v>334000</v>
      </c>
      <c r="G2593" s="753">
        <f t="shared" si="48"/>
        <v>-334000</v>
      </c>
      <c r="H2593" s="750" t="s">
        <v>8958</v>
      </c>
    </row>
    <row r="2594" spans="1:8" x14ac:dyDescent="0.25">
      <c r="A2594" s="113">
        <v>44924</v>
      </c>
      <c r="B2594" s="743" t="s">
        <v>8657</v>
      </c>
      <c r="C2594" s="750" t="s">
        <v>166</v>
      </c>
      <c r="D2594" s="779" t="s">
        <v>8982</v>
      </c>
      <c r="E2594" s="751">
        <v>149500</v>
      </c>
      <c r="F2594" s="752"/>
      <c r="G2594" s="753">
        <f t="shared" si="48"/>
        <v>149500</v>
      </c>
      <c r="H2594" s="750" t="s">
        <v>8983</v>
      </c>
    </row>
    <row r="2595" spans="1:8" x14ac:dyDescent="0.25">
      <c r="A2595" s="113">
        <v>44924</v>
      </c>
      <c r="B2595" s="743" t="s">
        <v>8339</v>
      </c>
      <c r="C2595" s="750" t="s">
        <v>166</v>
      </c>
      <c r="D2595" s="779" t="s">
        <v>8965</v>
      </c>
      <c r="E2595" s="751">
        <v>17000</v>
      </c>
      <c r="F2595" s="752"/>
      <c r="G2595" s="753">
        <f t="shared" si="48"/>
        <v>17000</v>
      </c>
      <c r="H2595" s="750" t="s">
        <v>8964</v>
      </c>
    </row>
    <row r="2596" spans="1:8" x14ac:dyDescent="0.25">
      <c r="A2596" s="113">
        <v>44924</v>
      </c>
      <c r="B2596" s="743" t="s">
        <v>8657</v>
      </c>
      <c r="C2596" s="750" t="s">
        <v>8394</v>
      </c>
      <c r="D2596" s="779" t="s">
        <v>8969</v>
      </c>
      <c r="E2596" s="751">
        <v>38995</v>
      </c>
      <c r="F2596" s="752"/>
      <c r="G2596" s="753">
        <f t="shared" si="48"/>
        <v>38995</v>
      </c>
      <c r="H2596" s="750"/>
    </row>
    <row r="2597" spans="1:8" ht="25.5" x14ac:dyDescent="0.25">
      <c r="A2597" s="113">
        <v>44925</v>
      </c>
      <c r="B2597" s="743" t="s">
        <v>8868</v>
      </c>
      <c r="C2597" s="750" t="s">
        <v>7242</v>
      </c>
      <c r="D2597" s="779"/>
      <c r="E2597" s="751"/>
      <c r="F2597" s="752">
        <v>410600</v>
      </c>
      <c r="G2597" s="753">
        <f t="shared" si="48"/>
        <v>-410600</v>
      </c>
      <c r="H2597" s="76" t="s">
        <v>8963</v>
      </c>
    </row>
    <row r="2598" spans="1:8" ht="25.5" x14ac:dyDescent="0.25">
      <c r="A2598" s="113">
        <v>44925</v>
      </c>
      <c r="B2598" s="743" t="s">
        <v>8339</v>
      </c>
      <c r="C2598" s="750" t="s">
        <v>7242</v>
      </c>
      <c r="D2598" s="779"/>
      <c r="E2598" s="751"/>
      <c r="F2598" s="752">
        <v>370200</v>
      </c>
      <c r="G2598" s="753">
        <f t="shared" si="48"/>
        <v>-370200</v>
      </c>
      <c r="H2598" s="76" t="s">
        <v>8963</v>
      </c>
    </row>
    <row r="2599" spans="1:8" ht="25.5" x14ac:dyDescent="0.25">
      <c r="A2599" s="113">
        <v>44925</v>
      </c>
      <c r="B2599" s="743" t="s">
        <v>8559</v>
      </c>
      <c r="C2599" s="750" t="s">
        <v>7242</v>
      </c>
      <c r="D2599" s="779"/>
      <c r="E2599" s="751"/>
      <c r="F2599" s="752">
        <v>275600</v>
      </c>
      <c r="G2599" s="753">
        <f t="shared" si="48"/>
        <v>-275600</v>
      </c>
      <c r="H2599" s="76" t="s">
        <v>8963</v>
      </c>
    </row>
    <row r="2600" spans="1:8" x14ac:dyDescent="0.25">
      <c r="A2600" s="113">
        <v>44925</v>
      </c>
      <c r="B2600" s="743" t="s">
        <v>8339</v>
      </c>
      <c r="C2600" s="13" t="s">
        <v>8708</v>
      </c>
      <c r="D2600" s="766"/>
      <c r="E2600" s="22"/>
      <c r="F2600" s="19">
        <v>100000</v>
      </c>
      <c r="G2600" s="14">
        <f t="shared" si="48"/>
        <v>-100000</v>
      </c>
      <c r="H2600" s="13" t="s">
        <v>8981</v>
      </c>
    </row>
    <row r="2601" spans="1:8" x14ac:dyDescent="0.25">
      <c r="A2601" s="113">
        <v>44928</v>
      </c>
      <c r="B2601" s="743" t="s">
        <v>8339</v>
      </c>
      <c r="C2601" s="13" t="s">
        <v>2196</v>
      </c>
      <c r="D2601" s="766" t="s">
        <v>8984</v>
      </c>
      <c r="E2601" s="22">
        <v>16800</v>
      </c>
      <c r="F2601" s="19"/>
      <c r="G2601" s="14">
        <f t="shared" si="48"/>
        <v>16800</v>
      </c>
      <c r="H2601" s="750" t="s">
        <v>8909</v>
      </c>
    </row>
    <row r="2602" spans="1:8" x14ac:dyDescent="0.25">
      <c r="A2602" s="113">
        <v>44928</v>
      </c>
      <c r="B2602" s="743" t="s">
        <v>8339</v>
      </c>
      <c r="C2602" s="13" t="s">
        <v>2196</v>
      </c>
      <c r="D2602" s="766" t="s">
        <v>8985</v>
      </c>
      <c r="E2602" s="22">
        <v>40500</v>
      </c>
      <c r="F2602" s="19"/>
      <c r="G2602" s="14">
        <f t="shared" si="48"/>
        <v>40500</v>
      </c>
      <c r="H2602" s="750" t="s">
        <v>8986</v>
      </c>
    </row>
    <row r="2603" spans="1:8" x14ac:dyDescent="0.25">
      <c r="A2603" s="113">
        <v>44929</v>
      </c>
      <c r="B2603" s="743" t="s">
        <v>8559</v>
      </c>
      <c r="C2603" s="13" t="s">
        <v>7242</v>
      </c>
      <c r="D2603" s="766" t="s">
        <v>8739</v>
      </c>
      <c r="E2603" s="22">
        <v>704772</v>
      </c>
      <c r="F2603" s="19"/>
      <c r="G2603" s="14">
        <f t="shared" si="48"/>
        <v>704772</v>
      </c>
      <c r="H2603" s="750"/>
    </row>
    <row r="2604" spans="1:8" x14ac:dyDescent="0.25">
      <c r="A2604" s="113">
        <v>44929</v>
      </c>
      <c r="B2604" s="743" t="s">
        <v>8657</v>
      </c>
      <c r="C2604" s="13" t="s">
        <v>7242</v>
      </c>
      <c r="D2604" s="766" t="s">
        <v>8807</v>
      </c>
      <c r="E2604" s="22">
        <v>480779</v>
      </c>
      <c r="F2604" s="19"/>
      <c r="G2604" s="14">
        <f t="shared" si="48"/>
        <v>480779</v>
      </c>
      <c r="H2604" s="750"/>
    </row>
    <row r="2605" spans="1:8" x14ac:dyDescent="0.25">
      <c r="A2605" s="113">
        <v>44929</v>
      </c>
      <c r="B2605" s="743" t="s">
        <v>8868</v>
      </c>
      <c r="C2605" s="13" t="s">
        <v>7242</v>
      </c>
      <c r="D2605" s="766" t="s">
        <v>8808</v>
      </c>
      <c r="E2605" s="22">
        <v>353420</v>
      </c>
      <c r="F2605" s="19"/>
      <c r="G2605" s="14">
        <f t="shared" si="48"/>
        <v>353420</v>
      </c>
      <c r="H2605" s="750"/>
    </row>
    <row r="2606" spans="1:8" x14ac:dyDescent="0.25">
      <c r="A2606" s="113">
        <v>44929</v>
      </c>
      <c r="B2606" s="743" t="s">
        <v>8043</v>
      </c>
      <c r="C2606" s="13" t="s">
        <v>7242</v>
      </c>
      <c r="D2606" s="766" t="s">
        <v>8968</v>
      </c>
      <c r="E2606" s="22">
        <v>83410</v>
      </c>
      <c r="F2606" s="19"/>
      <c r="G2606" s="14">
        <f t="shared" si="48"/>
        <v>83410</v>
      </c>
      <c r="H2606" s="750"/>
    </row>
    <row r="2607" spans="1:8" x14ac:dyDescent="0.25">
      <c r="A2607" s="113">
        <v>44930</v>
      </c>
      <c r="B2607" s="743" t="s">
        <v>8339</v>
      </c>
      <c r="C2607" s="13" t="s">
        <v>2196</v>
      </c>
      <c r="D2607" s="766" t="s">
        <v>9041</v>
      </c>
      <c r="E2607" s="22">
        <v>9450</v>
      </c>
      <c r="F2607" s="19"/>
      <c r="G2607" s="14">
        <f t="shared" si="48"/>
        <v>9450</v>
      </c>
      <c r="H2607" s="750" t="s">
        <v>9043</v>
      </c>
    </row>
    <row r="2608" spans="1:8" x14ac:dyDescent="0.25">
      <c r="A2608" s="113">
        <v>44932</v>
      </c>
      <c r="B2608" s="743" t="s">
        <v>8339</v>
      </c>
      <c r="C2608" s="13" t="s">
        <v>7242</v>
      </c>
      <c r="D2608" s="766"/>
      <c r="E2608" s="22"/>
      <c r="F2608" s="19">
        <v>300000</v>
      </c>
      <c r="G2608" s="14">
        <f t="shared" si="48"/>
        <v>-300000</v>
      </c>
      <c r="H2608" s="13" t="s">
        <v>8988</v>
      </c>
    </row>
    <row r="2609" spans="1:8" x14ac:dyDescent="0.25">
      <c r="A2609" s="113">
        <v>44932</v>
      </c>
      <c r="B2609" s="743" t="s">
        <v>8339</v>
      </c>
      <c r="C2609" s="13" t="s">
        <v>7242</v>
      </c>
      <c r="D2609" s="766"/>
      <c r="E2609" s="22"/>
      <c r="F2609" s="19">
        <v>300000</v>
      </c>
      <c r="G2609" s="14">
        <f t="shared" si="48"/>
        <v>-300000</v>
      </c>
      <c r="H2609" s="13" t="s">
        <v>8987</v>
      </c>
    </row>
    <row r="2610" spans="1:8" x14ac:dyDescent="0.25">
      <c r="A2610" s="113">
        <v>44932</v>
      </c>
      <c r="B2610" s="743" t="s">
        <v>8339</v>
      </c>
      <c r="C2610" s="13" t="s">
        <v>7242</v>
      </c>
      <c r="D2610" s="766"/>
      <c r="E2610" s="22"/>
      <c r="F2610" s="19">
        <v>284875</v>
      </c>
      <c r="G2610" s="14">
        <f t="shared" si="48"/>
        <v>-284875</v>
      </c>
      <c r="H2610" s="13" t="s">
        <v>4977</v>
      </c>
    </row>
    <row r="2611" spans="1:8" x14ac:dyDescent="0.25">
      <c r="A2611" s="113">
        <v>44932</v>
      </c>
      <c r="B2611" s="743" t="s">
        <v>8339</v>
      </c>
      <c r="C2611" s="13" t="s">
        <v>7242</v>
      </c>
      <c r="D2611" s="766"/>
      <c r="E2611" s="22">
        <v>22990</v>
      </c>
      <c r="F2611" s="19"/>
      <c r="G2611" s="14">
        <f t="shared" si="48"/>
        <v>22990</v>
      </c>
      <c r="H2611" s="13" t="s">
        <v>4977</v>
      </c>
    </row>
    <row r="2612" spans="1:8" x14ac:dyDescent="0.25">
      <c r="A2612" s="113">
        <v>44935</v>
      </c>
      <c r="B2612" s="21" t="s">
        <v>8043</v>
      </c>
      <c r="C2612" s="13" t="s">
        <v>8456</v>
      </c>
      <c r="D2612" s="766" t="s">
        <v>8990</v>
      </c>
      <c r="E2612" s="22">
        <v>120000</v>
      </c>
      <c r="F2612" s="19"/>
      <c r="G2612" s="14">
        <f t="shared" si="48"/>
        <v>120000</v>
      </c>
      <c r="H2612" s="13"/>
    </row>
    <row r="2613" spans="1:8" x14ac:dyDescent="0.25">
      <c r="A2613" s="113">
        <v>44935</v>
      </c>
      <c r="B2613" s="21" t="s">
        <v>8868</v>
      </c>
      <c r="C2613" s="13" t="s">
        <v>2196</v>
      </c>
      <c r="D2613" s="766" t="s">
        <v>9042</v>
      </c>
      <c r="E2613" s="22">
        <v>7360</v>
      </c>
      <c r="F2613" s="19"/>
      <c r="G2613" s="14">
        <f t="shared" si="48"/>
        <v>7360</v>
      </c>
      <c r="H2613" s="13" t="s">
        <v>9044</v>
      </c>
    </row>
    <row r="2614" spans="1:8" x14ac:dyDescent="0.25">
      <c r="A2614" s="113">
        <v>44933</v>
      </c>
      <c r="B2614" s="21" t="s">
        <v>8339</v>
      </c>
      <c r="C2614" s="13" t="s">
        <v>7467</v>
      </c>
      <c r="D2614" s="766" t="s">
        <v>9053</v>
      </c>
      <c r="E2614" s="22">
        <v>33600</v>
      </c>
      <c r="F2614" s="19"/>
      <c r="G2614" s="14">
        <f t="shared" si="48"/>
        <v>33600</v>
      </c>
      <c r="H2614" s="13" t="s">
        <v>9054</v>
      </c>
    </row>
    <row r="2615" spans="1:8" x14ac:dyDescent="0.25">
      <c r="A2615" s="113">
        <v>44933</v>
      </c>
      <c r="B2615" s="21" t="s">
        <v>8043</v>
      </c>
      <c r="C2615" s="13" t="s">
        <v>8456</v>
      </c>
      <c r="D2615" s="766"/>
      <c r="E2615" s="22"/>
      <c r="F2615" s="19">
        <v>58000</v>
      </c>
      <c r="G2615" s="14">
        <f t="shared" si="48"/>
        <v>-58000</v>
      </c>
      <c r="H2615" s="1152" t="s">
        <v>8989</v>
      </c>
    </row>
    <row r="2616" spans="1:8" x14ac:dyDescent="0.25">
      <c r="A2616" s="113">
        <v>44933</v>
      </c>
      <c r="B2616" s="21" t="s">
        <v>7921</v>
      </c>
      <c r="C2616" s="13" t="s">
        <v>8456</v>
      </c>
      <c r="D2616" s="766"/>
      <c r="E2616" s="22"/>
      <c r="F2616" s="19">
        <v>42000</v>
      </c>
      <c r="G2616" s="14">
        <f t="shared" si="48"/>
        <v>-42000</v>
      </c>
      <c r="H2616" s="1153"/>
    </row>
    <row r="2617" spans="1:8" x14ac:dyDescent="0.25">
      <c r="A2617" s="113">
        <v>44935</v>
      </c>
      <c r="B2617" s="21" t="s">
        <v>7953</v>
      </c>
      <c r="C2617" s="13" t="s">
        <v>7954</v>
      </c>
      <c r="D2617" s="766"/>
      <c r="E2617" s="22">
        <v>35000</v>
      </c>
      <c r="F2617" s="19"/>
      <c r="G2617" s="14">
        <f t="shared" si="48"/>
        <v>35000</v>
      </c>
      <c r="H2617" s="13" t="s">
        <v>4977</v>
      </c>
    </row>
    <row r="2618" spans="1:8" x14ac:dyDescent="0.25">
      <c r="A2618" s="113">
        <v>44935</v>
      </c>
      <c r="B2618" s="21" t="s">
        <v>8657</v>
      </c>
      <c r="C2618" s="13" t="s">
        <v>166</v>
      </c>
      <c r="D2618" s="766" t="s">
        <v>9056</v>
      </c>
      <c r="E2618" s="22">
        <v>126500</v>
      </c>
      <c r="F2618" s="19"/>
      <c r="G2618" s="14">
        <f t="shared" si="48"/>
        <v>126500</v>
      </c>
      <c r="H2618" s="750" t="s">
        <v>9057</v>
      </c>
    </row>
    <row r="2619" spans="1:8" x14ac:dyDescent="0.25">
      <c r="A2619" s="113">
        <v>44935</v>
      </c>
      <c r="B2619" s="21" t="s">
        <v>8657</v>
      </c>
      <c r="C2619" s="13" t="s">
        <v>8394</v>
      </c>
      <c r="D2619" s="766"/>
      <c r="E2619" s="22"/>
      <c r="F2619" s="19">
        <v>1000000</v>
      </c>
      <c r="G2619" s="14">
        <f t="shared" si="48"/>
        <v>-1000000</v>
      </c>
      <c r="H2619" s="13" t="s">
        <v>9007</v>
      </c>
    </row>
    <row r="2620" spans="1:8" x14ac:dyDescent="0.25">
      <c r="A2620" s="113">
        <v>44937</v>
      </c>
      <c r="B2620" s="21" t="s">
        <v>8339</v>
      </c>
      <c r="C2620" s="13" t="s">
        <v>7467</v>
      </c>
      <c r="D2620" s="766" t="s">
        <v>9286</v>
      </c>
      <c r="E2620" s="783">
        <v>49065</v>
      </c>
      <c r="F2620" s="110"/>
      <c r="G2620" s="14">
        <f t="shared" si="48"/>
        <v>49065</v>
      </c>
      <c r="H2620" s="13" t="s">
        <v>9287</v>
      </c>
    </row>
    <row r="2621" spans="1:8" x14ac:dyDescent="0.25">
      <c r="A2621" s="113">
        <v>44938</v>
      </c>
      <c r="B2621" s="21" t="s">
        <v>8876</v>
      </c>
      <c r="C2621" s="13" t="s">
        <v>2196</v>
      </c>
      <c r="D2621" s="766" t="s">
        <v>9045</v>
      </c>
      <c r="E2621" s="783">
        <v>45500</v>
      </c>
      <c r="F2621" s="110"/>
      <c r="G2621" s="14">
        <f t="shared" si="48"/>
        <v>45500</v>
      </c>
      <c r="H2621" s="750" t="s">
        <v>9046</v>
      </c>
    </row>
    <row r="2622" spans="1:8" x14ac:dyDescent="0.25">
      <c r="A2622" s="113">
        <v>44938</v>
      </c>
      <c r="B2622" s="21" t="s">
        <v>8657</v>
      </c>
      <c r="C2622" s="13" t="s">
        <v>166</v>
      </c>
      <c r="D2622" s="766" t="s">
        <v>9055</v>
      </c>
      <c r="E2622" s="783">
        <v>126500</v>
      </c>
      <c r="F2622" s="110"/>
      <c r="G2622" s="14">
        <f t="shared" si="48"/>
        <v>126500</v>
      </c>
      <c r="H2622" s="750" t="s">
        <v>9057</v>
      </c>
    </row>
    <row r="2623" spans="1:8" x14ac:dyDescent="0.25">
      <c r="A2623" s="113">
        <v>44939</v>
      </c>
      <c r="B2623" s="21" t="s">
        <v>8876</v>
      </c>
      <c r="C2623" s="13" t="s">
        <v>169</v>
      </c>
      <c r="D2623" s="766" t="s">
        <v>9049</v>
      </c>
      <c r="E2623" s="783">
        <v>25754</v>
      </c>
      <c r="F2623" s="110"/>
      <c r="G2623" s="14">
        <f t="shared" si="48"/>
        <v>25754</v>
      </c>
      <c r="H2623" s="750" t="s">
        <v>9050</v>
      </c>
    </row>
    <row r="2624" spans="1:8" ht="16.5" thickBot="1" x14ac:dyDescent="0.3">
      <c r="A2624" s="113">
        <v>44940</v>
      </c>
      <c r="B2624" s="21" t="s">
        <v>8876</v>
      </c>
      <c r="C2624" s="13" t="s">
        <v>2196</v>
      </c>
      <c r="D2624" s="766" t="s">
        <v>9047</v>
      </c>
      <c r="E2624" s="783">
        <v>47250</v>
      </c>
      <c r="F2624" s="110"/>
      <c r="G2624" s="14">
        <f t="shared" si="48"/>
        <v>47250</v>
      </c>
      <c r="H2624" s="750" t="s">
        <v>9048</v>
      </c>
    </row>
    <row r="2625" spans="1:8" x14ac:dyDescent="0.25">
      <c r="A2625" s="113">
        <v>44942</v>
      </c>
      <c r="B2625" s="21" t="s">
        <v>6505</v>
      </c>
      <c r="C2625" s="13" t="s">
        <v>166</v>
      </c>
      <c r="D2625" s="766"/>
      <c r="E2625" s="783"/>
      <c r="F2625" s="785">
        <v>21400</v>
      </c>
      <c r="G2625" s="784">
        <f t="shared" si="48"/>
        <v>-21400</v>
      </c>
      <c r="H2625" s="1168" t="s">
        <v>9034</v>
      </c>
    </row>
    <row r="2626" spans="1:8" x14ac:dyDescent="0.25">
      <c r="A2626" s="113">
        <v>44942</v>
      </c>
      <c r="B2626" s="21" t="s">
        <v>7921</v>
      </c>
      <c r="C2626" s="13" t="s">
        <v>166</v>
      </c>
      <c r="D2626" s="766"/>
      <c r="E2626" s="783"/>
      <c r="F2626" s="142">
        <v>25000</v>
      </c>
      <c r="G2626" s="784">
        <f t="shared" si="48"/>
        <v>-25000</v>
      </c>
      <c r="H2626" s="1135"/>
    </row>
    <row r="2627" spans="1:8" x14ac:dyDescent="0.25">
      <c r="A2627" s="113">
        <v>44942</v>
      </c>
      <c r="B2627" s="21" t="s">
        <v>8339</v>
      </c>
      <c r="C2627" s="13" t="s">
        <v>166</v>
      </c>
      <c r="D2627" s="766"/>
      <c r="E2627" s="783"/>
      <c r="F2627" s="142">
        <v>69000</v>
      </c>
      <c r="G2627" s="784">
        <f t="shared" si="48"/>
        <v>-69000</v>
      </c>
      <c r="H2627" s="1135"/>
    </row>
    <row r="2628" spans="1:8" x14ac:dyDescent="0.25">
      <c r="A2628" s="113">
        <v>44942</v>
      </c>
      <c r="B2628" s="21" t="s">
        <v>8559</v>
      </c>
      <c r="C2628" s="13" t="s">
        <v>166</v>
      </c>
      <c r="D2628" s="766"/>
      <c r="E2628" s="783"/>
      <c r="F2628" s="142">
        <v>15282</v>
      </c>
      <c r="G2628" s="784">
        <f t="shared" si="48"/>
        <v>-15282</v>
      </c>
      <c r="H2628" s="1135"/>
    </row>
    <row r="2629" spans="1:8" ht="16.5" thickBot="1" x14ac:dyDescent="0.3">
      <c r="A2629" s="113">
        <v>44942</v>
      </c>
      <c r="B2629" s="21" t="s">
        <v>8532</v>
      </c>
      <c r="C2629" s="13" t="s">
        <v>166</v>
      </c>
      <c r="D2629" s="766"/>
      <c r="E2629" s="783"/>
      <c r="F2629" s="786">
        <v>47891</v>
      </c>
      <c r="G2629" s="784">
        <f t="shared" si="48"/>
        <v>-47891</v>
      </c>
      <c r="H2629" s="1136"/>
    </row>
    <row r="2630" spans="1:8" x14ac:dyDescent="0.25">
      <c r="A2630" s="113">
        <v>44942</v>
      </c>
      <c r="B2630" s="21" t="s">
        <v>8657</v>
      </c>
      <c r="C2630" s="13" t="s">
        <v>5187</v>
      </c>
      <c r="D2630" s="766"/>
      <c r="E2630" s="22"/>
      <c r="F2630" s="19">
        <v>150000</v>
      </c>
      <c r="G2630" s="784">
        <f t="shared" si="48"/>
        <v>-150000</v>
      </c>
      <c r="H2630" s="13" t="s">
        <v>9035</v>
      </c>
    </row>
    <row r="2631" spans="1:8" x14ac:dyDescent="0.25">
      <c r="A2631" s="113">
        <v>44943</v>
      </c>
      <c r="B2631" s="21" t="s">
        <v>8876</v>
      </c>
      <c r="C2631" s="13" t="s">
        <v>180</v>
      </c>
      <c r="D2631" s="766" t="s">
        <v>9064</v>
      </c>
      <c r="E2631" s="22">
        <v>263400</v>
      </c>
      <c r="F2631" s="19"/>
      <c r="G2631" s="784">
        <f t="shared" si="48"/>
        <v>263400</v>
      </c>
      <c r="H2631" s="13" t="s">
        <v>9063</v>
      </c>
    </row>
    <row r="2632" spans="1:8" x14ac:dyDescent="0.25">
      <c r="A2632" s="113">
        <v>44947</v>
      </c>
      <c r="B2632" s="21" t="s">
        <v>8876</v>
      </c>
      <c r="C2632" s="13" t="s">
        <v>166</v>
      </c>
      <c r="D2632" s="766" t="s">
        <v>9065</v>
      </c>
      <c r="E2632" s="22">
        <v>17000</v>
      </c>
      <c r="F2632" s="19"/>
      <c r="G2632" s="784">
        <f t="shared" si="48"/>
        <v>17000</v>
      </c>
      <c r="H2632" s="13" t="s">
        <v>9273</v>
      </c>
    </row>
    <row r="2633" spans="1:8" x14ac:dyDescent="0.25">
      <c r="A2633" s="113">
        <v>44947</v>
      </c>
      <c r="B2633" s="21" t="s">
        <v>8876</v>
      </c>
      <c r="C2633" s="13" t="s">
        <v>166</v>
      </c>
      <c r="D2633" s="766" t="s">
        <v>9065</v>
      </c>
      <c r="E2633" s="22">
        <v>72000</v>
      </c>
      <c r="F2633" s="19"/>
      <c r="G2633" s="784">
        <f t="shared" si="48"/>
        <v>72000</v>
      </c>
      <c r="H2633" s="13" t="s">
        <v>9274</v>
      </c>
    </row>
    <row r="2634" spans="1:8" x14ac:dyDescent="0.25">
      <c r="A2634" s="113">
        <v>44945</v>
      </c>
      <c r="B2634" s="21" t="s">
        <v>8043</v>
      </c>
      <c r="C2634" s="13" t="s">
        <v>8456</v>
      </c>
      <c r="D2634" s="766"/>
      <c r="E2634" s="22"/>
      <c r="F2634" s="19">
        <v>120000</v>
      </c>
      <c r="G2634" s="784">
        <f t="shared" si="48"/>
        <v>-120000</v>
      </c>
      <c r="H2634" s="13" t="s">
        <v>9072</v>
      </c>
    </row>
    <row r="2635" spans="1:8" x14ac:dyDescent="0.25">
      <c r="A2635" s="113">
        <v>44949</v>
      </c>
      <c r="B2635" s="21" t="s">
        <v>7921</v>
      </c>
      <c r="C2635" s="13" t="s">
        <v>169</v>
      </c>
      <c r="D2635" s="766"/>
      <c r="E2635" s="22"/>
      <c r="F2635" s="19">
        <v>34773</v>
      </c>
      <c r="G2635" s="784">
        <f t="shared" si="48"/>
        <v>-34773</v>
      </c>
      <c r="H2635" s="1152" t="s">
        <v>9075</v>
      </c>
    </row>
    <row r="2636" spans="1:8" x14ac:dyDescent="0.25">
      <c r="A2636" s="113">
        <v>44949</v>
      </c>
      <c r="B2636" s="21" t="s">
        <v>8339</v>
      </c>
      <c r="C2636" s="13" t="s">
        <v>169</v>
      </c>
      <c r="D2636" s="766"/>
      <c r="E2636" s="22"/>
      <c r="F2636" s="19">
        <v>65227</v>
      </c>
      <c r="G2636" s="784">
        <f t="shared" si="48"/>
        <v>-65227</v>
      </c>
      <c r="H2636" s="1153"/>
    </row>
    <row r="2637" spans="1:8" x14ac:dyDescent="0.25">
      <c r="A2637" s="113">
        <v>44949</v>
      </c>
      <c r="B2637" s="21" t="s">
        <v>8339</v>
      </c>
      <c r="C2637" s="13" t="s">
        <v>2196</v>
      </c>
      <c r="D2637" s="766"/>
      <c r="E2637" s="22"/>
      <c r="F2637" s="19">
        <v>100000</v>
      </c>
      <c r="G2637" s="14">
        <f t="shared" si="48"/>
        <v>-100000</v>
      </c>
      <c r="H2637" s="13" t="s">
        <v>7720</v>
      </c>
    </row>
    <row r="2638" spans="1:8" x14ac:dyDescent="0.25">
      <c r="A2638" s="113">
        <v>44950</v>
      </c>
      <c r="B2638" s="21" t="s">
        <v>8559</v>
      </c>
      <c r="C2638" s="13" t="s">
        <v>7242</v>
      </c>
      <c r="D2638" s="766" t="s">
        <v>9245</v>
      </c>
      <c r="E2638" s="22">
        <v>605640</v>
      </c>
      <c r="F2638" s="19"/>
      <c r="G2638" s="14">
        <f t="shared" si="48"/>
        <v>605640</v>
      </c>
      <c r="H2638" s="13"/>
    </row>
    <row r="2639" spans="1:8" x14ac:dyDescent="0.25">
      <c r="A2639" s="113">
        <v>44950</v>
      </c>
      <c r="B2639" s="21" t="s">
        <v>8339</v>
      </c>
      <c r="C2639" s="13" t="s">
        <v>7242</v>
      </c>
      <c r="D2639" s="766" t="s">
        <v>9246</v>
      </c>
      <c r="E2639" s="22">
        <v>274161</v>
      </c>
      <c r="F2639" s="19"/>
      <c r="G2639" s="14">
        <f t="shared" si="48"/>
        <v>274161</v>
      </c>
      <c r="H2639" s="13"/>
    </row>
    <row r="2640" spans="1:8" x14ac:dyDescent="0.25">
      <c r="A2640" s="113">
        <v>44950</v>
      </c>
      <c r="B2640" s="21" t="s">
        <v>8043</v>
      </c>
      <c r="C2640" s="13" t="s">
        <v>7242</v>
      </c>
      <c r="D2640" s="766" t="s">
        <v>8969</v>
      </c>
      <c r="E2640" s="22">
        <v>23595</v>
      </c>
      <c r="F2640" s="19"/>
      <c r="G2640" s="14">
        <f t="shared" si="48"/>
        <v>23595</v>
      </c>
      <c r="H2640" s="13"/>
    </row>
    <row r="2641" spans="1:8" x14ac:dyDescent="0.25">
      <c r="A2641" s="113">
        <v>44952</v>
      </c>
      <c r="B2641" s="21" t="s">
        <v>8876</v>
      </c>
      <c r="C2641" s="13" t="s">
        <v>2196</v>
      </c>
      <c r="D2641" s="766" t="s">
        <v>9288</v>
      </c>
      <c r="E2641" s="22">
        <v>20250</v>
      </c>
      <c r="F2641" s="19"/>
      <c r="G2641" s="14">
        <f t="shared" si="48"/>
        <v>20250</v>
      </c>
      <c r="H2641" s="750" t="s">
        <v>9289</v>
      </c>
    </row>
    <row r="2642" spans="1:8" x14ac:dyDescent="0.25">
      <c r="A2642" s="113">
        <v>44952</v>
      </c>
      <c r="B2642" s="21" t="s">
        <v>8876</v>
      </c>
      <c r="C2642" s="13" t="s">
        <v>169</v>
      </c>
      <c r="D2642" s="766" t="s">
        <v>9290</v>
      </c>
      <c r="E2642" s="22">
        <v>56500</v>
      </c>
      <c r="F2642" s="19"/>
      <c r="G2642" s="14">
        <f t="shared" si="48"/>
        <v>56500</v>
      </c>
      <c r="H2642" s="750" t="s">
        <v>9291</v>
      </c>
    </row>
    <row r="2643" spans="1:8" x14ac:dyDescent="0.25">
      <c r="A2643" s="113">
        <v>44952</v>
      </c>
      <c r="B2643" s="21" t="s">
        <v>8876</v>
      </c>
      <c r="C2643" s="13" t="s">
        <v>7467</v>
      </c>
      <c r="D2643" s="766" t="s">
        <v>9371</v>
      </c>
      <c r="E2643" s="22">
        <v>536326</v>
      </c>
      <c r="F2643" s="19"/>
      <c r="G2643" s="14">
        <f t="shared" si="48"/>
        <v>536326</v>
      </c>
      <c r="H2643" s="750"/>
    </row>
    <row r="2644" spans="1:8" x14ac:dyDescent="0.25">
      <c r="A2644" s="113">
        <v>44952</v>
      </c>
      <c r="B2644" s="21" t="s">
        <v>1400</v>
      </c>
      <c r="C2644" s="13" t="s">
        <v>164</v>
      </c>
      <c r="D2644" s="766" t="s">
        <v>8215</v>
      </c>
      <c r="E2644" s="22">
        <v>2495</v>
      </c>
      <c r="F2644" s="19"/>
      <c r="G2644" s="14">
        <f t="shared" si="48"/>
        <v>2495</v>
      </c>
      <c r="H2644" s="750" t="s">
        <v>9440</v>
      </c>
    </row>
    <row r="2645" spans="1:8" x14ac:dyDescent="0.25">
      <c r="A2645" s="113">
        <v>44953</v>
      </c>
      <c r="B2645" s="21" t="s">
        <v>8339</v>
      </c>
      <c r="C2645" s="13" t="s">
        <v>8456</v>
      </c>
      <c r="D2645" s="766" t="s">
        <v>9276</v>
      </c>
      <c r="E2645" s="22">
        <v>230000</v>
      </c>
      <c r="F2645" s="19"/>
      <c r="G2645" s="14">
        <f t="shared" si="48"/>
        <v>230000</v>
      </c>
      <c r="H2645" s="13"/>
    </row>
    <row r="2646" spans="1:8" x14ac:dyDescent="0.25">
      <c r="A2646" s="113">
        <v>44953</v>
      </c>
      <c r="B2646" s="21" t="s">
        <v>8559</v>
      </c>
      <c r="C2646" s="13" t="s">
        <v>166</v>
      </c>
      <c r="D2646" s="766" t="s">
        <v>9277</v>
      </c>
      <c r="E2646" s="22">
        <v>3495</v>
      </c>
      <c r="F2646" s="19"/>
      <c r="G2646" s="14">
        <f t="shared" si="48"/>
        <v>3495</v>
      </c>
      <c r="H2646" s="13" t="s">
        <v>9279</v>
      </c>
    </row>
    <row r="2647" spans="1:8" x14ac:dyDescent="0.25">
      <c r="A2647" s="113">
        <v>44953</v>
      </c>
      <c r="B2647" s="21" t="s">
        <v>8559</v>
      </c>
      <c r="C2647" s="13" t="s">
        <v>166</v>
      </c>
      <c r="D2647" s="766" t="s">
        <v>9278</v>
      </c>
      <c r="E2647" s="22">
        <v>3420</v>
      </c>
      <c r="F2647" s="19"/>
      <c r="G2647" s="14">
        <f t="shared" si="48"/>
        <v>3420</v>
      </c>
      <c r="H2647" s="13" t="s">
        <v>9279</v>
      </c>
    </row>
    <row r="2648" spans="1:8" x14ac:dyDescent="0.25">
      <c r="A2648" s="113">
        <v>44954</v>
      </c>
      <c r="B2648" s="21" t="s">
        <v>8657</v>
      </c>
      <c r="C2648" s="13" t="s">
        <v>5681</v>
      </c>
      <c r="D2648" s="766" t="s">
        <v>9249</v>
      </c>
      <c r="E2648" s="22">
        <v>1535000</v>
      </c>
      <c r="F2648" s="19"/>
      <c r="G2648" s="14">
        <f t="shared" si="48"/>
        <v>1535000</v>
      </c>
      <c r="H2648" s="13"/>
    </row>
    <row r="2649" spans="1:8" x14ac:dyDescent="0.25">
      <c r="A2649" s="113">
        <v>44956</v>
      </c>
      <c r="B2649" s="21" t="s">
        <v>8876</v>
      </c>
      <c r="C2649" s="13" t="s">
        <v>7467</v>
      </c>
      <c r="D2649" s="766" t="s">
        <v>9372</v>
      </c>
      <c r="E2649" s="22">
        <v>240163</v>
      </c>
      <c r="F2649" s="19"/>
      <c r="G2649" s="14">
        <f t="shared" si="48"/>
        <v>240163</v>
      </c>
      <c r="H2649" s="13"/>
    </row>
    <row r="2650" spans="1:8" x14ac:dyDescent="0.25">
      <c r="A2650" s="113">
        <v>44957</v>
      </c>
      <c r="B2650" s="21" t="s">
        <v>1400</v>
      </c>
      <c r="C2650" s="13" t="s">
        <v>7242</v>
      </c>
      <c r="D2650" s="766"/>
      <c r="E2650" s="22"/>
      <c r="F2650" s="19">
        <v>443603</v>
      </c>
      <c r="G2650" s="14">
        <f t="shared" si="48"/>
        <v>-443603</v>
      </c>
      <c r="H2650" s="1168" t="s">
        <v>10316</v>
      </c>
    </row>
    <row r="2651" spans="1:8" x14ac:dyDescent="0.25">
      <c r="A2651" s="113">
        <v>44957</v>
      </c>
      <c r="B2651" s="21" t="s">
        <v>8657</v>
      </c>
      <c r="C2651" s="13" t="s">
        <v>7242</v>
      </c>
      <c r="D2651" s="766"/>
      <c r="E2651" s="22"/>
      <c r="F2651" s="19">
        <v>443603</v>
      </c>
      <c r="G2651" s="14">
        <f t="shared" ref="G2651" si="49">E2651-F2651</f>
        <v>-443603</v>
      </c>
      <c r="H2651" s="1136"/>
    </row>
    <row r="2652" spans="1:8" s="731" customFormat="1" ht="47.25" x14ac:dyDescent="0.25">
      <c r="A2652" s="113">
        <v>44961</v>
      </c>
      <c r="B2652" s="743" t="s">
        <v>8876</v>
      </c>
      <c r="C2652" s="750" t="s">
        <v>7242</v>
      </c>
      <c r="D2652" s="779"/>
      <c r="E2652" s="751"/>
      <c r="F2652" s="752">
        <v>393200</v>
      </c>
      <c r="G2652" s="753">
        <f t="shared" si="48"/>
        <v>-393200</v>
      </c>
      <c r="H2652" s="756" t="s">
        <v>9272</v>
      </c>
    </row>
    <row r="2653" spans="1:8" x14ac:dyDescent="0.25">
      <c r="A2653" s="113">
        <v>44961</v>
      </c>
      <c r="B2653" s="21" t="s">
        <v>8339</v>
      </c>
      <c r="C2653" s="13" t="s">
        <v>8456</v>
      </c>
      <c r="D2653" s="766"/>
      <c r="E2653" s="22"/>
      <c r="F2653" s="19">
        <v>100000</v>
      </c>
      <c r="G2653" s="14">
        <f t="shared" si="48"/>
        <v>-100000</v>
      </c>
      <c r="H2653" s="13" t="s">
        <v>9300</v>
      </c>
    </row>
    <row r="2654" spans="1:8" x14ac:dyDescent="0.25">
      <c r="A2654" s="113">
        <v>44961</v>
      </c>
      <c r="B2654" s="21" t="s">
        <v>8339</v>
      </c>
      <c r="C2654" s="13" t="s">
        <v>8456</v>
      </c>
      <c r="D2654" s="766"/>
      <c r="E2654" s="22"/>
      <c r="F2654" s="19">
        <v>130000</v>
      </c>
      <c r="G2654" s="14">
        <f t="shared" si="48"/>
        <v>-130000</v>
      </c>
      <c r="H2654" s="13" t="s">
        <v>9301</v>
      </c>
    </row>
    <row r="2655" spans="1:8" x14ac:dyDescent="0.25">
      <c r="A2655" s="113">
        <v>44964</v>
      </c>
      <c r="B2655" s="21" t="s">
        <v>8657</v>
      </c>
      <c r="C2655" s="13" t="s">
        <v>166</v>
      </c>
      <c r="D2655" s="777" t="s">
        <v>9367</v>
      </c>
      <c r="E2655" s="22">
        <v>154000</v>
      </c>
      <c r="F2655" s="19"/>
      <c r="G2655" s="14">
        <f t="shared" si="48"/>
        <v>154000</v>
      </c>
      <c r="H2655" s="54" t="s">
        <v>9368</v>
      </c>
    </row>
    <row r="2656" spans="1:8" x14ac:dyDescent="0.25">
      <c r="A2656" s="113">
        <v>44965</v>
      </c>
      <c r="B2656" s="21" t="s">
        <v>8339</v>
      </c>
      <c r="C2656" s="13" t="s">
        <v>7467</v>
      </c>
      <c r="D2656" s="777" t="s">
        <v>9373</v>
      </c>
      <c r="E2656" s="22">
        <v>74889</v>
      </c>
      <c r="F2656" s="19"/>
      <c r="G2656" s="14">
        <f t="shared" si="48"/>
        <v>74889</v>
      </c>
      <c r="H2656" s="54"/>
    </row>
    <row r="2657" spans="1:8" x14ac:dyDescent="0.25">
      <c r="A2657" s="113">
        <v>44965</v>
      </c>
      <c r="B2657" s="21" t="s">
        <v>8876</v>
      </c>
      <c r="C2657" s="13" t="s">
        <v>169</v>
      </c>
      <c r="D2657" s="1171" t="s">
        <v>9307</v>
      </c>
      <c r="E2657" s="22">
        <v>56000</v>
      </c>
      <c r="F2657" s="19"/>
      <c r="G2657" s="14">
        <f t="shared" si="48"/>
        <v>56000</v>
      </c>
      <c r="H2657" s="922" t="s">
        <v>9308</v>
      </c>
    </row>
    <row r="2658" spans="1:8" x14ac:dyDescent="0.25">
      <c r="A2658" s="113">
        <v>44965</v>
      </c>
      <c r="B2658" s="21" t="s">
        <v>8043</v>
      </c>
      <c r="C2658" s="13" t="s">
        <v>169</v>
      </c>
      <c r="D2658" s="1172"/>
      <c r="E2658" s="22">
        <v>56000</v>
      </c>
      <c r="F2658" s="19"/>
      <c r="G2658" s="14">
        <f t="shared" si="48"/>
        <v>56000</v>
      </c>
      <c r="H2658" s="922" t="s">
        <v>9308</v>
      </c>
    </row>
    <row r="2659" spans="1:8" x14ac:dyDescent="0.25">
      <c r="A2659" s="113">
        <v>44965</v>
      </c>
      <c r="B2659" s="21" t="s">
        <v>8043</v>
      </c>
      <c r="C2659" s="13" t="s">
        <v>169</v>
      </c>
      <c r="D2659" s="766"/>
      <c r="E2659" s="22"/>
      <c r="F2659" s="19">
        <v>56000</v>
      </c>
      <c r="G2659" s="14">
        <f t="shared" si="48"/>
        <v>-56000</v>
      </c>
      <c r="H2659" s="1132" t="s">
        <v>9309</v>
      </c>
    </row>
    <row r="2660" spans="1:8" x14ac:dyDescent="0.25">
      <c r="A2660" s="113">
        <v>44965</v>
      </c>
      <c r="B2660" s="21" t="s">
        <v>8339</v>
      </c>
      <c r="C2660" s="13" t="s">
        <v>169</v>
      </c>
      <c r="D2660" s="766"/>
      <c r="E2660" s="22"/>
      <c r="F2660" s="19">
        <v>10173</v>
      </c>
      <c r="G2660" s="14">
        <f t="shared" si="48"/>
        <v>-10173</v>
      </c>
      <c r="H2660" s="1133"/>
    </row>
    <row r="2661" spans="1:8" x14ac:dyDescent="0.25">
      <c r="A2661" s="113">
        <v>44965</v>
      </c>
      <c r="B2661" s="21" t="s">
        <v>8876</v>
      </c>
      <c r="C2661" s="13" t="s">
        <v>169</v>
      </c>
      <c r="D2661" s="766"/>
      <c r="E2661" s="22"/>
      <c r="F2661" s="19">
        <v>23827</v>
      </c>
      <c r="G2661" s="14">
        <f t="shared" si="48"/>
        <v>-23827</v>
      </c>
      <c r="H2661" s="1134"/>
    </row>
    <row r="2662" spans="1:8"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171" t="s">
        <v>9325</v>
      </c>
      <c r="E2663" s="22">
        <f>6336+15840+24960+43680</f>
        <v>90816</v>
      </c>
      <c r="F2663" s="19"/>
      <c r="G2663" s="14">
        <f t="shared" si="48"/>
        <v>90816</v>
      </c>
      <c r="H2663" s="1169" t="s">
        <v>9326</v>
      </c>
    </row>
    <row r="2664" spans="1:8" x14ac:dyDescent="0.25">
      <c r="A2664" s="113">
        <v>44967</v>
      </c>
      <c r="B2664" s="21" t="s">
        <v>8043</v>
      </c>
      <c r="C2664" s="13" t="s">
        <v>5187</v>
      </c>
      <c r="D2664" s="1172"/>
      <c r="E2664" s="22">
        <f>5032+5596</f>
        <v>10628</v>
      </c>
      <c r="F2664" s="19"/>
      <c r="G2664" s="14">
        <f t="shared" si="48"/>
        <v>10628</v>
      </c>
      <c r="H2664" s="1170"/>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171" t="s">
        <v>9350</v>
      </c>
      <c r="E2666" s="22">
        <f>15552+18000</f>
        <v>33552</v>
      </c>
      <c r="F2666" s="19"/>
      <c r="G2666" s="14">
        <f t="shared" si="48"/>
        <v>33552</v>
      </c>
      <c r="H2666" s="1169" t="s">
        <v>9326</v>
      </c>
    </row>
    <row r="2667" spans="1:8" x14ac:dyDescent="0.25">
      <c r="A2667" s="113">
        <v>44967</v>
      </c>
      <c r="B2667" s="21" t="s">
        <v>8339</v>
      </c>
      <c r="C2667" s="13" t="s">
        <v>5187</v>
      </c>
      <c r="D2667" s="1172"/>
      <c r="E2667" s="22">
        <v>28080</v>
      </c>
      <c r="F2667" s="19"/>
      <c r="G2667" s="14">
        <f t="shared" si="48"/>
        <v>28080</v>
      </c>
      <c r="H2667" s="1170"/>
    </row>
    <row r="2668" spans="1:8" ht="18.75"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x14ac:dyDescent="0.25">
      <c r="A2673" s="113">
        <v>44970</v>
      </c>
      <c r="B2673" s="21" t="s">
        <v>8876</v>
      </c>
      <c r="C2673" s="13" t="s">
        <v>180</v>
      </c>
      <c r="D2673" s="766" t="s">
        <v>9363</v>
      </c>
      <c r="E2673" s="22">
        <v>39160</v>
      </c>
      <c r="F2673" s="19"/>
      <c r="G2673" s="14">
        <f t="shared" si="48"/>
        <v>39160</v>
      </c>
      <c r="H2673" s="13" t="s">
        <v>9365</v>
      </c>
    </row>
    <row r="2674" spans="1:8" x14ac:dyDescent="0.25">
      <c r="A2674" s="113">
        <v>44970</v>
      </c>
      <c r="B2674" s="21" t="s">
        <v>8876</v>
      </c>
      <c r="C2674" s="13" t="s">
        <v>180</v>
      </c>
      <c r="D2674" s="766" t="s">
        <v>9364</v>
      </c>
      <c r="E2674" s="22">
        <v>125580</v>
      </c>
      <c r="F2674" s="19"/>
      <c r="G2674" s="14">
        <f t="shared" si="48"/>
        <v>125580</v>
      </c>
      <c r="H2674" s="13" t="s">
        <v>9366</v>
      </c>
    </row>
    <row r="2675" spans="1:8" x14ac:dyDescent="0.25">
      <c r="A2675" s="113">
        <v>44971</v>
      </c>
      <c r="B2675" s="21" t="s">
        <v>8657</v>
      </c>
      <c r="C2675" s="13" t="s">
        <v>8394</v>
      </c>
      <c r="D2675" s="766"/>
      <c r="E2675" s="22"/>
      <c r="F2675" s="19">
        <v>650000</v>
      </c>
      <c r="G2675" s="14">
        <f t="shared" si="48"/>
        <v>-650000</v>
      </c>
      <c r="H2675" s="13" t="s">
        <v>9007</v>
      </c>
    </row>
    <row r="2676" spans="1:8" x14ac:dyDescent="0.25">
      <c r="A2676" s="113">
        <v>44971</v>
      </c>
      <c r="B2676" s="21" t="s">
        <v>8339</v>
      </c>
      <c r="C2676" s="13" t="s">
        <v>7242</v>
      </c>
      <c r="D2676" s="766"/>
      <c r="E2676" s="22"/>
      <c r="F2676" s="19">
        <v>400000</v>
      </c>
      <c r="G2676" s="14">
        <f t="shared" si="48"/>
        <v>-400000</v>
      </c>
      <c r="H2676" s="13" t="s">
        <v>9007</v>
      </c>
    </row>
    <row r="2677" spans="1:8" x14ac:dyDescent="0.25">
      <c r="A2677" s="113">
        <v>44971</v>
      </c>
      <c r="B2677" s="21" t="s">
        <v>8339</v>
      </c>
      <c r="C2677" s="13" t="s">
        <v>7242</v>
      </c>
      <c r="D2677" s="766"/>
      <c r="E2677" s="22"/>
      <c r="F2677" s="19">
        <v>1662</v>
      </c>
      <c r="G2677" s="14">
        <f t="shared" si="48"/>
        <v>-1662</v>
      </c>
      <c r="H2677" s="13" t="s">
        <v>9335</v>
      </c>
    </row>
    <row r="2678" spans="1:8" x14ac:dyDescent="0.25">
      <c r="A2678" s="113">
        <v>44971</v>
      </c>
      <c r="B2678" s="21" t="s">
        <v>8876</v>
      </c>
      <c r="C2678" s="13" t="s">
        <v>2196</v>
      </c>
      <c r="D2678" s="766"/>
      <c r="E2678" s="22"/>
      <c r="F2678" s="19">
        <v>100000</v>
      </c>
      <c r="G2678" s="14">
        <f t="shared" si="48"/>
        <v>-100000</v>
      </c>
      <c r="H2678" s="13" t="s">
        <v>4593</v>
      </c>
    </row>
    <row r="2679" spans="1:8" x14ac:dyDescent="0.25">
      <c r="A2679" s="113">
        <v>44971</v>
      </c>
      <c r="B2679" s="21" t="s">
        <v>8657</v>
      </c>
      <c r="C2679" s="13" t="s">
        <v>5681</v>
      </c>
      <c r="D2679" s="766"/>
      <c r="E2679" s="22"/>
      <c r="F2679" s="19">
        <v>250000</v>
      </c>
      <c r="G2679" s="14">
        <f t="shared" si="48"/>
        <v>-250000</v>
      </c>
      <c r="H2679" s="13" t="s">
        <v>9338</v>
      </c>
    </row>
    <row r="2680" spans="1:8" x14ac:dyDescent="0.25">
      <c r="A2680" s="113">
        <v>44971</v>
      </c>
      <c r="B2680" s="21" t="s">
        <v>8657</v>
      </c>
      <c r="C2680" s="13" t="s">
        <v>5681</v>
      </c>
      <c r="D2680" s="766"/>
      <c r="E2680" s="22"/>
      <c r="F2680" s="19">
        <v>60000</v>
      </c>
      <c r="G2680" s="14">
        <f t="shared" si="48"/>
        <v>-60000</v>
      </c>
      <c r="H2680" s="13" t="s">
        <v>9338</v>
      </c>
    </row>
    <row r="2681" spans="1:8" x14ac:dyDescent="0.25">
      <c r="A2681" s="113">
        <v>44971</v>
      </c>
      <c r="B2681" s="21" t="s">
        <v>8339</v>
      </c>
      <c r="C2681" s="13" t="s">
        <v>7467</v>
      </c>
      <c r="D2681" s="766"/>
      <c r="E2681" s="22"/>
      <c r="F2681" s="19">
        <v>600000</v>
      </c>
      <c r="G2681" s="14">
        <f t="shared" si="48"/>
        <v>-600000</v>
      </c>
      <c r="H2681" s="13" t="s">
        <v>9338</v>
      </c>
    </row>
    <row r="2682" spans="1:8" x14ac:dyDescent="0.25">
      <c r="A2682" s="113">
        <v>44972</v>
      </c>
      <c r="B2682" s="21" t="s">
        <v>8876</v>
      </c>
      <c r="C2682" s="13" t="s">
        <v>166</v>
      </c>
      <c r="D2682" s="766" t="s">
        <v>9369</v>
      </c>
      <c r="E2682" s="22">
        <v>26000</v>
      </c>
      <c r="F2682" s="19"/>
      <c r="G2682" s="14">
        <f t="shared" si="48"/>
        <v>26000</v>
      </c>
      <c r="H2682" s="13" t="s">
        <v>9370</v>
      </c>
    </row>
    <row r="2683" spans="1:8"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181" t="s">
        <v>9351</v>
      </c>
    </row>
    <row r="2685" spans="1:8" x14ac:dyDescent="0.25">
      <c r="A2685" s="113">
        <v>44973</v>
      </c>
      <c r="B2685" s="21" t="s">
        <v>8077</v>
      </c>
      <c r="C2685" s="13" t="s">
        <v>5187</v>
      </c>
      <c r="D2685" s="766"/>
      <c r="E2685" s="22"/>
      <c r="F2685" s="19">
        <v>63132</v>
      </c>
      <c r="G2685" s="14">
        <f t="shared" si="48"/>
        <v>-63132</v>
      </c>
      <c r="H2685" s="1182"/>
    </row>
    <row r="2686" spans="1:8" x14ac:dyDescent="0.25">
      <c r="A2686" s="113">
        <v>44973</v>
      </c>
      <c r="B2686" s="21" t="s">
        <v>8339</v>
      </c>
      <c r="C2686" s="13" t="s">
        <v>5187</v>
      </c>
      <c r="D2686" s="766"/>
      <c r="E2686" s="22"/>
      <c r="F2686" s="19">
        <v>98924</v>
      </c>
      <c r="G2686" s="14">
        <f t="shared" si="48"/>
        <v>-98924</v>
      </c>
      <c r="H2686" s="1183"/>
    </row>
    <row r="2687" spans="1:8" x14ac:dyDescent="0.25">
      <c r="A2687" s="113">
        <v>44978</v>
      </c>
      <c r="B2687" s="21" t="s">
        <v>8043</v>
      </c>
      <c r="C2687" s="13" t="s">
        <v>5187</v>
      </c>
      <c r="D2687" s="766"/>
      <c r="E2687" s="22"/>
      <c r="F2687" s="19">
        <v>50000</v>
      </c>
      <c r="G2687" s="14">
        <f t="shared" si="48"/>
        <v>-50000</v>
      </c>
      <c r="H2687" s="13" t="s">
        <v>9374</v>
      </c>
    </row>
    <row r="2688" spans="1:8" x14ac:dyDescent="0.25">
      <c r="A2688" s="113">
        <v>44984</v>
      </c>
      <c r="B2688" s="21" t="s">
        <v>8657</v>
      </c>
      <c r="C2688" s="13" t="s">
        <v>166</v>
      </c>
      <c r="D2688" s="766" t="s">
        <v>9437</v>
      </c>
      <c r="E2688" s="22">
        <v>47400</v>
      </c>
      <c r="F2688" s="19"/>
      <c r="G2688" s="14">
        <f t="shared" si="48"/>
        <v>47400</v>
      </c>
      <c r="H2688" s="13" t="s">
        <v>9438</v>
      </c>
    </row>
    <row r="2689" spans="1:8" x14ac:dyDescent="0.25">
      <c r="A2689" s="113">
        <v>44985</v>
      </c>
      <c r="B2689" s="21" t="s">
        <v>8657</v>
      </c>
      <c r="C2689" s="13" t="s">
        <v>166</v>
      </c>
      <c r="D2689" s="766" t="s">
        <v>9439</v>
      </c>
      <c r="E2689" s="22">
        <v>192500</v>
      </c>
      <c r="F2689" s="19"/>
      <c r="G2689" s="14">
        <f t="shared" si="48"/>
        <v>192500</v>
      </c>
      <c r="H2689" s="13"/>
    </row>
    <row r="2690" spans="1:8" x14ac:dyDescent="0.25">
      <c r="A2690" s="113">
        <v>44987</v>
      </c>
      <c r="B2690" s="21" t="s">
        <v>8559</v>
      </c>
      <c r="C2690" s="13" t="s">
        <v>7242</v>
      </c>
      <c r="D2690" s="766" t="s">
        <v>9285</v>
      </c>
      <c r="E2690" s="22">
        <v>49840</v>
      </c>
      <c r="F2690" s="19"/>
      <c r="G2690" s="14">
        <f t="shared" si="48"/>
        <v>49840</v>
      </c>
      <c r="H2690" s="13"/>
    </row>
    <row r="2691" spans="1:8" x14ac:dyDescent="0.25">
      <c r="A2691" s="113">
        <v>44987</v>
      </c>
      <c r="B2691" s="21" t="s">
        <v>8657</v>
      </c>
      <c r="C2691" s="13" t="s">
        <v>7242</v>
      </c>
      <c r="D2691" s="766" t="s">
        <v>9284</v>
      </c>
      <c r="E2691" s="22">
        <v>896955</v>
      </c>
      <c r="F2691" s="19"/>
      <c r="G2691" s="14">
        <f t="shared" si="48"/>
        <v>896955</v>
      </c>
      <c r="H2691" s="13"/>
    </row>
    <row r="2692" spans="1:8" x14ac:dyDescent="0.25">
      <c r="A2692" s="113">
        <v>44987</v>
      </c>
      <c r="B2692" s="21" t="s">
        <v>8868</v>
      </c>
      <c r="C2692" s="13" t="s">
        <v>7242</v>
      </c>
      <c r="D2692" s="766" t="s">
        <v>8312</v>
      </c>
      <c r="E2692" s="22">
        <v>61163</v>
      </c>
      <c r="F2692" s="19"/>
      <c r="G2692" s="14">
        <f t="shared" si="48"/>
        <v>61163</v>
      </c>
      <c r="H2692" s="13"/>
    </row>
    <row r="2693" spans="1:8" x14ac:dyDescent="0.25">
      <c r="A2693" s="113">
        <v>44987</v>
      </c>
      <c r="B2693" s="21" t="s">
        <v>8043</v>
      </c>
      <c r="C2693" s="13" t="s">
        <v>7242</v>
      </c>
      <c r="D2693" s="766" t="s">
        <v>9283</v>
      </c>
      <c r="E2693" s="22">
        <v>34650</v>
      </c>
      <c r="F2693" s="19"/>
      <c r="G2693" s="14">
        <f t="shared" si="48"/>
        <v>34650</v>
      </c>
      <c r="H2693" s="13"/>
    </row>
    <row r="2694" spans="1:8" x14ac:dyDescent="0.25">
      <c r="A2694" s="113">
        <v>44987</v>
      </c>
      <c r="B2694" s="21" t="s">
        <v>8657</v>
      </c>
      <c r="C2694" s="13" t="s">
        <v>7242</v>
      </c>
      <c r="D2694" s="766" t="s">
        <v>9282</v>
      </c>
      <c r="E2694" s="22">
        <v>44740</v>
      </c>
      <c r="F2694" s="19"/>
      <c r="G2694" s="14">
        <f t="shared" si="48"/>
        <v>44740</v>
      </c>
      <c r="H2694" s="13"/>
    </row>
    <row r="2695" spans="1:8" x14ac:dyDescent="0.25">
      <c r="A2695" s="113">
        <v>44987</v>
      </c>
      <c r="B2695" s="21" t="s">
        <v>8559</v>
      </c>
      <c r="C2695" s="13" t="s">
        <v>7242</v>
      </c>
      <c r="D2695" s="766" t="s">
        <v>9280</v>
      </c>
      <c r="E2695" s="22">
        <v>16940</v>
      </c>
      <c r="F2695" s="19"/>
      <c r="G2695" s="14">
        <f t="shared" si="48"/>
        <v>16940</v>
      </c>
      <c r="H2695" s="13"/>
    </row>
    <row r="2696" spans="1:8" x14ac:dyDescent="0.25">
      <c r="A2696" s="113">
        <v>44987</v>
      </c>
      <c r="B2696" s="21" t="s">
        <v>8876</v>
      </c>
      <c r="C2696" s="13" t="s">
        <v>7242</v>
      </c>
      <c r="D2696" s="766" t="s">
        <v>9281</v>
      </c>
      <c r="E2696" s="22">
        <v>610464</v>
      </c>
      <c r="F2696" s="19"/>
      <c r="G2696" s="14">
        <f t="shared" si="48"/>
        <v>610464</v>
      </c>
      <c r="H2696" s="13"/>
    </row>
    <row r="2697" spans="1:8" x14ac:dyDescent="0.25">
      <c r="A2697" s="113">
        <v>44989</v>
      </c>
      <c r="B2697" s="21" t="s">
        <v>8657</v>
      </c>
      <c r="C2697" s="13" t="s">
        <v>8394</v>
      </c>
      <c r="D2697" s="766" t="s">
        <v>9246</v>
      </c>
      <c r="E2697" s="22">
        <v>17197</v>
      </c>
      <c r="F2697" s="19"/>
      <c r="G2697" s="14">
        <f t="shared" si="48"/>
        <v>17197</v>
      </c>
      <c r="H2697" s="13"/>
    </row>
    <row r="2698" spans="1:8" x14ac:dyDescent="0.25">
      <c r="A2698" s="113">
        <v>44995</v>
      </c>
      <c r="B2698" s="21" t="s">
        <v>8657</v>
      </c>
      <c r="C2698" s="13" t="s">
        <v>8394</v>
      </c>
      <c r="D2698" s="766" t="s">
        <v>9245</v>
      </c>
      <c r="E2698" s="22">
        <v>90521</v>
      </c>
      <c r="F2698" s="19"/>
      <c r="G2698" s="14">
        <f t="shared" si="48"/>
        <v>90521</v>
      </c>
      <c r="H2698" s="13"/>
    </row>
    <row r="2699" spans="1:8" x14ac:dyDescent="0.25">
      <c r="A2699" s="113">
        <v>44995</v>
      </c>
      <c r="B2699" s="21" t="s">
        <v>8043</v>
      </c>
      <c r="C2699" s="13" t="s">
        <v>8456</v>
      </c>
      <c r="D2699" s="766" t="s">
        <v>8591</v>
      </c>
      <c r="E2699" s="22">
        <v>189000</v>
      </c>
      <c r="F2699" s="19"/>
      <c r="G2699" s="14">
        <f t="shared" ref="G2699" si="50">E2699-F2699</f>
        <v>189000</v>
      </c>
      <c r="H2699" s="54"/>
    </row>
    <row r="2700" spans="1:8" x14ac:dyDescent="0.25">
      <c r="A2700" s="113">
        <v>45000</v>
      </c>
      <c r="B2700" s="21" t="s">
        <v>8657</v>
      </c>
      <c r="C2700" s="13" t="s">
        <v>5681</v>
      </c>
      <c r="D2700" s="766" t="s">
        <v>9493</v>
      </c>
      <c r="E2700" s="22">
        <v>857600</v>
      </c>
      <c r="F2700" s="19"/>
      <c r="G2700" s="14">
        <f t="shared" ref="G2700" si="51">E2700-F2700</f>
        <v>857600</v>
      </c>
      <c r="H2700" s="54"/>
    </row>
    <row r="2701" spans="1:8" x14ac:dyDescent="0.25">
      <c r="A2701" s="113">
        <v>45001</v>
      </c>
      <c r="B2701" s="21" t="s">
        <v>8559</v>
      </c>
      <c r="C2701" s="13" t="s">
        <v>166</v>
      </c>
      <c r="D2701" s="766"/>
      <c r="E2701" s="22"/>
      <c r="F2701" s="19">
        <v>6915</v>
      </c>
      <c r="G2701" s="14">
        <f t="shared" si="48"/>
        <v>-6915</v>
      </c>
      <c r="H2701" s="1140" t="s">
        <v>9458</v>
      </c>
    </row>
    <row r="2702" spans="1:8" x14ac:dyDescent="0.25">
      <c r="A2702" s="113">
        <v>45001</v>
      </c>
      <c r="B2702" s="21" t="s">
        <v>8532</v>
      </c>
      <c r="C2702" s="13" t="s">
        <v>166</v>
      </c>
      <c r="D2702" s="766"/>
      <c r="E2702" s="22"/>
      <c r="F2702" s="19">
        <v>15069</v>
      </c>
      <c r="G2702" s="14">
        <f t="shared" si="48"/>
        <v>-15069</v>
      </c>
      <c r="H2702" s="1141"/>
    </row>
    <row r="2703" spans="1:8" x14ac:dyDescent="0.25">
      <c r="A2703" s="113">
        <v>45001</v>
      </c>
      <c r="B2703" s="21" t="s">
        <v>8657</v>
      </c>
      <c r="C2703" s="13" t="s">
        <v>166</v>
      </c>
      <c r="D2703" s="766"/>
      <c r="E2703" s="22"/>
      <c r="F2703" s="19">
        <v>848690</v>
      </c>
      <c r="G2703" s="14">
        <f t="shared" si="48"/>
        <v>-848690</v>
      </c>
      <c r="H2703" s="1141"/>
    </row>
    <row r="2704" spans="1:8" x14ac:dyDescent="0.25">
      <c r="A2704" s="113">
        <v>45001</v>
      </c>
      <c r="B2704" s="21" t="s">
        <v>8868</v>
      </c>
      <c r="C2704" s="13" t="s">
        <v>166</v>
      </c>
      <c r="D2704" s="766"/>
      <c r="E2704" s="22"/>
      <c r="F2704" s="19">
        <v>78000</v>
      </c>
      <c r="G2704" s="14">
        <f t="shared" si="48"/>
        <v>-78000</v>
      </c>
      <c r="H2704" s="1141"/>
    </row>
    <row r="2705" spans="1:8" x14ac:dyDescent="0.25">
      <c r="A2705" s="113">
        <v>45001</v>
      </c>
      <c r="B2705" s="21" t="s">
        <v>8876</v>
      </c>
      <c r="C2705" s="13" t="s">
        <v>166</v>
      </c>
      <c r="D2705" s="766"/>
      <c r="E2705" s="22"/>
      <c r="F2705" s="19">
        <v>115000</v>
      </c>
      <c r="G2705" s="14">
        <f t="shared" si="48"/>
        <v>-115000</v>
      </c>
      <c r="H2705" s="1142"/>
    </row>
    <row r="2706" spans="1:8" x14ac:dyDescent="0.25">
      <c r="A2706" s="113">
        <v>45001</v>
      </c>
      <c r="B2706" s="21" t="s">
        <v>1400</v>
      </c>
      <c r="C2706" s="13" t="s">
        <v>438</v>
      </c>
      <c r="D2706" s="766"/>
      <c r="E2706" s="22"/>
      <c r="F2706" s="19">
        <v>28596</v>
      </c>
      <c r="G2706" s="14">
        <f t="shared" si="48"/>
        <v>-28596</v>
      </c>
      <c r="H2706" s="13" t="s">
        <v>3918</v>
      </c>
    </row>
    <row r="2707" spans="1:8" x14ac:dyDescent="0.25">
      <c r="A2707" s="113">
        <v>45001</v>
      </c>
      <c r="B2707" s="21" t="s">
        <v>9409</v>
      </c>
      <c r="C2707" s="13" t="s">
        <v>169</v>
      </c>
      <c r="D2707" s="766" t="s">
        <v>9491</v>
      </c>
      <c r="E2707" s="22">
        <v>20500</v>
      </c>
      <c r="F2707" s="19"/>
      <c r="G2707" s="14">
        <f t="shared" ref="G2707" si="52">E2707-F2707</f>
        <v>20500</v>
      </c>
      <c r="H2707" s="54" t="s">
        <v>9492</v>
      </c>
    </row>
    <row r="2708" spans="1:8" x14ac:dyDescent="0.25">
      <c r="A2708" s="113">
        <v>45002</v>
      </c>
      <c r="B2708" s="21" t="s">
        <v>8876</v>
      </c>
      <c r="C2708" s="13" t="s">
        <v>180</v>
      </c>
      <c r="D2708" s="766"/>
      <c r="E2708" s="22"/>
      <c r="F2708" s="19">
        <v>411820</v>
      </c>
      <c r="G2708" s="14">
        <f t="shared" si="48"/>
        <v>-411820</v>
      </c>
      <c r="H2708" s="1195" t="s">
        <v>9479</v>
      </c>
    </row>
    <row r="2709" spans="1:8" x14ac:dyDescent="0.25">
      <c r="A2709" s="113">
        <v>45002</v>
      </c>
      <c r="B2709" s="21" t="s">
        <v>8868</v>
      </c>
      <c r="C2709" s="13" t="s">
        <v>180</v>
      </c>
      <c r="D2709" s="766"/>
      <c r="E2709" s="22"/>
      <c r="F2709" s="19">
        <v>164160</v>
      </c>
      <c r="G2709" s="14">
        <f t="shared" si="48"/>
        <v>-164160</v>
      </c>
      <c r="H2709" s="1196"/>
    </row>
    <row r="2710" spans="1:8" x14ac:dyDescent="0.25">
      <c r="A2710" s="113">
        <v>45002</v>
      </c>
      <c r="B2710" s="63" t="s">
        <v>9409</v>
      </c>
      <c r="C2710" s="13" t="s">
        <v>180</v>
      </c>
      <c r="D2710" s="766" t="s">
        <v>9489</v>
      </c>
      <c r="E2710" s="22">
        <v>670000</v>
      </c>
      <c r="F2710" s="19"/>
      <c r="G2710" s="14">
        <f t="shared" si="48"/>
        <v>670000</v>
      </c>
      <c r="H2710" s="13"/>
    </row>
    <row r="2711" spans="1:8" x14ac:dyDescent="0.25">
      <c r="A2711" s="113">
        <v>45002</v>
      </c>
      <c r="B2711" s="21" t="s">
        <v>8876</v>
      </c>
      <c r="C2711" s="13" t="s">
        <v>180</v>
      </c>
      <c r="D2711" s="766" t="s">
        <v>9490</v>
      </c>
      <c r="E2711" s="22">
        <v>117520</v>
      </c>
      <c r="F2711" s="19"/>
      <c r="G2711" s="14">
        <f t="shared" ref="G2711:G2752" si="53">E2711-F2711</f>
        <v>117520</v>
      </c>
      <c r="H2711" s="13"/>
    </row>
    <row r="2712" spans="1:8" x14ac:dyDescent="0.25">
      <c r="A2712" s="113">
        <v>45003</v>
      </c>
      <c r="B2712" s="21" t="s">
        <v>8657</v>
      </c>
      <c r="C2712" s="13" t="s">
        <v>8394</v>
      </c>
      <c r="D2712" s="766" t="s">
        <v>9285</v>
      </c>
      <c r="E2712" s="22">
        <v>20020</v>
      </c>
      <c r="F2712" s="19"/>
      <c r="G2712" s="14">
        <f t="shared" si="53"/>
        <v>20020</v>
      </c>
      <c r="H2712" s="54"/>
    </row>
    <row r="2713" spans="1:8" x14ac:dyDescent="0.25">
      <c r="A2713" s="113">
        <v>45005</v>
      </c>
      <c r="B2713" s="21" t="s">
        <v>8043</v>
      </c>
      <c r="C2713" s="13" t="s">
        <v>8394</v>
      </c>
      <c r="D2713" s="766"/>
      <c r="E2713" s="22"/>
      <c r="F2713" s="19">
        <v>128554</v>
      </c>
      <c r="G2713" s="14">
        <f t="shared" si="53"/>
        <v>-128554</v>
      </c>
      <c r="H2713" s="1195" t="s">
        <v>9007</v>
      </c>
    </row>
    <row r="2714" spans="1:8" x14ac:dyDescent="0.25">
      <c r="A2714" s="113">
        <v>45005</v>
      </c>
      <c r="B2714" s="21" t="s">
        <v>8657</v>
      </c>
      <c r="C2714" s="13" t="s">
        <v>8394</v>
      </c>
      <c r="D2714" s="766"/>
      <c r="E2714" s="22"/>
      <c r="F2714" s="19">
        <v>371446</v>
      </c>
      <c r="G2714" s="14">
        <f t="shared" si="53"/>
        <v>-371446</v>
      </c>
      <c r="H2714" s="1196"/>
    </row>
    <row r="2715" spans="1:8" x14ac:dyDescent="0.25">
      <c r="A2715" s="113">
        <v>45005</v>
      </c>
      <c r="B2715" s="21" t="s">
        <v>8876</v>
      </c>
      <c r="C2715" s="13" t="s">
        <v>169</v>
      </c>
      <c r="D2715" s="766" t="s">
        <v>9649</v>
      </c>
      <c r="E2715" s="22">
        <v>9690</v>
      </c>
      <c r="F2715" s="19"/>
      <c r="G2715" s="14">
        <f t="shared" si="53"/>
        <v>9690</v>
      </c>
      <c r="H2715" s="951"/>
    </row>
    <row r="2716" spans="1:8" x14ac:dyDescent="0.25">
      <c r="A2716" s="113">
        <v>45007</v>
      </c>
      <c r="B2716" s="21" t="s">
        <v>8043</v>
      </c>
      <c r="C2716" s="13" t="s">
        <v>8456</v>
      </c>
      <c r="D2716" s="766"/>
      <c r="E2716" s="22"/>
      <c r="F2716" s="19">
        <v>100000</v>
      </c>
      <c r="G2716" s="14">
        <f t="shared" si="53"/>
        <v>-100000</v>
      </c>
      <c r="H2716" s="13" t="s">
        <v>9526</v>
      </c>
    </row>
    <row r="2717" spans="1:8" x14ac:dyDescent="0.25">
      <c r="A2717" s="113">
        <v>45007</v>
      </c>
      <c r="B2717" s="63" t="s">
        <v>9409</v>
      </c>
      <c r="C2717" s="13" t="s">
        <v>180</v>
      </c>
      <c r="D2717" s="766" t="s">
        <v>9593</v>
      </c>
      <c r="E2717" s="22">
        <v>193000</v>
      </c>
      <c r="F2717" s="19"/>
      <c r="G2717" s="14">
        <f t="shared" si="53"/>
        <v>193000</v>
      </c>
      <c r="H2717" s="13" t="s">
        <v>9594</v>
      </c>
    </row>
    <row r="2718" spans="1:8" x14ac:dyDescent="0.25">
      <c r="A2718" s="113">
        <v>45007</v>
      </c>
      <c r="B2718" s="21" t="s">
        <v>8657</v>
      </c>
      <c r="C2718" s="13" t="s">
        <v>8394</v>
      </c>
      <c r="D2718" s="766" t="s">
        <v>9284</v>
      </c>
      <c r="E2718" s="22">
        <v>331988</v>
      </c>
      <c r="F2718" s="19"/>
      <c r="G2718" s="14">
        <f t="shared" si="53"/>
        <v>331988</v>
      </c>
      <c r="H2718" s="13"/>
    </row>
    <row r="2719" spans="1:8" x14ac:dyDescent="0.25">
      <c r="A2719" s="113">
        <v>45007</v>
      </c>
      <c r="B2719" s="21" t="s">
        <v>8657</v>
      </c>
      <c r="C2719" s="13" t="s">
        <v>8394</v>
      </c>
      <c r="D2719" s="766" t="s">
        <v>8312</v>
      </c>
      <c r="E2719" s="22">
        <v>59781</v>
      </c>
      <c r="F2719" s="19"/>
      <c r="G2719" s="14">
        <f t="shared" si="53"/>
        <v>59781</v>
      </c>
      <c r="H2719" s="13"/>
    </row>
    <row r="2720" spans="1:8" x14ac:dyDescent="0.25">
      <c r="A2720" s="113">
        <v>45008</v>
      </c>
      <c r="B2720" s="21" t="s">
        <v>8876</v>
      </c>
      <c r="C2720" s="13" t="s">
        <v>169</v>
      </c>
      <c r="D2720" s="766" t="s">
        <v>9597</v>
      </c>
      <c r="E2720" s="22">
        <v>4248</v>
      </c>
      <c r="F2720" s="19"/>
      <c r="G2720" s="14">
        <f t="shared" si="53"/>
        <v>4248</v>
      </c>
      <c r="H2720" s="13"/>
    </row>
    <row r="2721" spans="1:8" x14ac:dyDescent="0.25">
      <c r="A2721" s="113">
        <v>45008</v>
      </c>
      <c r="B2721" s="21" t="s">
        <v>9409</v>
      </c>
      <c r="C2721" s="13" t="s">
        <v>169</v>
      </c>
      <c r="D2721" s="766" t="s">
        <v>9650</v>
      </c>
      <c r="E2721" s="22">
        <v>20500</v>
      </c>
      <c r="F2721" s="19"/>
      <c r="G2721" s="14">
        <f t="shared" si="53"/>
        <v>20500</v>
      </c>
      <c r="H2721" s="13" t="s">
        <v>9651</v>
      </c>
    </row>
    <row r="2722" spans="1:8" x14ac:dyDescent="0.25">
      <c r="A2722" s="113">
        <v>45008</v>
      </c>
      <c r="B2722" s="21" t="s">
        <v>9409</v>
      </c>
      <c r="C2722" s="13" t="s">
        <v>169</v>
      </c>
      <c r="D2722" s="766"/>
      <c r="E2722" s="22">
        <v>6936</v>
      </c>
      <c r="F2722" s="19"/>
      <c r="G2722" s="14">
        <f t="shared" si="53"/>
        <v>6936</v>
      </c>
      <c r="H2722" s="13" t="s">
        <v>9847</v>
      </c>
    </row>
    <row r="2723" spans="1:8" x14ac:dyDescent="0.25">
      <c r="A2723" s="113">
        <v>45010</v>
      </c>
      <c r="B2723" s="21" t="s">
        <v>9507</v>
      </c>
      <c r="C2723" s="13" t="s">
        <v>164</v>
      </c>
      <c r="D2723" s="766" t="s">
        <v>9810</v>
      </c>
      <c r="E2723" s="22">
        <v>3303</v>
      </c>
      <c r="F2723" s="19"/>
      <c r="G2723" s="14">
        <f t="shared" si="53"/>
        <v>3303</v>
      </c>
      <c r="H2723" s="13" t="s">
        <v>9809</v>
      </c>
    </row>
    <row r="2724" spans="1:8" x14ac:dyDescent="0.25">
      <c r="A2724" s="113">
        <v>45010</v>
      </c>
      <c r="B2724" s="21" t="s">
        <v>8868</v>
      </c>
      <c r="C2724" s="13" t="s">
        <v>164</v>
      </c>
      <c r="D2724" s="766" t="s">
        <v>9811</v>
      </c>
      <c r="E2724" s="22">
        <v>2773</v>
      </c>
      <c r="F2724" s="19"/>
      <c r="G2724" s="14">
        <f t="shared" si="53"/>
        <v>2773</v>
      </c>
      <c r="H2724" s="13" t="s">
        <v>9809</v>
      </c>
    </row>
    <row r="2725" spans="1:8" x14ac:dyDescent="0.25">
      <c r="A2725" s="113">
        <v>45013</v>
      </c>
      <c r="B2725" s="21" t="s">
        <v>8876</v>
      </c>
      <c r="C2725" s="13" t="s">
        <v>7467</v>
      </c>
      <c r="D2725" s="766" t="s">
        <v>9595</v>
      </c>
      <c r="E2725" s="22">
        <v>11200</v>
      </c>
      <c r="F2725" s="19"/>
      <c r="G2725" s="14">
        <f t="shared" si="53"/>
        <v>11200</v>
      </c>
      <c r="H2725" s="13" t="s">
        <v>9596</v>
      </c>
    </row>
    <row r="2726" spans="1:8" x14ac:dyDescent="0.25">
      <c r="A2726" s="113">
        <v>45019</v>
      </c>
      <c r="B2726" s="21" t="s">
        <v>9507</v>
      </c>
      <c r="C2726" s="13" t="s">
        <v>8394</v>
      </c>
      <c r="D2726" s="1197" t="s">
        <v>9283</v>
      </c>
      <c r="E2726" s="22">
        <v>28496</v>
      </c>
      <c r="F2726" s="19"/>
      <c r="G2726" s="14">
        <f t="shared" si="53"/>
        <v>28496</v>
      </c>
      <c r="H2726" s="1169" t="s">
        <v>9326</v>
      </c>
    </row>
    <row r="2727" spans="1:8" x14ac:dyDescent="0.25">
      <c r="A2727" s="113">
        <v>45019</v>
      </c>
      <c r="B2727" s="21" t="s">
        <v>3946</v>
      </c>
      <c r="C2727" s="13" t="s">
        <v>8394</v>
      </c>
      <c r="D2727" s="1198"/>
      <c r="E2727" s="22">
        <v>8745</v>
      </c>
      <c r="F2727" s="19"/>
      <c r="G2727" s="14">
        <f t="shared" si="53"/>
        <v>8745</v>
      </c>
      <c r="H2727" s="1170"/>
    </row>
    <row r="2728" spans="1:8" ht="18.75" x14ac:dyDescent="0.25">
      <c r="A2728" s="113">
        <v>45020</v>
      </c>
      <c r="B2728" s="21" t="s">
        <v>8657</v>
      </c>
      <c r="C2728" s="13" t="s">
        <v>166</v>
      </c>
      <c r="D2728" s="777" t="s">
        <v>9647</v>
      </c>
      <c r="E2728" s="22">
        <v>115000</v>
      </c>
      <c r="F2728" s="19"/>
      <c r="G2728" s="14">
        <f t="shared" si="53"/>
        <v>115000</v>
      </c>
      <c r="H2728" s="952" t="s">
        <v>9648</v>
      </c>
    </row>
    <row r="2729" spans="1:8" x14ac:dyDescent="0.25">
      <c r="A2729" s="113">
        <v>45022</v>
      </c>
      <c r="B2729" s="21" t="s">
        <v>8876</v>
      </c>
      <c r="C2729" s="13" t="s">
        <v>8394</v>
      </c>
      <c r="D2729" s="777" t="s">
        <v>9282</v>
      </c>
      <c r="E2729" s="22">
        <v>17015</v>
      </c>
      <c r="F2729" s="19"/>
      <c r="G2729" s="14">
        <f t="shared" si="53"/>
        <v>17015</v>
      </c>
      <c r="H2729" s="54"/>
    </row>
    <row r="2730" spans="1:8"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171" t="s">
        <v>9602</v>
      </c>
      <c r="E2731" s="22">
        <v>20000</v>
      </c>
      <c r="F2731" s="19"/>
      <c r="G2731" s="14">
        <f t="shared" si="53"/>
        <v>20000</v>
      </c>
      <c r="H2731" s="1169" t="s">
        <v>9326</v>
      </c>
    </row>
    <row r="2732" spans="1:8" x14ac:dyDescent="0.25">
      <c r="A2732" s="113">
        <v>45024</v>
      </c>
      <c r="B2732" s="21" t="s">
        <v>8043</v>
      </c>
      <c r="C2732" s="13" t="s">
        <v>5187</v>
      </c>
      <c r="D2732" s="1172"/>
      <c r="E2732" s="22">
        <v>15000</v>
      </c>
      <c r="F2732" s="19"/>
      <c r="G2732" s="14">
        <f t="shared" si="53"/>
        <v>15000</v>
      </c>
      <c r="H2732" s="1170"/>
    </row>
    <row r="2733" spans="1:8" x14ac:dyDescent="0.25">
      <c r="A2733" s="113">
        <v>45024</v>
      </c>
      <c r="B2733" s="21" t="s">
        <v>8876</v>
      </c>
      <c r="C2733" s="13" t="s">
        <v>5187</v>
      </c>
      <c r="D2733" s="766" t="s">
        <v>9603</v>
      </c>
      <c r="E2733" s="22">
        <v>5000</v>
      </c>
      <c r="F2733" s="19"/>
      <c r="G2733" s="14">
        <f t="shared" si="53"/>
        <v>5000</v>
      </c>
      <c r="H2733" s="13"/>
    </row>
    <row r="2734" spans="1:8"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149" t="s">
        <v>12277</v>
      </c>
    </row>
    <row r="2736" spans="1:8" x14ac:dyDescent="0.25">
      <c r="A2736" s="113">
        <v>45026</v>
      </c>
      <c r="B2736" s="21" t="s">
        <v>8339</v>
      </c>
      <c r="C2736" s="13" t="s">
        <v>5187</v>
      </c>
      <c r="D2736" s="766"/>
      <c r="E2736" s="22"/>
      <c r="F2736" s="19">
        <v>20624</v>
      </c>
      <c r="G2736" s="14">
        <f t="shared" si="53"/>
        <v>-20624</v>
      </c>
      <c r="H2736" s="1150"/>
    </row>
    <row r="2737" spans="1:8" x14ac:dyDescent="0.25">
      <c r="A2737" s="113">
        <v>45026</v>
      </c>
      <c r="B2737" s="21" t="s">
        <v>8876</v>
      </c>
      <c r="C2737" s="13" t="s">
        <v>5187</v>
      </c>
      <c r="D2737" s="766"/>
      <c r="E2737" s="22"/>
      <c r="F2737" s="19">
        <v>34826</v>
      </c>
      <c r="G2737" s="14">
        <f t="shared" si="53"/>
        <v>-34826</v>
      </c>
      <c r="H2737" s="1151"/>
    </row>
    <row r="2738" spans="1:8" ht="21" x14ac:dyDescent="0.25">
      <c r="A2738" s="113">
        <v>45027</v>
      </c>
      <c r="B2738" s="21" t="s">
        <v>9356</v>
      </c>
      <c r="C2738" s="13" t="s">
        <v>8394</v>
      </c>
      <c r="D2738" s="766" t="s">
        <v>9281</v>
      </c>
      <c r="E2738" s="22">
        <v>93883</v>
      </c>
      <c r="F2738" s="19"/>
      <c r="G2738" s="14">
        <f t="shared" si="53"/>
        <v>93883</v>
      </c>
      <c r="H2738" s="308"/>
    </row>
    <row r="2739" spans="1:8" x14ac:dyDescent="0.25">
      <c r="A2739" s="113">
        <v>45027</v>
      </c>
      <c r="B2739" s="21" t="s">
        <v>8657</v>
      </c>
      <c r="C2739" s="13" t="s">
        <v>8394</v>
      </c>
      <c r="D2739" s="766"/>
      <c r="E2739" s="22"/>
      <c r="F2739" s="19">
        <v>300000</v>
      </c>
      <c r="G2739" s="14">
        <f t="shared" si="53"/>
        <v>-300000</v>
      </c>
      <c r="H2739" s="13" t="s">
        <v>9007</v>
      </c>
    </row>
    <row r="2740" spans="1:8" ht="16.5" thickBot="1" x14ac:dyDescent="0.3">
      <c r="A2740" s="113">
        <v>45027</v>
      </c>
      <c r="B2740" s="21" t="s">
        <v>8339</v>
      </c>
      <c r="C2740" s="13" t="s">
        <v>7467</v>
      </c>
      <c r="D2740" s="766"/>
      <c r="E2740" s="22"/>
      <c r="F2740" s="19">
        <v>800000</v>
      </c>
      <c r="G2740" s="14">
        <f t="shared" si="53"/>
        <v>-800000</v>
      </c>
      <c r="H2740" s="13" t="s">
        <v>9643</v>
      </c>
    </row>
    <row r="2741" spans="1:8" ht="15.75" customHeight="1" x14ac:dyDescent="0.25">
      <c r="A2741" s="113">
        <v>45029</v>
      </c>
      <c r="B2741" s="21" t="s">
        <v>8657</v>
      </c>
      <c r="C2741" s="13" t="s">
        <v>5681</v>
      </c>
      <c r="D2741" s="766"/>
      <c r="E2741" s="783"/>
      <c r="F2741" s="785">
        <v>208180</v>
      </c>
      <c r="G2741" s="784">
        <f t="shared" si="53"/>
        <v>-208180</v>
      </c>
      <c r="H2741" s="1154" t="s">
        <v>9656</v>
      </c>
    </row>
    <row r="2742" spans="1:8" ht="15.75" customHeight="1" x14ac:dyDescent="0.25">
      <c r="A2742" s="113">
        <v>45029</v>
      </c>
      <c r="B2742" s="21" t="s">
        <v>7657</v>
      </c>
      <c r="C2742" s="13" t="s">
        <v>5681</v>
      </c>
      <c r="D2742" s="766"/>
      <c r="E2742" s="783"/>
      <c r="F2742" s="142">
        <v>40900</v>
      </c>
      <c r="G2742" s="784">
        <f t="shared" si="53"/>
        <v>-40900</v>
      </c>
      <c r="H2742" s="1155"/>
    </row>
    <row r="2743" spans="1:8" ht="15.75" customHeight="1" x14ac:dyDescent="0.25">
      <c r="A2743" s="113">
        <v>45029</v>
      </c>
      <c r="B2743" s="21" t="s">
        <v>7555</v>
      </c>
      <c r="C2743" s="13" t="s">
        <v>5681</v>
      </c>
      <c r="D2743" s="766"/>
      <c r="E2743" s="783"/>
      <c r="F2743" s="142">
        <v>5400</v>
      </c>
      <c r="G2743" s="784">
        <f t="shared" si="53"/>
        <v>-5400</v>
      </c>
      <c r="H2743" s="1155"/>
    </row>
    <row r="2744" spans="1:8" ht="16.5" thickBot="1" x14ac:dyDescent="0.3">
      <c r="A2744" s="113">
        <v>45029</v>
      </c>
      <c r="B2744" s="21" t="s">
        <v>8657</v>
      </c>
      <c r="C2744" s="13" t="s">
        <v>5681</v>
      </c>
      <c r="D2744" s="766"/>
      <c r="E2744" s="783"/>
      <c r="F2744" s="786">
        <v>40520</v>
      </c>
      <c r="G2744" s="784">
        <f t="shared" si="53"/>
        <v>-40520</v>
      </c>
      <c r="H2744" s="1156"/>
    </row>
    <row r="2745" spans="1:8" ht="16.5" thickBot="1" x14ac:dyDescent="0.3">
      <c r="A2745" s="113">
        <v>45031</v>
      </c>
      <c r="B2745" s="21" t="s">
        <v>10911</v>
      </c>
      <c r="C2745" s="13" t="s">
        <v>164</v>
      </c>
      <c r="D2745" s="766" t="s">
        <v>9812</v>
      </c>
      <c r="E2745" s="783">
        <v>64935</v>
      </c>
      <c r="F2745" s="19"/>
      <c r="G2745" s="784">
        <f t="shared" si="53"/>
        <v>64935</v>
      </c>
      <c r="H2745" s="13" t="s">
        <v>9813</v>
      </c>
    </row>
    <row r="2746" spans="1:8" x14ac:dyDescent="0.25">
      <c r="A2746" s="113">
        <v>45031</v>
      </c>
      <c r="B2746" s="21" t="s">
        <v>8043</v>
      </c>
      <c r="C2746" s="13" t="s">
        <v>169</v>
      </c>
      <c r="D2746" s="766"/>
      <c r="E2746" s="783"/>
      <c r="F2746" s="785">
        <v>67000</v>
      </c>
      <c r="G2746" s="784">
        <f t="shared" si="53"/>
        <v>-67000</v>
      </c>
      <c r="H2746" s="1154" t="s">
        <v>9656</v>
      </c>
    </row>
    <row r="2747" spans="1:8" x14ac:dyDescent="0.25">
      <c r="A2747" s="113">
        <v>45031</v>
      </c>
      <c r="B2747" s="21" t="s">
        <v>8876</v>
      </c>
      <c r="C2747" s="13" t="s">
        <v>169</v>
      </c>
      <c r="D2747" s="766"/>
      <c r="E2747" s="783"/>
      <c r="F2747" s="142">
        <v>18365</v>
      </c>
      <c r="G2747" s="784">
        <f t="shared" si="53"/>
        <v>-18365</v>
      </c>
      <c r="H2747" s="1155"/>
    </row>
    <row r="2748" spans="1:8" x14ac:dyDescent="0.25">
      <c r="A2748" s="113">
        <v>45031</v>
      </c>
      <c r="B2748" s="21" t="s">
        <v>9409</v>
      </c>
      <c r="C2748" s="13" t="s">
        <v>169</v>
      </c>
      <c r="D2748" s="766"/>
      <c r="E2748" s="783"/>
      <c r="F2748" s="142">
        <v>20500</v>
      </c>
      <c r="G2748" s="784">
        <f t="shared" si="53"/>
        <v>-20500</v>
      </c>
      <c r="H2748" s="1155"/>
    </row>
    <row r="2749" spans="1:8" ht="16.5" thickBot="1" x14ac:dyDescent="0.3">
      <c r="A2749" s="113">
        <v>45031</v>
      </c>
      <c r="B2749" s="21" t="s">
        <v>9409</v>
      </c>
      <c r="C2749" s="13" t="s">
        <v>169</v>
      </c>
      <c r="D2749" s="766"/>
      <c r="E2749" s="783"/>
      <c r="F2749" s="786">
        <v>4135</v>
      </c>
      <c r="G2749" s="784">
        <f t="shared" si="53"/>
        <v>-4135</v>
      </c>
      <c r="H2749" s="1156"/>
    </row>
    <row r="2750" spans="1:8" x14ac:dyDescent="0.25">
      <c r="A2750" s="113">
        <v>45034</v>
      </c>
      <c r="B2750" s="21" t="s">
        <v>9661</v>
      </c>
      <c r="C2750" s="13" t="s">
        <v>166</v>
      </c>
      <c r="D2750" s="766" t="s">
        <v>9814</v>
      </c>
      <c r="E2750" s="22">
        <v>15800</v>
      </c>
      <c r="F2750" s="112"/>
      <c r="G2750" s="14">
        <f t="shared" si="53"/>
        <v>15800</v>
      </c>
      <c r="H2750" s="13" t="s">
        <v>9818</v>
      </c>
    </row>
    <row r="2751" spans="1:8" x14ac:dyDescent="0.25">
      <c r="A2751" s="113">
        <v>45034</v>
      </c>
      <c r="B2751" s="21" t="s">
        <v>8559</v>
      </c>
      <c r="C2751" s="13" t="s">
        <v>7242</v>
      </c>
      <c r="D2751" s="766"/>
      <c r="E2751" s="22"/>
      <c r="F2751" s="112">
        <v>300000</v>
      </c>
      <c r="G2751" s="14">
        <f t="shared" si="53"/>
        <v>-300000</v>
      </c>
      <c r="H2751" s="13" t="s">
        <v>9696</v>
      </c>
    </row>
    <row r="2752" spans="1:8" ht="16.5" thickBot="1" x14ac:dyDescent="0.3">
      <c r="A2752" s="113">
        <v>45034</v>
      </c>
      <c r="B2752" s="21" t="s">
        <v>8657</v>
      </c>
      <c r="C2752" s="13" t="s">
        <v>166</v>
      </c>
      <c r="D2752" s="766"/>
      <c r="E2752" s="22"/>
      <c r="F2752" s="19">
        <v>500000</v>
      </c>
      <c r="G2752" s="14">
        <f t="shared" si="53"/>
        <v>-500000</v>
      </c>
      <c r="H2752" s="13" t="s">
        <v>9708</v>
      </c>
    </row>
    <row r="2753" spans="1:8" x14ac:dyDescent="0.25">
      <c r="A2753" s="113">
        <v>45035</v>
      </c>
      <c r="B2753" s="21" t="s">
        <v>3946</v>
      </c>
      <c r="C2753" s="13" t="s">
        <v>8394</v>
      </c>
      <c r="D2753" s="766"/>
      <c r="E2753" s="783"/>
      <c r="F2753" s="785">
        <v>8745</v>
      </c>
      <c r="G2753" s="14">
        <f t="shared" ref="G2753:G2875" si="54">E2753-F2753</f>
        <v>-8745</v>
      </c>
      <c r="H2753" s="1165" t="s">
        <v>9726</v>
      </c>
    </row>
    <row r="2754" spans="1:8" x14ac:dyDescent="0.25">
      <c r="A2754" s="113">
        <v>45035</v>
      </c>
      <c r="B2754" s="21" t="s">
        <v>8657</v>
      </c>
      <c r="C2754" s="13" t="s">
        <v>8394</v>
      </c>
      <c r="D2754" s="766"/>
      <c r="E2754" s="783"/>
      <c r="F2754" s="142">
        <v>51861</v>
      </c>
      <c r="G2754" s="14">
        <f t="shared" si="54"/>
        <v>-51861</v>
      </c>
      <c r="H2754" s="1166"/>
    </row>
    <row r="2755" spans="1:8" x14ac:dyDescent="0.25">
      <c r="A2755" s="113">
        <v>45035</v>
      </c>
      <c r="B2755" s="21" t="s">
        <v>8876</v>
      </c>
      <c r="C2755" s="13" t="s">
        <v>8394</v>
      </c>
      <c r="D2755" s="766"/>
      <c r="E2755" s="783"/>
      <c r="F2755" s="142">
        <v>17015</v>
      </c>
      <c r="G2755" s="14">
        <f t="shared" si="54"/>
        <v>-17015</v>
      </c>
      <c r="H2755" s="1166"/>
    </row>
    <row r="2756" spans="1:8" x14ac:dyDescent="0.25">
      <c r="A2756" s="113">
        <v>45035</v>
      </c>
      <c r="B2756" s="21" t="s">
        <v>9507</v>
      </c>
      <c r="C2756" s="13" t="s">
        <v>8394</v>
      </c>
      <c r="D2756" s="766"/>
      <c r="E2756" s="783"/>
      <c r="F2756" s="142">
        <v>28496</v>
      </c>
      <c r="G2756" s="14">
        <f t="shared" si="54"/>
        <v>-28496</v>
      </c>
      <c r="H2756" s="1166"/>
    </row>
    <row r="2757" spans="1:8" x14ac:dyDescent="0.25">
      <c r="A2757" s="113">
        <v>45035</v>
      </c>
      <c r="B2757" s="21" t="s">
        <v>9356</v>
      </c>
      <c r="C2757" s="13" t="s">
        <v>8394</v>
      </c>
      <c r="D2757" s="766"/>
      <c r="E2757" s="955"/>
      <c r="F2757" s="147">
        <v>93883</v>
      </c>
      <c r="G2757" s="14">
        <f t="shared" si="54"/>
        <v>-93883</v>
      </c>
      <c r="H2757" s="1167"/>
    </row>
    <row r="2758" spans="1:8" ht="18.75" x14ac:dyDescent="0.25">
      <c r="A2758" s="113">
        <v>45042</v>
      </c>
      <c r="B2758" s="21" t="s">
        <v>8876</v>
      </c>
      <c r="C2758" s="13" t="s">
        <v>5187</v>
      </c>
      <c r="D2758" s="766" t="s">
        <v>9860</v>
      </c>
      <c r="E2758" s="22">
        <v>150000</v>
      </c>
      <c r="F2758" s="19"/>
      <c r="G2758" s="14">
        <f t="shared" si="54"/>
        <v>150000</v>
      </c>
      <c r="H2758" s="954" t="s">
        <v>9861</v>
      </c>
    </row>
    <row r="2759" spans="1:8" x14ac:dyDescent="0.25">
      <c r="A2759" s="113">
        <v>45043</v>
      </c>
      <c r="B2759" s="21" t="s">
        <v>8657</v>
      </c>
      <c r="C2759" s="13" t="s">
        <v>8394</v>
      </c>
      <c r="D2759" s="766" t="s">
        <v>9736</v>
      </c>
      <c r="E2759" s="22">
        <v>410656</v>
      </c>
      <c r="F2759" s="19"/>
      <c r="G2759" s="14">
        <f t="shared" si="54"/>
        <v>410656</v>
      </c>
      <c r="H2759" s="13"/>
    </row>
    <row r="2760" spans="1:8" x14ac:dyDescent="0.25">
      <c r="A2760" s="113">
        <v>45043</v>
      </c>
      <c r="B2760" s="21" t="s">
        <v>9661</v>
      </c>
      <c r="C2760" s="13" t="s">
        <v>8394</v>
      </c>
      <c r="D2760" s="766" t="s">
        <v>9737</v>
      </c>
      <c r="E2760" s="22">
        <v>315888</v>
      </c>
      <c r="F2760" s="19"/>
      <c r="G2760" s="14">
        <f t="shared" si="54"/>
        <v>315888</v>
      </c>
      <c r="H2760" s="13"/>
    </row>
    <row r="2761" spans="1:8" x14ac:dyDescent="0.25">
      <c r="A2761" s="113">
        <v>45043</v>
      </c>
      <c r="B2761" s="21" t="s">
        <v>9661</v>
      </c>
      <c r="C2761" s="13" t="s">
        <v>8394</v>
      </c>
      <c r="D2761" s="766"/>
      <c r="E2761" s="22"/>
      <c r="F2761" s="19">
        <v>315888</v>
      </c>
      <c r="G2761" s="14">
        <f t="shared" si="54"/>
        <v>-315888</v>
      </c>
      <c r="H2761" s="1163" t="s">
        <v>9738</v>
      </c>
    </row>
    <row r="2762" spans="1:8" x14ac:dyDescent="0.25">
      <c r="A2762" s="113">
        <v>45043</v>
      </c>
      <c r="B2762" s="21" t="s">
        <v>8657</v>
      </c>
      <c r="C2762" s="13" t="s">
        <v>8394</v>
      </c>
      <c r="D2762" s="766"/>
      <c r="E2762" s="22"/>
      <c r="F2762" s="19">
        <v>447612</v>
      </c>
      <c r="G2762" s="14">
        <f t="shared" si="54"/>
        <v>-447612</v>
      </c>
      <c r="H2762" s="1164"/>
    </row>
    <row r="2763" spans="1:8" x14ac:dyDescent="0.25">
      <c r="A2763" s="113">
        <v>45045</v>
      </c>
      <c r="B2763" s="21" t="s">
        <v>8657</v>
      </c>
      <c r="C2763" s="13" t="s">
        <v>166</v>
      </c>
      <c r="D2763" s="766" t="s">
        <v>9815</v>
      </c>
      <c r="E2763" s="22">
        <v>115500</v>
      </c>
      <c r="F2763" s="19"/>
      <c r="G2763" s="14">
        <f t="shared" si="54"/>
        <v>115500</v>
      </c>
      <c r="H2763" s="953" t="s">
        <v>9816</v>
      </c>
    </row>
    <row r="2764" spans="1:8" x14ac:dyDescent="0.25">
      <c r="A2764" s="113">
        <v>45048</v>
      </c>
      <c r="B2764" s="21" t="s">
        <v>8339</v>
      </c>
      <c r="C2764" s="13" t="s">
        <v>7467</v>
      </c>
      <c r="D2764" s="766"/>
      <c r="E2764" s="22"/>
      <c r="F2764" s="19">
        <v>441500</v>
      </c>
      <c r="G2764" s="14">
        <f t="shared" si="54"/>
        <v>-441500</v>
      </c>
      <c r="H2764" s="13" t="s">
        <v>9749</v>
      </c>
    </row>
    <row r="2765" spans="1:8" x14ac:dyDescent="0.25">
      <c r="A2765" s="113">
        <v>45048</v>
      </c>
      <c r="B2765" s="21" t="s">
        <v>8657</v>
      </c>
      <c r="C2765" s="13" t="s">
        <v>8394</v>
      </c>
      <c r="D2765" s="766" t="s">
        <v>8105</v>
      </c>
      <c r="E2765" s="22">
        <v>116547</v>
      </c>
      <c r="F2765" s="19"/>
      <c r="G2765" s="14">
        <f t="shared" si="54"/>
        <v>116547</v>
      </c>
      <c r="H2765" s="13"/>
    </row>
    <row r="2766" spans="1:8" x14ac:dyDescent="0.25">
      <c r="A2766" s="113">
        <v>45048</v>
      </c>
      <c r="B2766" s="21" t="s">
        <v>9661</v>
      </c>
      <c r="C2766" s="13" t="s">
        <v>8394</v>
      </c>
      <c r="D2766" s="766" t="s">
        <v>9249</v>
      </c>
      <c r="E2766" s="22">
        <v>268519</v>
      </c>
      <c r="F2766" s="19"/>
      <c r="G2766" s="14">
        <f t="shared" si="54"/>
        <v>268519</v>
      </c>
      <c r="H2766" s="13"/>
    </row>
    <row r="2767" spans="1:8" x14ac:dyDescent="0.25">
      <c r="A2767" s="113">
        <v>45048</v>
      </c>
      <c r="B2767" s="21" t="s">
        <v>9661</v>
      </c>
      <c r="C2767" s="13" t="s">
        <v>7467</v>
      </c>
      <c r="D2767" s="766" t="s">
        <v>9820</v>
      </c>
      <c r="E2767" s="22">
        <v>441068</v>
      </c>
      <c r="F2767" s="19"/>
      <c r="G2767" s="14">
        <f t="shared" si="54"/>
        <v>441068</v>
      </c>
      <c r="H2767" s="54" t="s">
        <v>9821</v>
      </c>
    </row>
    <row r="2768" spans="1:8" x14ac:dyDescent="0.25">
      <c r="A2768" s="113">
        <v>45049</v>
      </c>
      <c r="B2768" s="21" t="s">
        <v>8657</v>
      </c>
      <c r="C2768" s="13" t="s">
        <v>8394</v>
      </c>
      <c r="D2768" s="766"/>
      <c r="E2768" s="22"/>
      <c r="F2768" s="19">
        <v>494907</v>
      </c>
      <c r="G2768" s="14">
        <f t="shared" si="54"/>
        <v>-494907</v>
      </c>
      <c r="H2768" s="1152" t="s">
        <v>9800</v>
      </c>
    </row>
    <row r="2769" spans="1:8" x14ac:dyDescent="0.25">
      <c r="A2769" s="113">
        <v>45049</v>
      </c>
      <c r="B2769" s="21" t="s">
        <v>9661</v>
      </c>
      <c r="C2769" s="13" t="s">
        <v>8394</v>
      </c>
      <c r="D2769" s="766"/>
      <c r="E2769" s="22"/>
      <c r="F2769" s="19">
        <f>730000-F2768</f>
        <v>235093</v>
      </c>
      <c r="G2769" s="14">
        <f t="shared" si="54"/>
        <v>-235093</v>
      </c>
      <c r="H2769" s="1157"/>
    </row>
    <row r="2770" spans="1:8" x14ac:dyDescent="0.25">
      <c r="A2770" s="113">
        <v>45049</v>
      </c>
      <c r="B2770" s="21" t="s">
        <v>8657</v>
      </c>
      <c r="C2770" s="13" t="s">
        <v>166</v>
      </c>
      <c r="D2770" s="766" t="s">
        <v>9817</v>
      </c>
      <c r="E2770" s="22">
        <v>95350</v>
      </c>
      <c r="F2770" s="19"/>
      <c r="G2770" s="14">
        <f t="shared" si="54"/>
        <v>95350</v>
      </c>
      <c r="H2770" s="13" t="s">
        <v>9819</v>
      </c>
    </row>
    <row r="2771" spans="1:8" x14ac:dyDescent="0.25">
      <c r="A2771" s="113">
        <v>45052</v>
      </c>
      <c r="B2771" s="21" t="s">
        <v>9356</v>
      </c>
      <c r="C2771" s="13" t="s">
        <v>169</v>
      </c>
      <c r="D2771" s="766" t="s">
        <v>9807</v>
      </c>
      <c r="E2771" s="22">
        <v>125327</v>
      </c>
      <c r="F2771" s="19"/>
      <c r="G2771" s="14">
        <f t="shared" si="54"/>
        <v>125327</v>
      </c>
      <c r="H2771" s="13" t="s">
        <v>9808</v>
      </c>
    </row>
    <row r="2772" spans="1:8" x14ac:dyDescent="0.25">
      <c r="A2772" s="113">
        <v>45055</v>
      </c>
      <c r="B2772" s="21" t="s">
        <v>8657</v>
      </c>
      <c r="C2772" s="13" t="s">
        <v>8394</v>
      </c>
      <c r="D2772" s="766" t="s">
        <v>9493</v>
      </c>
      <c r="E2772" s="22">
        <v>72367</v>
      </c>
      <c r="F2772" s="19"/>
      <c r="G2772" s="14">
        <f t="shared" si="54"/>
        <v>72367</v>
      </c>
      <c r="H2772" s="13"/>
    </row>
    <row r="2773" spans="1:8" x14ac:dyDescent="0.25">
      <c r="A2773" s="113">
        <v>45055</v>
      </c>
      <c r="B2773" s="21" t="s">
        <v>9769</v>
      </c>
      <c r="C2773" s="13" t="s">
        <v>8394</v>
      </c>
      <c r="D2773" s="766" t="s">
        <v>8556</v>
      </c>
      <c r="E2773" s="22">
        <v>1140427</v>
      </c>
      <c r="F2773" s="110"/>
      <c r="G2773" s="14">
        <f t="shared" si="54"/>
        <v>1140427</v>
      </c>
      <c r="H2773" s="13"/>
    </row>
    <row r="2774" spans="1:8" x14ac:dyDescent="0.25">
      <c r="A2774" s="113">
        <v>45055</v>
      </c>
      <c r="B2774" s="21" t="s">
        <v>9661</v>
      </c>
      <c r="C2774" s="13" t="s">
        <v>8394</v>
      </c>
      <c r="D2774" s="766" t="s">
        <v>9858</v>
      </c>
      <c r="E2774" s="22">
        <v>354608</v>
      </c>
      <c r="F2774" s="110"/>
      <c r="G2774" s="14">
        <f t="shared" si="54"/>
        <v>354608</v>
      </c>
      <c r="H2774" s="13"/>
    </row>
    <row r="2775" spans="1:8" x14ac:dyDescent="0.25">
      <c r="A2775" s="113">
        <v>45055</v>
      </c>
      <c r="B2775" s="21" t="s">
        <v>9356</v>
      </c>
      <c r="C2775" s="13" t="s">
        <v>164</v>
      </c>
      <c r="D2775" s="766"/>
      <c r="E2775" s="22">
        <v>5187</v>
      </c>
      <c r="F2775" s="110"/>
      <c r="G2775" s="14">
        <f t="shared" si="54"/>
        <v>5187</v>
      </c>
      <c r="H2775" s="13" t="s">
        <v>9809</v>
      </c>
    </row>
    <row r="2776" spans="1:8" x14ac:dyDescent="0.25">
      <c r="A2776" s="113">
        <v>45055</v>
      </c>
      <c r="B2776" s="21" t="s">
        <v>9769</v>
      </c>
      <c r="C2776" s="13" t="s">
        <v>8394</v>
      </c>
      <c r="D2776" s="766"/>
      <c r="E2776" s="22"/>
      <c r="F2776" s="110">
        <v>400000</v>
      </c>
      <c r="G2776" s="14">
        <f t="shared" si="54"/>
        <v>-400000</v>
      </c>
      <c r="H2776" s="13" t="s">
        <v>9859</v>
      </c>
    </row>
    <row r="2777" spans="1:8" ht="16.5" thickBot="1" x14ac:dyDescent="0.3">
      <c r="A2777" s="113">
        <v>45056</v>
      </c>
      <c r="B2777" s="21" t="s">
        <v>8043</v>
      </c>
      <c r="C2777" s="13" t="s">
        <v>8456</v>
      </c>
      <c r="D2777" s="766"/>
      <c r="E2777" s="22"/>
      <c r="F2777" s="110">
        <v>89000</v>
      </c>
      <c r="G2777" s="14">
        <f t="shared" si="54"/>
        <v>-89000</v>
      </c>
      <c r="H2777" s="13" t="s">
        <v>9831</v>
      </c>
    </row>
    <row r="2778" spans="1:8" x14ac:dyDescent="0.25">
      <c r="A2778" s="113">
        <v>45056</v>
      </c>
      <c r="B2778" s="21" t="s">
        <v>9409</v>
      </c>
      <c r="C2778" s="13" t="s">
        <v>169</v>
      </c>
      <c r="D2778" s="766"/>
      <c r="E2778" s="783"/>
      <c r="F2778" s="785">
        <v>23301</v>
      </c>
      <c r="G2778" s="784">
        <f t="shared" si="54"/>
        <v>-23301</v>
      </c>
      <c r="H2778" s="1152" t="s">
        <v>9848</v>
      </c>
    </row>
    <row r="2779" spans="1:8" ht="16.5" thickBot="1" x14ac:dyDescent="0.3">
      <c r="A2779" s="113">
        <v>45056</v>
      </c>
      <c r="B2779" s="21" t="s">
        <v>9356</v>
      </c>
      <c r="C2779" s="13" t="s">
        <v>169</v>
      </c>
      <c r="D2779" s="766"/>
      <c r="E2779" s="783"/>
      <c r="F2779" s="786">
        <v>124699</v>
      </c>
      <c r="G2779" s="784">
        <f t="shared" si="54"/>
        <v>-124699</v>
      </c>
      <c r="H2779" s="1153"/>
    </row>
    <row r="2780" spans="1:8" x14ac:dyDescent="0.25">
      <c r="A2780" s="113">
        <v>45056</v>
      </c>
      <c r="B2780" s="21" t="s">
        <v>8876</v>
      </c>
      <c r="C2780" s="13" t="s">
        <v>180</v>
      </c>
      <c r="D2780" s="766"/>
      <c r="E2780" s="783"/>
      <c r="F2780" s="785">
        <v>380920</v>
      </c>
      <c r="G2780" s="784">
        <f t="shared" si="54"/>
        <v>-380920</v>
      </c>
      <c r="H2780" s="1152" t="s">
        <v>9849</v>
      </c>
    </row>
    <row r="2781" spans="1:8" ht="16.5" thickBot="1" x14ac:dyDescent="0.3">
      <c r="A2781" s="113">
        <v>45056</v>
      </c>
      <c r="B2781" s="21" t="s">
        <v>9409</v>
      </c>
      <c r="C2781" s="13" t="s">
        <v>180</v>
      </c>
      <c r="D2781" s="766"/>
      <c r="E2781" s="783"/>
      <c r="F2781" s="786">
        <v>192080</v>
      </c>
      <c r="G2781" s="784">
        <f t="shared" si="54"/>
        <v>-192080</v>
      </c>
      <c r="H2781" s="1153"/>
    </row>
    <row r="2782" spans="1:8"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52" t="s">
        <v>12276</v>
      </c>
    </row>
    <row r="2784" spans="1:8" x14ac:dyDescent="0.25">
      <c r="A2784" s="113">
        <v>45056</v>
      </c>
      <c r="B2784" s="21" t="s">
        <v>8876</v>
      </c>
      <c r="C2784" s="13" t="s">
        <v>5187</v>
      </c>
      <c r="D2784" s="766"/>
      <c r="E2784" s="22"/>
      <c r="F2784" s="112">
        <v>150000</v>
      </c>
      <c r="G2784" s="14">
        <f t="shared" si="54"/>
        <v>-150000</v>
      </c>
      <c r="H2784" s="1157"/>
    </row>
    <row r="2785" spans="1:8" x14ac:dyDescent="0.25">
      <c r="A2785" s="113">
        <v>45056</v>
      </c>
      <c r="B2785" s="21" t="s">
        <v>8876</v>
      </c>
      <c r="C2785" s="13" t="s">
        <v>5187</v>
      </c>
      <c r="D2785" s="766"/>
      <c r="E2785" s="22"/>
      <c r="F2785" s="112">
        <v>35000</v>
      </c>
      <c r="G2785" s="14">
        <f t="shared" si="54"/>
        <v>-35000</v>
      </c>
      <c r="H2785" s="1157"/>
    </row>
    <row r="2786" spans="1:8" x14ac:dyDescent="0.25">
      <c r="A2786" s="113">
        <v>45056</v>
      </c>
      <c r="B2786" s="21" t="s">
        <v>8876</v>
      </c>
      <c r="C2786" s="13" t="s">
        <v>5187</v>
      </c>
      <c r="D2786" s="766"/>
      <c r="E2786" s="22"/>
      <c r="F2786" s="112">
        <v>5000</v>
      </c>
      <c r="G2786" s="14">
        <f t="shared" si="54"/>
        <v>-5000</v>
      </c>
      <c r="H2786" s="1153"/>
    </row>
    <row r="2787" spans="1:8" x14ac:dyDescent="0.25">
      <c r="A2787" s="113">
        <v>45056</v>
      </c>
      <c r="B2787" s="21" t="s">
        <v>9409</v>
      </c>
      <c r="C2787" s="13" t="s">
        <v>7242</v>
      </c>
      <c r="D2787" s="766" t="s">
        <v>9736</v>
      </c>
      <c r="E2787" s="22">
        <v>164970</v>
      </c>
      <c r="F2787" s="112"/>
      <c r="G2787" s="14">
        <f t="shared" si="54"/>
        <v>164970</v>
      </c>
      <c r="H2787" s="956"/>
    </row>
    <row r="2788" spans="1:8" x14ac:dyDescent="0.25">
      <c r="A2788" s="113">
        <v>45056</v>
      </c>
      <c r="B2788" s="21" t="s">
        <v>9356</v>
      </c>
      <c r="C2788" s="13" t="s">
        <v>164</v>
      </c>
      <c r="D2788" s="766" t="s">
        <v>10228</v>
      </c>
      <c r="E2788" s="22">
        <v>5187</v>
      </c>
      <c r="F2788" s="112"/>
      <c r="G2788" s="14">
        <f t="shared" si="54"/>
        <v>5187</v>
      </c>
      <c r="H2788" s="956"/>
    </row>
    <row r="2789" spans="1:8" s="731" customFormat="1" ht="47.25" x14ac:dyDescent="0.25">
      <c r="A2789" s="113">
        <v>45056</v>
      </c>
      <c r="B2789" s="743" t="s">
        <v>11089</v>
      </c>
      <c r="C2789" s="750" t="s">
        <v>168</v>
      </c>
      <c r="D2789" s="779"/>
      <c r="E2789" s="751"/>
      <c r="F2789" s="1112">
        <f>4500000-936720</f>
        <v>3563280</v>
      </c>
      <c r="G2789" s="753">
        <f t="shared" si="54"/>
        <v>-3563280</v>
      </c>
      <c r="H2789" s="1111" t="s">
        <v>12286</v>
      </c>
    </row>
    <row r="2790" spans="1:8" s="731" customFormat="1" x14ac:dyDescent="0.25">
      <c r="A2790" s="113">
        <v>45056</v>
      </c>
      <c r="B2790" s="743" t="s">
        <v>10576</v>
      </c>
      <c r="C2790" s="750" t="s">
        <v>168</v>
      </c>
      <c r="D2790" s="779"/>
      <c r="E2790" s="751"/>
      <c r="F2790" s="1112">
        <v>217052</v>
      </c>
      <c r="G2790" s="753">
        <f t="shared" si="54"/>
        <v>-217052</v>
      </c>
      <c r="H2790" s="1111"/>
    </row>
    <row r="2791" spans="1:8" s="731" customFormat="1" x14ac:dyDescent="0.25">
      <c r="A2791" s="113">
        <v>45056</v>
      </c>
      <c r="B2791" s="743" t="s">
        <v>11617</v>
      </c>
      <c r="C2791" s="750" t="s">
        <v>168</v>
      </c>
      <c r="D2791" s="779"/>
      <c r="E2791" s="751"/>
      <c r="F2791" s="1112">
        <v>234500</v>
      </c>
      <c r="G2791" s="753">
        <f t="shared" si="54"/>
        <v>-234500</v>
      </c>
      <c r="H2791" s="1111"/>
    </row>
    <row r="2792" spans="1:8" s="731" customFormat="1" x14ac:dyDescent="0.25">
      <c r="A2792" s="113">
        <v>45056</v>
      </c>
      <c r="B2792" s="743" t="s">
        <v>11897</v>
      </c>
      <c r="C2792" s="750" t="s">
        <v>168</v>
      </c>
      <c r="D2792" s="779"/>
      <c r="E2792" s="751"/>
      <c r="F2792" s="1112">
        <v>165590</v>
      </c>
      <c r="G2792" s="753">
        <f t="shared" si="54"/>
        <v>-165590</v>
      </c>
      <c r="H2792" s="1111"/>
    </row>
    <row r="2793" spans="1:8" s="731" customFormat="1" x14ac:dyDescent="0.25">
      <c r="A2793" s="113">
        <v>45056</v>
      </c>
      <c r="B2793" s="743" t="s">
        <v>12287</v>
      </c>
      <c r="C2793" s="750" t="s">
        <v>168</v>
      </c>
      <c r="D2793" s="779"/>
      <c r="E2793" s="751"/>
      <c r="F2793" s="1112">
        <v>99840</v>
      </c>
      <c r="G2793" s="753">
        <f t="shared" si="54"/>
        <v>-99840</v>
      </c>
      <c r="H2793" s="1111"/>
    </row>
    <row r="2794" spans="1:8" s="731" customFormat="1" x14ac:dyDescent="0.25">
      <c r="A2794" s="113">
        <v>45056</v>
      </c>
      <c r="B2794" s="743" t="s">
        <v>10909</v>
      </c>
      <c r="C2794" s="750" t="s">
        <v>168</v>
      </c>
      <c r="D2794" s="779"/>
      <c r="E2794" s="751"/>
      <c r="F2794" s="1112">
        <v>18160</v>
      </c>
      <c r="G2794" s="753">
        <f t="shared" si="54"/>
        <v>-18160</v>
      </c>
      <c r="H2794" s="1111"/>
    </row>
    <row r="2795" spans="1:8" s="731" customFormat="1" x14ac:dyDescent="0.25">
      <c r="A2795" s="113">
        <v>45056</v>
      </c>
      <c r="B2795" s="21" t="s">
        <v>10232</v>
      </c>
      <c r="C2795" s="750" t="s">
        <v>168</v>
      </c>
      <c r="D2795" s="779"/>
      <c r="E2795" s="751"/>
      <c r="F2795" s="1112">
        <v>5731</v>
      </c>
      <c r="G2795" s="753">
        <f t="shared" si="54"/>
        <v>-5731</v>
      </c>
      <c r="H2795" s="1111"/>
    </row>
    <row r="2796" spans="1:8" s="731" customFormat="1" x14ac:dyDescent="0.25">
      <c r="A2796" s="113">
        <v>45056</v>
      </c>
      <c r="B2796" s="743" t="s">
        <v>12247</v>
      </c>
      <c r="C2796" s="750" t="s">
        <v>168</v>
      </c>
      <c r="D2796" s="779"/>
      <c r="E2796" s="751"/>
      <c r="F2796" s="1112">
        <v>82500</v>
      </c>
      <c r="G2796" s="753">
        <f t="shared" si="54"/>
        <v>-82500</v>
      </c>
      <c r="H2796" s="1111"/>
    </row>
    <row r="2797" spans="1:8" s="731" customFormat="1" x14ac:dyDescent="0.25">
      <c r="A2797" s="113">
        <v>45056</v>
      </c>
      <c r="B2797" s="1113"/>
      <c r="C2797" s="750" t="s">
        <v>168</v>
      </c>
      <c r="D2797" s="779"/>
      <c r="E2797" s="751"/>
      <c r="F2797" s="1112">
        <v>113347</v>
      </c>
      <c r="G2797" s="753">
        <f t="shared" si="54"/>
        <v>-113347</v>
      </c>
      <c r="H2797" s="1111"/>
    </row>
    <row r="2798" spans="1:8" x14ac:dyDescent="0.25">
      <c r="A2798" s="113">
        <v>45057</v>
      </c>
      <c r="B2798" s="21" t="s">
        <v>9356</v>
      </c>
      <c r="C2798" s="13" t="s">
        <v>169</v>
      </c>
      <c r="D2798" s="766" t="s">
        <v>9850</v>
      </c>
      <c r="E2798" s="22">
        <v>38050</v>
      </c>
      <c r="F2798" s="19"/>
      <c r="G2798" s="14">
        <f t="shared" si="54"/>
        <v>38050</v>
      </c>
      <c r="H2798" s="13" t="s">
        <v>9808</v>
      </c>
    </row>
    <row r="2799" spans="1:8" x14ac:dyDescent="0.25">
      <c r="A2799" s="113">
        <v>45059</v>
      </c>
      <c r="B2799" s="21" t="s">
        <v>9661</v>
      </c>
      <c r="C2799" s="13" t="s">
        <v>7467</v>
      </c>
      <c r="D2799" s="766" t="s">
        <v>9978</v>
      </c>
      <c r="E2799" s="22">
        <v>77980</v>
      </c>
      <c r="F2799" s="19"/>
      <c r="G2799" s="14">
        <f t="shared" si="54"/>
        <v>77980</v>
      </c>
      <c r="H2799" s="13" t="s">
        <v>9979</v>
      </c>
    </row>
    <row r="2800" spans="1:8" x14ac:dyDescent="0.25">
      <c r="A2800" s="113">
        <v>45061</v>
      </c>
      <c r="B2800" s="21" t="s">
        <v>9769</v>
      </c>
      <c r="C2800" s="13" t="s">
        <v>8394</v>
      </c>
      <c r="D2800" s="766" t="s">
        <v>9873</v>
      </c>
      <c r="E2800" s="22">
        <v>345118</v>
      </c>
      <c r="F2800" s="19"/>
      <c r="G2800" s="14">
        <f t="shared" si="54"/>
        <v>345118</v>
      </c>
      <c r="H2800" s="13"/>
    </row>
    <row r="2801" spans="1:8"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x14ac:dyDescent="0.25">
      <c r="A2806" s="113">
        <v>45064</v>
      </c>
      <c r="B2806" s="21" t="s">
        <v>9769</v>
      </c>
      <c r="C2806" s="13" t="s">
        <v>8394</v>
      </c>
      <c r="D2806" s="766"/>
      <c r="E2806" s="22"/>
      <c r="F2806" s="19">
        <v>250000</v>
      </c>
      <c r="G2806" s="14">
        <f t="shared" si="54"/>
        <v>-250000</v>
      </c>
      <c r="H2806" s="13" t="s">
        <v>9900</v>
      </c>
    </row>
    <row r="2807" spans="1:8" x14ac:dyDescent="0.25">
      <c r="A2807" s="113">
        <v>45064</v>
      </c>
      <c r="B2807" s="21" t="s">
        <v>9769</v>
      </c>
      <c r="C2807" s="13" t="s">
        <v>8394</v>
      </c>
      <c r="D2807" s="766"/>
      <c r="E2807" s="22"/>
      <c r="F2807" s="19">
        <v>250000</v>
      </c>
      <c r="G2807" s="14">
        <f t="shared" si="54"/>
        <v>-250000</v>
      </c>
      <c r="H2807" s="13" t="s">
        <v>9900</v>
      </c>
    </row>
    <row r="2808" spans="1:8" x14ac:dyDescent="0.25">
      <c r="A2808" s="113">
        <v>45064</v>
      </c>
      <c r="B2808" s="21" t="s">
        <v>9661</v>
      </c>
      <c r="C2808" s="13" t="s">
        <v>8394</v>
      </c>
      <c r="D2808" s="766"/>
      <c r="E2808" s="22"/>
      <c r="F2808" s="19">
        <v>250000</v>
      </c>
      <c r="G2808" s="14">
        <f t="shared" si="54"/>
        <v>-250000</v>
      </c>
      <c r="H2808" s="13" t="s">
        <v>9901</v>
      </c>
    </row>
    <row r="2809" spans="1:8" x14ac:dyDescent="0.25">
      <c r="A2809" s="113">
        <v>45064</v>
      </c>
      <c r="B2809" s="21" t="s">
        <v>9661</v>
      </c>
      <c r="C2809" s="13" t="s">
        <v>8394</v>
      </c>
      <c r="D2809" s="766"/>
      <c r="E2809" s="22"/>
      <c r="F2809" s="19">
        <v>250000</v>
      </c>
      <c r="G2809" s="14">
        <f t="shared" si="54"/>
        <v>-250000</v>
      </c>
      <c r="H2809" s="13" t="s">
        <v>9901</v>
      </c>
    </row>
    <row r="2810" spans="1:8" x14ac:dyDescent="0.25">
      <c r="A2810" s="113">
        <v>45064</v>
      </c>
      <c r="B2810" s="21" t="s">
        <v>9769</v>
      </c>
      <c r="C2810" s="13" t="s">
        <v>8394</v>
      </c>
      <c r="D2810" s="766" t="s">
        <v>9960</v>
      </c>
      <c r="E2810" s="22">
        <v>308829</v>
      </c>
      <c r="F2810" s="19"/>
      <c r="G2810" s="14">
        <f t="shared" ref="G2810:G2820" si="55">E2810-F2810</f>
        <v>308829</v>
      </c>
      <c r="H2810" s="13"/>
    </row>
    <row r="2811" spans="1:8" x14ac:dyDescent="0.25">
      <c r="A2811" s="113">
        <v>45064</v>
      </c>
      <c r="B2811" s="21" t="s">
        <v>9661</v>
      </c>
      <c r="C2811" s="13" t="s">
        <v>8394</v>
      </c>
      <c r="D2811" s="766" t="s">
        <v>8626</v>
      </c>
      <c r="E2811" s="22">
        <v>92285</v>
      </c>
      <c r="F2811" s="19"/>
      <c r="G2811" s="14">
        <f t="shared" si="55"/>
        <v>92285</v>
      </c>
      <c r="H2811" s="13"/>
    </row>
    <row r="2812" spans="1:8" x14ac:dyDescent="0.25">
      <c r="A2812" s="113">
        <v>45064</v>
      </c>
      <c r="B2812" s="21" t="s">
        <v>9661</v>
      </c>
      <c r="C2812" s="13" t="s">
        <v>166</v>
      </c>
      <c r="D2812" s="766" t="s">
        <v>9969</v>
      </c>
      <c r="E2812" s="22">
        <v>6900</v>
      </c>
      <c r="F2812" s="19"/>
      <c r="G2812" s="14">
        <f t="shared" si="55"/>
        <v>6900</v>
      </c>
      <c r="H2812" s="13" t="s">
        <v>9970</v>
      </c>
    </row>
    <row r="2813" spans="1:8" x14ac:dyDescent="0.25">
      <c r="A2813" s="113">
        <v>45065</v>
      </c>
      <c r="B2813" s="21" t="s">
        <v>9661</v>
      </c>
      <c r="C2813" s="13" t="s">
        <v>7467</v>
      </c>
      <c r="D2813" s="766" t="s">
        <v>9980</v>
      </c>
      <c r="E2813" s="22">
        <v>51648</v>
      </c>
      <c r="F2813" s="19"/>
      <c r="G2813" s="14">
        <f t="shared" si="55"/>
        <v>51648</v>
      </c>
      <c r="H2813" s="13" t="s">
        <v>9981</v>
      </c>
    </row>
    <row r="2814" spans="1:8" x14ac:dyDescent="0.25">
      <c r="A2814" s="113">
        <v>45065</v>
      </c>
      <c r="B2814" s="21" t="s">
        <v>9967</v>
      </c>
      <c r="C2814" s="13" t="s">
        <v>1803</v>
      </c>
      <c r="D2814" s="766"/>
      <c r="E2814" s="783">
        <v>12591</v>
      </c>
      <c r="F2814" s="110"/>
      <c r="G2814" s="784">
        <f>E2814-F2814</f>
        <v>12591</v>
      </c>
      <c r="H2814" s="343"/>
    </row>
    <row r="2815" spans="1:8" x14ac:dyDescent="0.25">
      <c r="A2815" s="113">
        <v>45066</v>
      </c>
      <c r="B2815" s="21" t="s">
        <v>9356</v>
      </c>
      <c r="C2815" s="13" t="s">
        <v>169</v>
      </c>
      <c r="D2815" s="766" t="s">
        <v>9860</v>
      </c>
      <c r="E2815" s="22">
        <v>9004</v>
      </c>
      <c r="F2815" s="19"/>
      <c r="G2815" s="14">
        <f t="shared" si="55"/>
        <v>9004</v>
      </c>
      <c r="H2815" s="13"/>
    </row>
    <row r="2816" spans="1:8" x14ac:dyDescent="0.25">
      <c r="A2816" s="113">
        <v>45069</v>
      </c>
      <c r="B2816" s="21" t="s">
        <v>9769</v>
      </c>
      <c r="C2816" s="13" t="s">
        <v>8394</v>
      </c>
      <c r="D2816" s="766" t="s">
        <v>9961</v>
      </c>
      <c r="E2816" s="22">
        <v>329527</v>
      </c>
      <c r="F2816" s="19"/>
      <c r="G2816" s="14">
        <f t="shared" si="55"/>
        <v>329527</v>
      </c>
      <c r="H2816" s="13"/>
    </row>
    <row r="2817" spans="1:8" x14ac:dyDescent="0.25">
      <c r="A2817" s="113">
        <v>45069</v>
      </c>
      <c r="B2817" s="21" t="s">
        <v>9661</v>
      </c>
      <c r="C2817" s="13" t="s">
        <v>8394</v>
      </c>
      <c r="D2817" s="766" t="s">
        <v>9962</v>
      </c>
      <c r="E2817" s="22">
        <v>154261</v>
      </c>
      <c r="F2817" s="19"/>
      <c r="G2817" s="14">
        <f t="shared" si="55"/>
        <v>154261</v>
      </c>
      <c r="H2817" s="13"/>
    </row>
    <row r="2818" spans="1:8" x14ac:dyDescent="0.25">
      <c r="A2818" s="113">
        <v>45069</v>
      </c>
      <c r="B2818" s="21" t="s">
        <v>9967</v>
      </c>
      <c r="C2818" s="13" t="s">
        <v>1803</v>
      </c>
      <c r="D2818" s="766"/>
      <c r="E2818" s="783">
        <v>873</v>
      </c>
      <c r="F2818" s="110"/>
      <c r="G2818" s="784">
        <f>E2818-F2818</f>
        <v>873</v>
      </c>
      <c r="H2818" s="343"/>
    </row>
    <row r="2819" spans="1:8" x14ac:dyDescent="0.25">
      <c r="A2819" s="113">
        <v>45069</v>
      </c>
      <c r="B2819" s="21" t="s">
        <v>9356</v>
      </c>
      <c r="C2819" s="13" t="s">
        <v>169</v>
      </c>
      <c r="D2819" s="766" t="s">
        <v>10190</v>
      </c>
      <c r="E2819" s="22">
        <v>7880</v>
      </c>
      <c r="F2819" s="19"/>
      <c r="G2819" s="14">
        <f t="shared" si="55"/>
        <v>7880</v>
      </c>
      <c r="H2819" s="13"/>
    </row>
    <row r="2820" spans="1:8" x14ac:dyDescent="0.25">
      <c r="A2820" s="113">
        <v>45070</v>
      </c>
      <c r="B2820" s="21" t="s">
        <v>9769</v>
      </c>
      <c r="C2820" s="13" t="s">
        <v>8394</v>
      </c>
      <c r="D2820" s="766" t="s">
        <v>9963</v>
      </c>
      <c r="E2820" s="22">
        <v>334037</v>
      </c>
      <c r="F2820" s="19"/>
      <c r="G2820" s="14">
        <f t="shared" si="55"/>
        <v>334037</v>
      </c>
      <c r="H2820" s="13"/>
    </row>
    <row r="2821" spans="1:8" x14ac:dyDescent="0.25">
      <c r="A2821" s="113">
        <v>45070</v>
      </c>
      <c r="B2821" s="21" t="s">
        <v>9356</v>
      </c>
      <c r="C2821" s="13" t="s">
        <v>164</v>
      </c>
      <c r="D2821" s="766" t="s">
        <v>10229</v>
      </c>
      <c r="E2821" s="22">
        <v>2537</v>
      </c>
      <c r="F2821" s="19"/>
      <c r="G2821" s="14">
        <f t="shared" si="54"/>
        <v>2537</v>
      </c>
      <c r="H2821" s="13"/>
    </row>
    <row r="2822" spans="1:8" x14ac:dyDescent="0.25">
      <c r="A2822" s="113">
        <v>45072</v>
      </c>
      <c r="B2822" s="21" t="s">
        <v>9661</v>
      </c>
      <c r="C2822" s="13" t="s">
        <v>7467</v>
      </c>
      <c r="D2822" s="766" t="s">
        <v>9982</v>
      </c>
      <c r="E2822" s="22">
        <v>10200</v>
      </c>
      <c r="F2822" s="19"/>
      <c r="G2822" s="14">
        <f t="shared" si="54"/>
        <v>10200</v>
      </c>
      <c r="H2822" s="13" t="s">
        <v>9983</v>
      </c>
    </row>
    <row r="2823" spans="1:8" x14ac:dyDescent="0.25">
      <c r="A2823" s="113">
        <v>45072</v>
      </c>
      <c r="B2823" s="21" t="s">
        <v>11089</v>
      </c>
      <c r="C2823" s="13" t="s">
        <v>168</v>
      </c>
      <c r="D2823" s="766"/>
      <c r="E2823" s="22"/>
      <c r="F2823" s="112">
        <v>3000000</v>
      </c>
      <c r="G2823" s="14">
        <f t="shared" ref="G2823" si="56">E2823-F2823</f>
        <v>-3000000</v>
      </c>
      <c r="H2823" s="343" t="s">
        <v>9957</v>
      </c>
    </row>
    <row r="2824" spans="1:8" x14ac:dyDescent="0.25">
      <c r="A2824" s="113">
        <v>45076</v>
      </c>
      <c r="B2824" s="21" t="s">
        <v>8559</v>
      </c>
      <c r="C2824" s="13" t="s">
        <v>7242</v>
      </c>
      <c r="D2824" s="766"/>
      <c r="E2824" s="22"/>
      <c r="F2824" s="19">
        <v>536250</v>
      </c>
      <c r="G2824" s="14">
        <f t="shared" si="54"/>
        <v>-536250</v>
      </c>
      <c r="H2824" s="13" t="s">
        <v>9954</v>
      </c>
    </row>
    <row r="2825" spans="1:8" ht="15.75" customHeight="1" x14ac:dyDescent="0.25">
      <c r="A2825" s="113">
        <v>45076</v>
      </c>
      <c r="B2825" s="21" t="s">
        <v>1400</v>
      </c>
      <c r="C2825" s="13" t="s">
        <v>7242</v>
      </c>
      <c r="D2825" s="766"/>
      <c r="E2825" s="22"/>
      <c r="F2825" s="19">
        <v>148548</v>
      </c>
      <c r="G2825" s="14">
        <f t="shared" si="54"/>
        <v>-148548</v>
      </c>
      <c r="H2825" s="1140" t="s">
        <v>10317</v>
      </c>
    </row>
    <row r="2826" spans="1:8" x14ac:dyDescent="0.25">
      <c r="A2826" s="113">
        <v>45076</v>
      </c>
      <c r="B2826" s="21" t="s">
        <v>8043</v>
      </c>
      <c r="C2826" s="13" t="s">
        <v>7242</v>
      </c>
      <c r="D2826" s="766"/>
      <c r="E2826" s="22"/>
      <c r="F2826" s="19">
        <v>141655</v>
      </c>
      <c r="G2826" s="14">
        <f t="shared" si="54"/>
        <v>-141655</v>
      </c>
      <c r="H2826" s="1141"/>
    </row>
    <row r="2827" spans="1:8" x14ac:dyDescent="0.25">
      <c r="A2827" s="113">
        <v>45076</v>
      </c>
      <c r="B2827" s="21" t="s">
        <v>8339</v>
      </c>
      <c r="C2827" s="13" t="s">
        <v>7242</v>
      </c>
      <c r="D2827" s="766"/>
      <c r="E2827" s="22"/>
      <c r="F2827" s="19">
        <v>27798</v>
      </c>
      <c r="G2827" s="14">
        <f t="shared" si="54"/>
        <v>-27798</v>
      </c>
      <c r="H2827" s="1141"/>
    </row>
    <row r="2828" spans="1:8" x14ac:dyDescent="0.25">
      <c r="A2828" s="113">
        <v>45076</v>
      </c>
      <c r="B2828" s="21" t="s">
        <v>8559</v>
      </c>
      <c r="C2828" s="13" t="s">
        <v>7242</v>
      </c>
      <c r="D2828" s="766"/>
      <c r="E2828" s="22"/>
      <c r="F2828" s="19">
        <v>65342</v>
      </c>
      <c r="G2828" s="14">
        <f t="shared" si="54"/>
        <v>-65342</v>
      </c>
      <c r="H2828" s="1141"/>
    </row>
    <row r="2829" spans="1:8" x14ac:dyDescent="0.25">
      <c r="A2829" s="113">
        <v>45076</v>
      </c>
      <c r="B2829" s="21" t="s">
        <v>8657</v>
      </c>
      <c r="C2829" s="13" t="s">
        <v>7242</v>
      </c>
      <c r="D2829" s="766"/>
      <c r="E2829" s="22"/>
      <c r="F2829" s="19">
        <v>188071</v>
      </c>
      <c r="G2829" s="14">
        <f t="shared" si="54"/>
        <v>-188071</v>
      </c>
      <c r="H2829" s="1141"/>
    </row>
    <row r="2830" spans="1:8" x14ac:dyDescent="0.25">
      <c r="A2830" s="113">
        <v>45076</v>
      </c>
      <c r="B2830" s="21" t="s">
        <v>8868</v>
      </c>
      <c r="C2830" s="13" t="s">
        <v>7242</v>
      </c>
      <c r="D2830" s="766"/>
      <c r="E2830" s="22"/>
      <c r="F2830" s="19">
        <v>3983</v>
      </c>
      <c r="G2830" s="14">
        <f t="shared" si="54"/>
        <v>-3983</v>
      </c>
      <c r="H2830" s="1141"/>
    </row>
    <row r="2831" spans="1:8" x14ac:dyDescent="0.25">
      <c r="A2831" s="113">
        <v>45076</v>
      </c>
      <c r="B2831" s="21" t="s">
        <v>8876</v>
      </c>
      <c r="C2831" s="13" t="s">
        <v>7242</v>
      </c>
      <c r="D2831" s="766"/>
      <c r="E2831" s="22"/>
      <c r="F2831" s="19">
        <v>48076</v>
      </c>
      <c r="G2831" s="14">
        <f t="shared" si="54"/>
        <v>-48076</v>
      </c>
      <c r="H2831" s="1141"/>
    </row>
    <row r="2832" spans="1:8" x14ac:dyDescent="0.25">
      <c r="A2832" s="113">
        <v>45076</v>
      </c>
      <c r="B2832" s="21" t="s">
        <v>9409</v>
      </c>
      <c r="C2832" s="13" t="s">
        <v>7242</v>
      </c>
      <c r="D2832" s="766"/>
      <c r="E2832" s="22"/>
      <c r="F2832" s="19">
        <v>48076</v>
      </c>
      <c r="G2832" s="14">
        <f t="shared" si="54"/>
        <v>-48076</v>
      </c>
      <c r="H2832" s="1142"/>
    </row>
    <row r="2833" spans="1:8" x14ac:dyDescent="0.25">
      <c r="A2833" s="113">
        <v>45076</v>
      </c>
      <c r="B2833" s="21" t="s">
        <v>8559</v>
      </c>
      <c r="C2833" s="13" t="s">
        <v>7242</v>
      </c>
      <c r="D2833" s="766" t="s">
        <v>9737</v>
      </c>
      <c r="E2833" s="22">
        <v>100000</v>
      </c>
      <c r="F2833" s="19"/>
      <c r="G2833" s="14">
        <f t="shared" si="54"/>
        <v>100000</v>
      </c>
      <c r="H2833" s="13"/>
    </row>
    <row r="2834" spans="1:8" x14ac:dyDescent="0.25">
      <c r="A2834" s="113">
        <v>45076</v>
      </c>
      <c r="B2834" s="21" t="s">
        <v>9967</v>
      </c>
      <c r="C2834" s="13" t="s">
        <v>1803</v>
      </c>
      <c r="D2834" s="766"/>
      <c r="E2834" s="783">
        <v>31540</v>
      </c>
      <c r="F2834" s="110"/>
      <c r="G2834" s="784">
        <f>E2834-F2834</f>
        <v>31540</v>
      </c>
      <c r="H2834" s="343"/>
    </row>
    <row r="2835" spans="1:8" x14ac:dyDescent="0.25">
      <c r="A2835" s="113">
        <v>45070</v>
      </c>
      <c r="B2835" s="21" t="s">
        <v>8339</v>
      </c>
      <c r="C2835" s="13" t="s">
        <v>7242</v>
      </c>
      <c r="D2835" s="766"/>
      <c r="E2835" s="22"/>
      <c r="F2835" s="19">
        <v>200000</v>
      </c>
      <c r="G2835" s="14">
        <f t="shared" si="54"/>
        <v>-200000</v>
      </c>
      <c r="H2835" s="13" t="s">
        <v>9955</v>
      </c>
    </row>
    <row r="2836" spans="1:8" x14ac:dyDescent="0.25">
      <c r="A2836" s="113">
        <v>45070</v>
      </c>
      <c r="B2836" s="21" t="s">
        <v>8559</v>
      </c>
      <c r="C2836" s="13" t="s">
        <v>7242</v>
      </c>
      <c r="D2836" s="766"/>
      <c r="E2836" s="22"/>
      <c r="F2836" s="19">
        <v>50000</v>
      </c>
      <c r="G2836" s="14">
        <f t="shared" si="54"/>
        <v>-50000</v>
      </c>
      <c r="H2836" s="13" t="s">
        <v>9956</v>
      </c>
    </row>
    <row r="2837" spans="1:8" x14ac:dyDescent="0.25">
      <c r="A2837" s="113">
        <v>45071</v>
      </c>
      <c r="B2837" s="21" t="s">
        <v>9769</v>
      </c>
      <c r="C2837" s="13" t="s">
        <v>166</v>
      </c>
      <c r="D2837" s="766" t="s">
        <v>9971</v>
      </c>
      <c r="E2837" s="22">
        <v>44000</v>
      </c>
      <c r="F2837" s="19"/>
      <c r="G2837" s="14">
        <f t="shared" si="54"/>
        <v>44000</v>
      </c>
      <c r="H2837" s="13" t="s">
        <v>9972</v>
      </c>
    </row>
    <row r="2838" spans="1:8" x14ac:dyDescent="0.25">
      <c r="A2838" s="113">
        <v>45072</v>
      </c>
      <c r="B2838" s="21" t="s">
        <v>9661</v>
      </c>
      <c r="C2838" s="13" t="s">
        <v>166</v>
      </c>
      <c r="D2838" s="766" t="s">
        <v>9973</v>
      </c>
      <c r="E2838" s="22">
        <v>9200</v>
      </c>
      <c r="F2838" s="19"/>
      <c r="G2838" s="14">
        <f t="shared" si="54"/>
        <v>9200</v>
      </c>
      <c r="H2838" s="13" t="s">
        <v>9970</v>
      </c>
    </row>
    <row r="2839" spans="1:8"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10911</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x14ac:dyDescent="0.25">
      <c r="A2846" s="113">
        <v>45073</v>
      </c>
      <c r="B2846" s="21" t="s">
        <v>9986</v>
      </c>
      <c r="C2846" s="13" t="s">
        <v>169</v>
      </c>
      <c r="D2846" s="766" t="s">
        <v>10191</v>
      </c>
      <c r="E2846" s="22">
        <v>7092</v>
      </c>
      <c r="F2846" s="19"/>
      <c r="G2846" s="14">
        <f t="shared" si="54"/>
        <v>7092</v>
      </c>
      <c r="H2846" s="13"/>
    </row>
    <row r="2847" spans="1:8" x14ac:dyDescent="0.25">
      <c r="A2847" s="113">
        <v>45075</v>
      </c>
      <c r="B2847" s="21" t="s">
        <v>8043</v>
      </c>
      <c r="C2847" s="13" t="s">
        <v>8091</v>
      </c>
      <c r="D2847" s="766"/>
      <c r="E2847" s="22"/>
      <c r="F2847" s="19">
        <v>1500000</v>
      </c>
      <c r="G2847" s="14">
        <f t="shared" si="54"/>
        <v>-1500000</v>
      </c>
      <c r="H2847" s="13" t="s">
        <v>9959</v>
      </c>
    </row>
    <row r="2848" spans="1:8" x14ac:dyDescent="0.25">
      <c r="A2848" s="113">
        <v>45075</v>
      </c>
      <c r="B2848" s="21" t="s">
        <v>8657</v>
      </c>
      <c r="C2848" s="13" t="s">
        <v>166</v>
      </c>
      <c r="D2848" s="766"/>
      <c r="E2848" s="22"/>
      <c r="F2848" s="19">
        <v>600000</v>
      </c>
      <c r="G2848" s="14">
        <f t="shared" si="54"/>
        <v>-600000</v>
      </c>
      <c r="H2848" s="13" t="s">
        <v>9959</v>
      </c>
    </row>
    <row r="2849" spans="1:8" x14ac:dyDescent="0.25">
      <c r="A2849" s="113">
        <v>45075</v>
      </c>
      <c r="B2849" s="21" t="s">
        <v>9661</v>
      </c>
      <c r="C2849" s="13" t="s">
        <v>166</v>
      </c>
      <c r="D2849" s="766" t="s">
        <v>9975</v>
      </c>
      <c r="E2849" s="22">
        <v>4600</v>
      </c>
      <c r="F2849" s="19"/>
      <c r="G2849" s="14">
        <f t="shared" si="54"/>
        <v>4600</v>
      </c>
      <c r="H2849" s="13" t="s">
        <v>9970</v>
      </c>
    </row>
    <row r="2850" spans="1:8" x14ac:dyDescent="0.25">
      <c r="A2850" s="113">
        <v>45075</v>
      </c>
      <c r="B2850" s="21" t="s">
        <v>9769</v>
      </c>
      <c r="C2850" s="13" t="s">
        <v>180</v>
      </c>
      <c r="D2850" s="766" t="s">
        <v>9976</v>
      </c>
      <c r="E2850" s="22">
        <v>1849080</v>
      </c>
      <c r="F2850" s="19"/>
      <c r="G2850" s="14">
        <f t="shared" si="54"/>
        <v>1849080</v>
      </c>
      <c r="H2850" s="13" t="s">
        <v>9977</v>
      </c>
    </row>
    <row r="2851" spans="1:8" x14ac:dyDescent="0.25">
      <c r="A2851" s="113">
        <v>45075</v>
      </c>
      <c r="B2851" s="21" t="s">
        <v>9661</v>
      </c>
      <c r="C2851" s="13" t="s">
        <v>7467</v>
      </c>
      <c r="D2851" s="766" t="s">
        <v>9984</v>
      </c>
      <c r="E2851" s="22">
        <v>32000</v>
      </c>
      <c r="F2851" s="19"/>
      <c r="G2851" s="14">
        <f t="shared" si="54"/>
        <v>32000</v>
      </c>
      <c r="H2851" s="13" t="s">
        <v>9985</v>
      </c>
    </row>
    <row r="2852" spans="1:8" x14ac:dyDescent="0.25">
      <c r="A2852" s="113">
        <v>45075</v>
      </c>
      <c r="B2852" s="21" t="s">
        <v>9986</v>
      </c>
      <c r="C2852" s="13" t="s">
        <v>7467</v>
      </c>
      <c r="D2852" s="766" t="s">
        <v>9987</v>
      </c>
      <c r="E2852" s="22">
        <v>25630</v>
      </c>
      <c r="F2852" s="19"/>
      <c r="G2852" s="14">
        <f t="shared" si="54"/>
        <v>25630</v>
      </c>
      <c r="H2852" s="13" t="s">
        <v>9988</v>
      </c>
    </row>
    <row r="2853" spans="1:8" x14ac:dyDescent="0.25">
      <c r="A2853" s="113">
        <v>45075</v>
      </c>
      <c r="B2853" s="21" t="s">
        <v>9661</v>
      </c>
      <c r="C2853" s="13" t="s">
        <v>8394</v>
      </c>
      <c r="D2853" s="766" t="s">
        <v>10148</v>
      </c>
      <c r="E2853" s="22">
        <v>197917</v>
      </c>
      <c r="F2853" s="19"/>
      <c r="G2853" s="14">
        <f t="shared" si="54"/>
        <v>197917</v>
      </c>
      <c r="H2853" s="13"/>
    </row>
    <row r="2854" spans="1:8" x14ac:dyDescent="0.25">
      <c r="A2854" s="113">
        <v>45076</v>
      </c>
      <c r="B2854" s="21" t="s">
        <v>10151</v>
      </c>
      <c r="C2854" s="13" t="s">
        <v>8394</v>
      </c>
      <c r="D2854" s="766" t="s">
        <v>9964</v>
      </c>
      <c r="E2854" s="22">
        <v>69785</v>
      </c>
      <c r="F2854" s="19"/>
      <c r="G2854" s="14">
        <f t="shared" si="54"/>
        <v>69785</v>
      </c>
      <c r="H2854" s="13"/>
    </row>
    <row r="2855" spans="1:8" x14ac:dyDescent="0.25">
      <c r="A2855" s="113">
        <v>45076</v>
      </c>
      <c r="B2855" s="21" t="s">
        <v>8657</v>
      </c>
      <c r="C2855" s="13" t="s">
        <v>8394</v>
      </c>
      <c r="D2855" s="766" t="s">
        <v>9965</v>
      </c>
      <c r="E2855" s="22">
        <v>44259</v>
      </c>
      <c r="F2855" s="19"/>
      <c r="G2855" s="14">
        <f t="shared" si="54"/>
        <v>44259</v>
      </c>
      <c r="H2855" s="13"/>
    </row>
    <row r="2856" spans="1:8" x14ac:dyDescent="0.25">
      <c r="A2856" s="113">
        <v>45076</v>
      </c>
      <c r="B2856" s="21" t="s">
        <v>9661</v>
      </c>
      <c r="C2856" s="13" t="s">
        <v>8394</v>
      </c>
      <c r="D2856" s="766" t="s">
        <v>9966</v>
      </c>
      <c r="E2856" s="22">
        <v>63065</v>
      </c>
      <c r="F2856" s="19"/>
      <c r="G2856" s="14">
        <f t="shared" si="54"/>
        <v>63065</v>
      </c>
      <c r="H2856" s="13"/>
    </row>
    <row r="2857" spans="1:8" x14ac:dyDescent="0.25">
      <c r="A2857" s="113">
        <v>45077</v>
      </c>
      <c r="B2857" s="21" t="s">
        <v>9661</v>
      </c>
      <c r="C2857" s="13" t="s">
        <v>166</v>
      </c>
      <c r="D2857" s="766" t="s">
        <v>9974</v>
      </c>
      <c r="E2857" s="22">
        <v>11500</v>
      </c>
      <c r="F2857" s="19"/>
      <c r="G2857" s="14">
        <f t="shared" si="54"/>
        <v>11500</v>
      </c>
      <c r="H2857" s="13" t="s">
        <v>9970</v>
      </c>
    </row>
    <row r="2858" spans="1:8" x14ac:dyDescent="0.25">
      <c r="A2858" s="113">
        <v>45076</v>
      </c>
      <c r="B2858" s="21" t="s">
        <v>9769</v>
      </c>
      <c r="C2858" s="13" t="s">
        <v>8394</v>
      </c>
      <c r="D2858" s="766"/>
      <c r="E2858" s="22"/>
      <c r="F2858" s="19">
        <v>500000</v>
      </c>
      <c r="G2858" s="14">
        <f t="shared" si="54"/>
        <v>-500000</v>
      </c>
      <c r="H2858" s="13" t="s">
        <v>9989</v>
      </c>
    </row>
    <row r="2859" spans="1:8" x14ac:dyDescent="0.25">
      <c r="A2859" s="113">
        <v>45078</v>
      </c>
      <c r="B2859" s="21" t="s">
        <v>9967</v>
      </c>
      <c r="C2859" s="13" t="s">
        <v>1803</v>
      </c>
      <c r="D2859" s="766"/>
      <c r="E2859" s="783">
        <v>4215</v>
      </c>
      <c r="F2859" s="110"/>
      <c r="G2859" s="784">
        <f>E2859-F2859</f>
        <v>4215</v>
      </c>
      <c r="H2859" s="343"/>
    </row>
    <row r="2860" spans="1:8" x14ac:dyDescent="0.25">
      <c r="A2860" s="113">
        <v>45078</v>
      </c>
      <c r="B2860" s="21" t="s">
        <v>9769</v>
      </c>
      <c r="C2860" s="13" t="s">
        <v>8394</v>
      </c>
      <c r="D2860" s="766" t="s">
        <v>10149</v>
      </c>
      <c r="E2860" s="22">
        <v>272244</v>
      </c>
      <c r="F2860" s="19"/>
      <c r="G2860" s="14">
        <f t="shared" si="54"/>
        <v>272244</v>
      </c>
      <c r="H2860" s="13"/>
    </row>
    <row r="2861" spans="1:8" x14ac:dyDescent="0.25">
      <c r="A2861" s="113">
        <v>45078</v>
      </c>
      <c r="B2861" s="21" t="s">
        <v>9356</v>
      </c>
      <c r="C2861" s="13" t="s">
        <v>8394</v>
      </c>
      <c r="D2861" s="766" t="s">
        <v>10150</v>
      </c>
      <c r="E2861" s="22">
        <v>101572</v>
      </c>
      <c r="F2861" s="19"/>
      <c r="G2861" s="14">
        <f t="shared" si="54"/>
        <v>101572</v>
      </c>
      <c r="H2861" s="13"/>
    </row>
    <row r="2862" spans="1:8" x14ac:dyDescent="0.25">
      <c r="A2862" s="113">
        <v>45079</v>
      </c>
      <c r="B2862" s="21" t="s">
        <v>9661</v>
      </c>
      <c r="C2862" s="13" t="s">
        <v>166</v>
      </c>
      <c r="D2862" s="766" t="s">
        <v>10261</v>
      </c>
      <c r="E2862" s="22">
        <v>16100</v>
      </c>
      <c r="F2862" s="19"/>
      <c r="G2862" s="14">
        <f t="shared" si="54"/>
        <v>16100</v>
      </c>
      <c r="H2862" s="13"/>
    </row>
    <row r="2863" spans="1:8" x14ac:dyDescent="0.25">
      <c r="A2863" s="113">
        <v>45079</v>
      </c>
      <c r="B2863" s="21" t="s">
        <v>9967</v>
      </c>
      <c r="C2863" s="13" t="s">
        <v>1803</v>
      </c>
      <c r="D2863" s="766"/>
      <c r="E2863" s="783">
        <v>14792</v>
      </c>
      <c r="F2863" s="110"/>
      <c r="G2863" s="784">
        <f>E2863-F2863</f>
        <v>14792</v>
      </c>
      <c r="H2863" s="343"/>
    </row>
    <row r="2864" spans="1:8" x14ac:dyDescent="0.25">
      <c r="A2864" s="113">
        <v>45080</v>
      </c>
      <c r="B2864" s="21" t="s">
        <v>10151</v>
      </c>
      <c r="C2864" s="13" t="s">
        <v>8394</v>
      </c>
      <c r="D2864" s="766" t="s">
        <v>10152</v>
      </c>
      <c r="E2864" s="22">
        <v>352684</v>
      </c>
      <c r="F2864" s="19"/>
      <c r="G2864" s="14">
        <f t="shared" si="54"/>
        <v>352684</v>
      </c>
      <c r="H2864" s="13"/>
    </row>
    <row r="2865" spans="1:8" x14ac:dyDescent="0.25">
      <c r="A2865" s="113">
        <v>45080</v>
      </c>
      <c r="B2865" s="21" t="s">
        <v>9661</v>
      </c>
      <c r="C2865" s="13" t="s">
        <v>8394</v>
      </c>
      <c r="D2865" s="766" t="s">
        <v>8384</v>
      </c>
      <c r="E2865" s="22">
        <v>71932</v>
      </c>
      <c r="F2865" s="19"/>
      <c r="G2865" s="14">
        <f t="shared" si="54"/>
        <v>71932</v>
      </c>
      <c r="H2865" s="13"/>
    </row>
    <row r="2866" spans="1:8" x14ac:dyDescent="0.25">
      <c r="A2866" s="113">
        <v>45080</v>
      </c>
      <c r="B2866" s="21" t="s">
        <v>8657</v>
      </c>
      <c r="C2866" s="13" t="s">
        <v>8394</v>
      </c>
      <c r="D2866" s="766" t="s">
        <v>8385</v>
      </c>
      <c r="E2866" s="22">
        <v>19825</v>
      </c>
      <c r="F2866" s="19"/>
      <c r="G2866" s="14">
        <f t="shared" si="54"/>
        <v>19825</v>
      </c>
      <c r="H2866" s="13"/>
    </row>
    <row r="2867" spans="1:8" x14ac:dyDescent="0.25">
      <c r="A2867" s="113">
        <v>45082</v>
      </c>
      <c r="B2867" s="21" t="s">
        <v>9661</v>
      </c>
      <c r="C2867" s="13" t="s">
        <v>8394</v>
      </c>
      <c r="D2867" s="766" t="s">
        <v>10153</v>
      </c>
      <c r="E2867" s="22">
        <v>106851</v>
      </c>
      <c r="F2867" s="19"/>
      <c r="G2867" s="14">
        <f t="shared" si="54"/>
        <v>106851</v>
      </c>
      <c r="H2867" s="13"/>
    </row>
    <row r="2868" spans="1:8" x14ac:dyDescent="0.25">
      <c r="A2868" s="113">
        <v>45083</v>
      </c>
      <c r="B2868" s="21" t="s">
        <v>9356</v>
      </c>
      <c r="C2868" s="13" t="s">
        <v>7467</v>
      </c>
      <c r="D2868" s="766" t="s">
        <v>10265</v>
      </c>
      <c r="E2868" s="22">
        <v>59395</v>
      </c>
      <c r="F2868" s="19"/>
      <c r="G2868" s="14">
        <f t="shared" si="54"/>
        <v>59395</v>
      </c>
      <c r="H2868" s="13"/>
    </row>
    <row r="2869" spans="1:8" x14ac:dyDescent="0.25">
      <c r="A2869" s="113">
        <v>45083</v>
      </c>
      <c r="B2869" s="21" t="s">
        <v>8657</v>
      </c>
      <c r="C2869" s="13" t="s">
        <v>5681</v>
      </c>
      <c r="D2869" s="766"/>
      <c r="E2869" s="22"/>
      <c r="F2869" s="19">
        <v>200000</v>
      </c>
      <c r="G2869" s="14">
        <f t="shared" si="54"/>
        <v>-200000</v>
      </c>
      <c r="H2869" s="13" t="s">
        <v>1157</v>
      </c>
    </row>
    <row r="2870" spans="1:8" x14ac:dyDescent="0.25">
      <c r="A2870" s="113">
        <v>45083</v>
      </c>
      <c r="B2870" s="21" t="s">
        <v>9769</v>
      </c>
      <c r="C2870" s="13" t="s">
        <v>180</v>
      </c>
      <c r="D2870" s="766"/>
      <c r="E2870" s="22"/>
      <c r="F2870" s="19">
        <v>1800000</v>
      </c>
      <c r="G2870" s="14">
        <f t="shared" si="54"/>
        <v>-1800000</v>
      </c>
      <c r="H2870" s="13" t="s">
        <v>1157</v>
      </c>
    </row>
    <row r="2871" spans="1:8" x14ac:dyDescent="0.25">
      <c r="A2871" s="113">
        <v>45084</v>
      </c>
      <c r="B2871" s="21" t="s">
        <v>10151</v>
      </c>
      <c r="C2871" s="13" t="s">
        <v>8394</v>
      </c>
      <c r="D2871" s="766" t="s">
        <v>10154</v>
      </c>
      <c r="E2871" s="22">
        <v>131823</v>
      </c>
      <c r="F2871" s="19"/>
      <c r="G2871" s="14">
        <f t="shared" si="54"/>
        <v>131823</v>
      </c>
      <c r="H2871" s="54"/>
    </row>
    <row r="2872" spans="1:8" x14ac:dyDescent="0.25">
      <c r="A2872" s="113">
        <v>45084</v>
      </c>
      <c r="B2872" s="21" t="s">
        <v>9967</v>
      </c>
      <c r="C2872" s="13" t="s">
        <v>1803</v>
      </c>
      <c r="D2872" s="766"/>
      <c r="E2872" s="783">
        <v>10679</v>
      </c>
      <c r="F2872" s="110"/>
      <c r="G2872" s="784">
        <f>E2872-F2872</f>
        <v>10679</v>
      </c>
      <c r="H2872" s="343"/>
    </row>
    <row r="2873" spans="1:8" x14ac:dyDescent="0.25">
      <c r="A2873" s="113">
        <v>45085</v>
      </c>
      <c r="B2873" s="21" t="s">
        <v>9661</v>
      </c>
      <c r="C2873" s="13" t="s">
        <v>8394</v>
      </c>
      <c r="D2873" s="766" t="s">
        <v>8386</v>
      </c>
      <c r="E2873" s="22">
        <v>146079</v>
      </c>
      <c r="F2873" s="110"/>
      <c r="G2873" s="14">
        <f t="shared" si="54"/>
        <v>146079</v>
      </c>
      <c r="H2873" s="54"/>
    </row>
    <row r="2874" spans="1:8" ht="16.5" thickBot="1" x14ac:dyDescent="0.3">
      <c r="A2874" s="113">
        <v>45085</v>
      </c>
      <c r="B2874" s="958" t="s">
        <v>8657</v>
      </c>
      <c r="C2874" s="13" t="s">
        <v>8394</v>
      </c>
      <c r="D2874" s="959" t="s">
        <v>10155</v>
      </c>
      <c r="E2874" s="960">
        <v>201282</v>
      </c>
      <c r="F2874" s="214"/>
      <c r="G2874" s="961">
        <f t="shared" si="54"/>
        <v>201282</v>
      </c>
      <c r="H2874" s="54"/>
    </row>
    <row r="2875" spans="1:8" x14ac:dyDescent="0.25">
      <c r="A2875" s="957">
        <v>45086</v>
      </c>
      <c r="B2875" s="958" t="s">
        <v>7953</v>
      </c>
      <c r="C2875" s="55" t="s">
        <v>7467</v>
      </c>
      <c r="D2875" s="959"/>
      <c r="E2875" s="960"/>
      <c r="F2875" s="785">
        <v>111043</v>
      </c>
      <c r="G2875" s="961">
        <f t="shared" si="54"/>
        <v>-111043</v>
      </c>
      <c r="H2875" s="1158" t="s">
        <v>10127</v>
      </c>
    </row>
    <row r="2876" spans="1:8" x14ac:dyDescent="0.25">
      <c r="A2876" s="113">
        <v>45086</v>
      </c>
      <c r="B2876" s="21" t="s">
        <v>8043</v>
      </c>
      <c r="C2876" s="13" t="s">
        <v>7467</v>
      </c>
      <c r="D2876" s="766"/>
      <c r="E2876" s="783"/>
      <c r="F2876" s="142">
        <v>176124</v>
      </c>
      <c r="G2876" s="784">
        <f t="shared" ref="G2876:G2943" si="57">E2876-F2876</f>
        <v>-176124</v>
      </c>
      <c r="H2876" s="1160"/>
    </row>
    <row r="2877" spans="1:8" x14ac:dyDescent="0.25">
      <c r="A2877" s="113">
        <v>45086</v>
      </c>
      <c r="B2877" s="21" t="s">
        <v>8339</v>
      </c>
      <c r="C2877" s="13" t="s">
        <v>7467</v>
      </c>
      <c r="D2877" s="766"/>
      <c r="E2877" s="783"/>
      <c r="F2877" s="142">
        <v>265939</v>
      </c>
      <c r="G2877" s="784">
        <f t="shared" si="57"/>
        <v>-265939</v>
      </c>
      <c r="H2877" s="1160"/>
    </row>
    <row r="2878" spans="1:8" x14ac:dyDescent="0.25">
      <c r="A2878" s="113">
        <v>45086</v>
      </c>
      <c r="B2878" s="21" t="s">
        <v>8559</v>
      </c>
      <c r="C2878" s="13" t="s">
        <v>7467</v>
      </c>
      <c r="D2878" s="766"/>
      <c r="E2878" s="783"/>
      <c r="F2878" s="142">
        <v>245863</v>
      </c>
      <c r="G2878" s="784">
        <f t="shared" si="57"/>
        <v>-245863</v>
      </c>
      <c r="H2878" s="1160"/>
    </row>
    <row r="2879" spans="1:8" ht="16.5" thickBot="1" x14ac:dyDescent="0.3">
      <c r="A2879" s="113">
        <v>45086</v>
      </c>
      <c r="B2879" s="21" t="s">
        <v>8876</v>
      </c>
      <c r="C2879" s="13" t="s">
        <v>7467</v>
      </c>
      <c r="D2879" s="766"/>
      <c r="E2879" s="783"/>
      <c r="F2879" s="786">
        <v>201031</v>
      </c>
      <c r="G2879" s="784">
        <f t="shared" si="57"/>
        <v>-201031</v>
      </c>
      <c r="H2879" s="1159"/>
    </row>
    <row r="2880" spans="1:8" ht="18.75" x14ac:dyDescent="0.25">
      <c r="A2880" s="113">
        <v>45086</v>
      </c>
      <c r="B2880" s="21" t="s">
        <v>10122</v>
      </c>
      <c r="C2880" s="13" t="s">
        <v>5187</v>
      </c>
      <c r="D2880" s="766"/>
      <c r="E2880" s="783"/>
      <c r="F2880" s="214">
        <v>80000</v>
      </c>
      <c r="G2880" s="784">
        <f t="shared" si="57"/>
        <v>-80000</v>
      </c>
      <c r="H2880" s="1108" t="s">
        <v>12146</v>
      </c>
    </row>
    <row r="2881" spans="1:8" x14ac:dyDescent="0.25">
      <c r="A2881" s="113">
        <v>45089</v>
      </c>
      <c r="B2881" s="21" t="s">
        <v>8657</v>
      </c>
      <c r="C2881" s="13" t="s">
        <v>8394</v>
      </c>
      <c r="D2881" s="766" t="s">
        <v>10156</v>
      </c>
      <c r="E2881" s="22">
        <v>100747</v>
      </c>
      <c r="F2881" s="112"/>
      <c r="G2881" s="784">
        <f t="shared" si="57"/>
        <v>100747</v>
      </c>
      <c r="H2881" s="13"/>
    </row>
    <row r="2882" spans="1:8" x14ac:dyDescent="0.25">
      <c r="A2882" s="113">
        <v>45089</v>
      </c>
      <c r="B2882" s="21" t="s">
        <v>9769</v>
      </c>
      <c r="C2882" s="13" t="s">
        <v>8394</v>
      </c>
      <c r="D2882" s="766"/>
      <c r="E2882" s="22"/>
      <c r="F2882" s="19">
        <v>1050000</v>
      </c>
      <c r="G2882" s="784">
        <f t="shared" si="57"/>
        <v>-1050000</v>
      </c>
      <c r="H2882" s="1180" t="s">
        <v>10127</v>
      </c>
    </row>
    <row r="2883" spans="1:8" x14ac:dyDescent="0.25">
      <c r="A2883" s="113">
        <v>45089</v>
      </c>
      <c r="B2883" s="21" t="s">
        <v>9661</v>
      </c>
      <c r="C2883" s="13" t="s">
        <v>8394</v>
      </c>
      <c r="D2883" s="766"/>
      <c r="E2883" s="22"/>
      <c r="F2883" s="19">
        <v>100000</v>
      </c>
      <c r="G2883" s="14">
        <f t="shared" si="57"/>
        <v>-100000</v>
      </c>
      <c r="H2883" s="1161"/>
    </row>
    <row r="2884" spans="1:8" x14ac:dyDescent="0.25">
      <c r="A2884" s="113">
        <v>45089</v>
      </c>
      <c r="B2884" s="21" t="s">
        <v>8657</v>
      </c>
      <c r="C2884" s="13" t="s">
        <v>8394</v>
      </c>
      <c r="D2884" s="766"/>
      <c r="E2884" s="22"/>
      <c r="F2884" s="19">
        <v>350000</v>
      </c>
      <c r="G2884" s="14">
        <f t="shared" si="57"/>
        <v>-350000</v>
      </c>
      <c r="H2884" s="1162"/>
    </row>
    <row r="2885" spans="1:8" x14ac:dyDescent="0.25">
      <c r="A2885" s="113">
        <v>45090</v>
      </c>
      <c r="B2885" s="21" t="s">
        <v>9967</v>
      </c>
      <c r="C2885" s="13" t="s">
        <v>169</v>
      </c>
      <c r="D2885" s="766" t="s">
        <v>10192</v>
      </c>
      <c r="E2885" s="22">
        <v>23382</v>
      </c>
      <c r="F2885" s="19"/>
      <c r="G2885" s="14">
        <f t="shared" si="57"/>
        <v>23382</v>
      </c>
      <c r="H2885" s="13"/>
    </row>
    <row r="2886" spans="1:8" x14ac:dyDescent="0.25">
      <c r="A2886" s="113">
        <v>45091</v>
      </c>
      <c r="B2886" s="21" t="s">
        <v>8657</v>
      </c>
      <c r="C2886" s="13" t="s">
        <v>5681</v>
      </c>
      <c r="D2886" s="766"/>
      <c r="E2886" s="22"/>
      <c r="F2886" s="19">
        <v>342000</v>
      </c>
      <c r="G2886" s="14">
        <f t="shared" si="57"/>
        <v>-342000</v>
      </c>
      <c r="H2886" s="13" t="s">
        <v>10177</v>
      </c>
    </row>
    <row r="2887" spans="1:8" x14ac:dyDescent="0.25">
      <c r="A2887" s="113">
        <v>45091</v>
      </c>
      <c r="B2887" s="21" t="s">
        <v>9356</v>
      </c>
      <c r="C2887" s="13" t="s">
        <v>7467</v>
      </c>
      <c r="D2887" s="766" t="s">
        <v>10266</v>
      </c>
      <c r="E2887" s="22">
        <v>94595</v>
      </c>
      <c r="F2887" s="110"/>
      <c r="G2887" s="14">
        <f t="shared" si="57"/>
        <v>94595</v>
      </c>
      <c r="H2887" s="13"/>
    </row>
    <row r="2888" spans="1:8" x14ac:dyDescent="0.25">
      <c r="A2888" s="113">
        <v>45091</v>
      </c>
      <c r="B2888" s="21" t="s">
        <v>9967</v>
      </c>
      <c r="C2888" s="13" t="s">
        <v>1803</v>
      </c>
      <c r="D2888" s="766"/>
      <c r="E2888" s="783">
        <v>1177</v>
      </c>
      <c r="F2888" s="110"/>
      <c r="G2888" s="784">
        <f>E2888-F2888</f>
        <v>1177</v>
      </c>
      <c r="H2888" s="343"/>
    </row>
    <row r="2889" spans="1:8" x14ac:dyDescent="0.25">
      <c r="A2889" s="113">
        <v>45092</v>
      </c>
      <c r="B2889" s="21" t="s">
        <v>8657</v>
      </c>
      <c r="C2889" s="13" t="s">
        <v>8394</v>
      </c>
      <c r="D2889" s="766" t="s">
        <v>10257</v>
      </c>
      <c r="E2889" s="22">
        <v>72442</v>
      </c>
      <c r="F2889" s="110"/>
      <c r="G2889" s="14">
        <f t="shared" si="57"/>
        <v>72442</v>
      </c>
      <c r="H2889" s="13"/>
    </row>
    <row r="2890" spans="1:8" x14ac:dyDescent="0.25">
      <c r="A2890" s="113">
        <v>45092</v>
      </c>
      <c r="B2890" s="21" t="s">
        <v>10151</v>
      </c>
      <c r="C2890" s="13" t="s">
        <v>8394</v>
      </c>
      <c r="D2890" s="766" t="s">
        <v>10258</v>
      </c>
      <c r="E2890" s="22">
        <v>10332</v>
      </c>
      <c r="F2890" s="110"/>
      <c r="G2890" s="14">
        <f t="shared" si="57"/>
        <v>10332</v>
      </c>
      <c r="H2890" s="13"/>
    </row>
    <row r="2891" spans="1:8" x14ac:dyDescent="0.25">
      <c r="A2891" s="113">
        <v>45092</v>
      </c>
      <c r="B2891" s="21" t="s">
        <v>9967</v>
      </c>
      <c r="C2891" s="13" t="s">
        <v>168</v>
      </c>
      <c r="D2891" s="766" t="s">
        <v>10262</v>
      </c>
      <c r="E2891" s="22">
        <v>82924</v>
      </c>
      <c r="F2891" s="110"/>
      <c r="G2891" s="14">
        <f t="shared" si="57"/>
        <v>82924</v>
      </c>
      <c r="H2891" s="13"/>
    </row>
    <row r="2892" spans="1:8" x14ac:dyDescent="0.25">
      <c r="A2892" s="113">
        <v>45093</v>
      </c>
      <c r="B2892" s="21" t="s">
        <v>9356</v>
      </c>
      <c r="C2892" s="13" t="s">
        <v>7467</v>
      </c>
      <c r="D2892" s="766" t="s">
        <v>10267</v>
      </c>
      <c r="E2892" s="22">
        <v>118790</v>
      </c>
      <c r="F2892" s="110"/>
      <c r="G2892" s="14">
        <f t="shared" si="57"/>
        <v>118790</v>
      </c>
      <c r="H2892" s="13"/>
    </row>
    <row r="2893" spans="1:8" ht="16.5" thickBot="1" x14ac:dyDescent="0.3">
      <c r="A2893" s="113">
        <v>45094</v>
      </c>
      <c r="B2893" s="21" t="s">
        <v>9967</v>
      </c>
      <c r="C2893" s="13" t="s">
        <v>164</v>
      </c>
      <c r="D2893" s="766" t="s">
        <v>10231</v>
      </c>
      <c r="E2893" s="22">
        <v>3287</v>
      </c>
      <c r="F2893" s="110"/>
      <c r="G2893" s="14">
        <f t="shared" si="57"/>
        <v>3287</v>
      </c>
      <c r="H2893" s="13"/>
    </row>
    <row r="2894" spans="1:8" x14ac:dyDescent="0.25">
      <c r="A2894" s="113">
        <v>45094</v>
      </c>
      <c r="B2894" s="21" t="s">
        <v>9409</v>
      </c>
      <c r="C2894" s="13" t="s">
        <v>180</v>
      </c>
      <c r="D2894" s="766"/>
      <c r="E2894" s="783"/>
      <c r="F2894" s="785">
        <v>670000</v>
      </c>
      <c r="G2894" s="784">
        <f t="shared" si="57"/>
        <v>-670000</v>
      </c>
      <c r="H2894" s="1132" t="s">
        <v>10233</v>
      </c>
    </row>
    <row r="2895" spans="1:8" x14ac:dyDescent="0.25">
      <c r="A2895" s="113">
        <v>45094</v>
      </c>
      <c r="B2895" s="21" t="s">
        <v>9769</v>
      </c>
      <c r="C2895" s="13" t="s">
        <v>180</v>
      </c>
      <c r="D2895" s="766"/>
      <c r="E2895" s="783"/>
      <c r="F2895" s="142">
        <v>49080</v>
      </c>
      <c r="G2895" s="784">
        <f t="shared" si="57"/>
        <v>-49080</v>
      </c>
      <c r="H2895" s="1133"/>
    </row>
    <row r="2896" spans="1:8" x14ac:dyDescent="0.25">
      <c r="A2896" s="113">
        <v>45094</v>
      </c>
      <c r="B2896" s="21" t="s">
        <v>10296</v>
      </c>
      <c r="C2896" s="13" t="s">
        <v>180</v>
      </c>
      <c r="D2896" s="766"/>
      <c r="E2896" s="783"/>
      <c r="F2896" s="147">
        <v>151960</v>
      </c>
      <c r="G2896" s="784">
        <f t="shared" si="57"/>
        <v>-151960</v>
      </c>
      <c r="H2896" s="1133"/>
    </row>
    <row r="2897" spans="1:8" ht="16.5" thickBot="1" x14ac:dyDescent="0.3">
      <c r="A2897" s="113">
        <v>45094</v>
      </c>
      <c r="B2897" s="21" t="s">
        <v>10232</v>
      </c>
      <c r="C2897" s="13" t="s">
        <v>180</v>
      </c>
      <c r="D2897" s="766"/>
      <c r="E2897" s="783"/>
      <c r="F2897" s="786">
        <f>875000-F2896-F2895-F2894</f>
        <v>3960</v>
      </c>
      <c r="G2897" s="784">
        <f t="shared" si="57"/>
        <v>-3960</v>
      </c>
      <c r="H2897" s="1134"/>
    </row>
    <row r="2898" spans="1:8" x14ac:dyDescent="0.25">
      <c r="A2898" s="113">
        <v>45094</v>
      </c>
      <c r="B2898" s="21" t="s">
        <v>9986</v>
      </c>
      <c r="C2898" s="13" t="s">
        <v>169</v>
      </c>
      <c r="D2898" s="766" t="s">
        <v>10249</v>
      </c>
      <c r="E2898" s="783">
        <v>95762</v>
      </c>
      <c r="F2898" s="214"/>
      <c r="G2898" s="784">
        <f t="shared" si="57"/>
        <v>95762</v>
      </c>
      <c r="H2898" s="343"/>
    </row>
    <row r="2899" spans="1:8" x14ac:dyDescent="0.25">
      <c r="A2899" s="113">
        <v>45094</v>
      </c>
      <c r="B2899" s="21" t="s">
        <v>9986</v>
      </c>
      <c r="C2899" s="13" t="s">
        <v>164</v>
      </c>
      <c r="D2899" s="766" t="s">
        <v>10681</v>
      </c>
      <c r="E2899" s="22">
        <v>5855</v>
      </c>
      <c r="F2899" s="19"/>
      <c r="G2899" s="14">
        <f>E2899-F2899</f>
        <v>5855</v>
      </c>
      <c r="H2899" s="13"/>
    </row>
    <row r="2900" spans="1:8" x14ac:dyDescent="0.25">
      <c r="A2900" s="113">
        <v>45094</v>
      </c>
      <c r="B2900" s="21" t="s">
        <v>9356</v>
      </c>
      <c r="C2900" s="13" t="s">
        <v>8394</v>
      </c>
      <c r="D2900" s="766" t="s">
        <v>10259</v>
      </c>
      <c r="E2900" s="783">
        <v>194536</v>
      </c>
      <c r="F2900" s="110"/>
      <c r="G2900" s="784">
        <f t="shared" si="57"/>
        <v>194536</v>
      </c>
      <c r="H2900" s="343"/>
    </row>
    <row r="2901" spans="1:8" x14ac:dyDescent="0.25">
      <c r="A2901" s="113">
        <v>45096</v>
      </c>
      <c r="B2901" s="21" t="s">
        <v>8657</v>
      </c>
      <c r="C2901" s="13" t="s">
        <v>8394</v>
      </c>
      <c r="D2901" s="766" t="s">
        <v>10260</v>
      </c>
      <c r="E2901" s="783">
        <v>23532</v>
      </c>
      <c r="F2901" s="110"/>
      <c r="G2901" s="784">
        <f t="shared" si="57"/>
        <v>23532</v>
      </c>
      <c r="H2901" s="343"/>
    </row>
    <row r="2902" spans="1:8" x14ac:dyDescent="0.25">
      <c r="A2902" s="113">
        <v>45096</v>
      </c>
      <c r="B2902" s="21" t="s">
        <v>9967</v>
      </c>
      <c r="C2902" s="13" t="s">
        <v>164</v>
      </c>
      <c r="D2902" s="766" t="s">
        <v>10230</v>
      </c>
      <c r="E2902" s="22">
        <v>1786</v>
      </c>
      <c r="F2902" s="110"/>
      <c r="G2902" s="14">
        <f t="shared" si="57"/>
        <v>1786</v>
      </c>
      <c r="H2902" s="13"/>
    </row>
    <row r="2903" spans="1:8" x14ac:dyDescent="0.25">
      <c r="A2903" s="113">
        <v>45096</v>
      </c>
      <c r="B2903" s="21" t="s">
        <v>9832</v>
      </c>
      <c r="C2903" s="13" t="s">
        <v>168</v>
      </c>
      <c r="D2903" s="766" t="s">
        <v>10263</v>
      </c>
      <c r="E2903" s="22"/>
      <c r="F2903" s="110"/>
      <c r="G2903" s="14">
        <f t="shared" si="57"/>
        <v>0</v>
      </c>
      <c r="H2903" s="13"/>
    </row>
    <row r="2904" spans="1:8" x14ac:dyDescent="0.25">
      <c r="A2904" s="113">
        <v>45096</v>
      </c>
      <c r="B2904" s="21" t="s">
        <v>9986</v>
      </c>
      <c r="C2904" s="13" t="s">
        <v>168</v>
      </c>
      <c r="D2904" s="766" t="s">
        <v>10264</v>
      </c>
      <c r="E2904" s="22">
        <v>399840</v>
      </c>
      <c r="F2904" s="110"/>
      <c r="G2904" s="14">
        <f t="shared" si="57"/>
        <v>399840</v>
      </c>
      <c r="H2904" s="13"/>
    </row>
    <row r="2905" spans="1:8" x14ac:dyDescent="0.25">
      <c r="A2905" s="113">
        <v>45096</v>
      </c>
      <c r="B2905" s="21" t="s">
        <v>9986</v>
      </c>
      <c r="C2905" s="13" t="s">
        <v>169</v>
      </c>
      <c r="D2905" s="766" t="s">
        <v>10250</v>
      </c>
      <c r="E2905" s="22">
        <v>5187</v>
      </c>
      <c r="F2905" s="110"/>
      <c r="G2905" s="14">
        <f t="shared" si="57"/>
        <v>5187</v>
      </c>
      <c r="H2905" s="13"/>
    </row>
    <row r="2906" spans="1:8" x14ac:dyDescent="0.25">
      <c r="A2906" s="113">
        <v>45096</v>
      </c>
      <c r="B2906" s="21" t="s">
        <v>9967</v>
      </c>
      <c r="C2906" s="13" t="s">
        <v>169</v>
      </c>
      <c r="D2906" s="766" t="s">
        <v>10251</v>
      </c>
      <c r="E2906" s="22">
        <v>23382</v>
      </c>
      <c r="F2906" s="112"/>
      <c r="G2906" s="14">
        <f t="shared" si="57"/>
        <v>23382</v>
      </c>
      <c r="H2906" s="13"/>
    </row>
    <row r="2907" spans="1:8" x14ac:dyDescent="0.25">
      <c r="A2907" s="113">
        <v>45096</v>
      </c>
      <c r="B2907" s="21" t="s">
        <v>9356</v>
      </c>
      <c r="C2907" s="13" t="s">
        <v>169</v>
      </c>
      <c r="D2907" s="766" t="s">
        <v>10252</v>
      </c>
      <c r="E2907" s="22">
        <v>616374</v>
      </c>
      <c r="F2907" s="111"/>
      <c r="G2907" s="14">
        <f t="shared" si="57"/>
        <v>616374</v>
      </c>
      <c r="H2907" s="13"/>
    </row>
    <row r="2908" spans="1:8" ht="16.5" thickBot="1" x14ac:dyDescent="0.3">
      <c r="A2908" s="113">
        <v>45096</v>
      </c>
      <c r="B2908" s="21" t="s">
        <v>9832</v>
      </c>
      <c r="C2908" s="13" t="s">
        <v>168</v>
      </c>
      <c r="D2908" s="766" t="s">
        <v>10263</v>
      </c>
      <c r="E2908" s="783">
        <v>1523704</v>
      </c>
      <c r="F2908" s="214"/>
      <c r="G2908" s="784">
        <f t="shared" si="57"/>
        <v>1523704</v>
      </c>
      <c r="H2908" s="54"/>
    </row>
    <row r="2909" spans="1:8" x14ac:dyDescent="0.25">
      <c r="A2909" s="113">
        <v>45096</v>
      </c>
      <c r="B2909" s="21" t="s">
        <v>9356</v>
      </c>
      <c r="C2909" s="13" t="s">
        <v>169</v>
      </c>
      <c r="D2909" s="766"/>
      <c r="E2909" s="783"/>
      <c r="F2909" s="785">
        <v>55562</v>
      </c>
      <c r="G2909" s="784">
        <f t="shared" si="57"/>
        <v>-55562</v>
      </c>
      <c r="H2909" s="1132" t="s">
        <v>10256</v>
      </c>
    </row>
    <row r="2910" spans="1:8" x14ac:dyDescent="0.25">
      <c r="A2910" s="113">
        <v>45096</v>
      </c>
      <c r="B2910" s="21" t="s">
        <v>9967</v>
      </c>
      <c r="C2910" s="13" t="s">
        <v>169</v>
      </c>
      <c r="D2910" s="766"/>
      <c r="E2910" s="783"/>
      <c r="F2910" s="152">
        <v>23382</v>
      </c>
      <c r="G2910" s="784">
        <f t="shared" si="57"/>
        <v>-23382</v>
      </c>
      <c r="H2910" s="1133"/>
    </row>
    <row r="2911" spans="1:8" ht="16.5" thickBot="1" x14ac:dyDescent="0.3">
      <c r="A2911" s="113">
        <v>45096</v>
      </c>
      <c r="B2911" s="21" t="s">
        <v>9986</v>
      </c>
      <c r="C2911" s="13" t="s">
        <v>169</v>
      </c>
      <c r="D2911" s="766"/>
      <c r="E2911" s="783"/>
      <c r="F2911" s="296">
        <v>102854</v>
      </c>
      <c r="G2911" s="784">
        <f t="shared" si="57"/>
        <v>-102854</v>
      </c>
      <c r="H2911" s="1134"/>
    </row>
    <row r="2912" spans="1:8" ht="16.5" thickBot="1" x14ac:dyDescent="0.3">
      <c r="A2912" s="113">
        <v>45097</v>
      </c>
      <c r="B2912" s="21" t="s">
        <v>9356</v>
      </c>
      <c r="C2912" s="13" t="s">
        <v>169</v>
      </c>
      <c r="D2912" s="766"/>
      <c r="E2912" s="783"/>
      <c r="F2912" s="301">
        <v>250000</v>
      </c>
      <c r="G2912" s="784">
        <f t="shared" si="57"/>
        <v>-250000</v>
      </c>
      <c r="H2912" s="13" t="s">
        <v>10219</v>
      </c>
    </row>
    <row r="2913" spans="1:8" ht="16.5" thickBot="1" x14ac:dyDescent="0.3">
      <c r="A2913" s="113">
        <v>45097</v>
      </c>
      <c r="B2913" s="21" t="s">
        <v>9356</v>
      </c>
      <c r="C2913" s="13" t="s">
        <v>169</v>
      </c>
      <c r="D2913" s="766"/>
      <c r="E2913" s="783"/>
      <c r="F2913" s="301">
        <v>250000</v>
      </c>
      <c r="G2913" s="784">
        <f t="shared" si="57"/>
        <v>-250000</v>
      </c>
      <c r="H2913" s="13" t="s">
        <v>10219</v>
      </c>
    </row>
    <row r="2914" spans="1:8" x14ac:dyDescent="0.25">
      <c r="A2914" s="113">
        <v>45096</v>
      </c>
      <c r="B2914" s="21" t="s">
        <v>1400</v>
      </c>
      <c r="C2914" s="13" t="s">
        <v>164</v>
      </c>
      <c r="D2914" s="766"/>
      <c r="E2914" s="22"/>
      <c r="F2914" s="112">
        <v>7264</v>
      </c>
      <c r="G2914" s="14">
        <f t="shared" si="57"/>
        <v>-7264</v>
      </c>
      <c r="H2914" s="1152" t="s">
        <v>10235</v>
      </c>
    </row>
    <row r="2915" spans="1:8" x14ac:dyDescent="0.25">
      <c r="A2915" s="113">
        <v>45096</v>
      </c>
      <c r="B2915" s="21" t="s">
        <v>6505</v>
      </c>
      <c r="C2915" s="13" t="s">
        <v>164</v>
      </c>
      <c r="D2915" s="766"/>
      <c r="E2915" s="22"/>
      <c r="F2915" s="19">
        <v>1320</v>
      </c>
      <c r="G2915" s="14">
        <f t="shared" si="57"/>
        <v>-1320</v>
      </c>
      <c r="H2915" s="1157"/>
    </row>
    <row r="2916" spans="1:8" x14ac:dyDescent="0.25">
      <c r="A2916" s="113">
        <v>45096</v>
      </c>
      <c r="B2916" s="21" t="s">
        <v>8868</v>
      </c>
      <c r="C2916" s="13" t="s">
        <v>164</v>
      </c>
      <c r="D2916" s="766"/>
      <c r="E2916" s="22"/>
      <c r="F2916" s="19">
        <v>2773</v>
      </c>
      <c r="G2916" s="14">
        <f t="shared" si="57"/>
        <v>-2773</v>
      </c>
      <c r="H2916" s="1157"/>
    </row>
    <row r="2917" spans="1:8" x14ac:dyDescent="0.25">
      <c r="A2917" s="113">
        <v>45096</v>
      </c>
      <c r="B2917" s="21" t="s">
        <v>9356</v>
      </c>
      <c r="C2917" s="13" t="s">
        <v>164</v>
      </c>
      <c r="D2917" s="766"/>
      <c r="E2917" s="22"/>
      <c r="F2917" s="19">
        <v>12911</v>
      </c>
      <c r="G2917" s="14">
        <f t="shared" si="57"/>
        <v>-12911</v>
      </c>
      <c r="H2917" s="1157"/>
    </row>
    <row r="2918" spans="1:8" x14ac:dyDescent="0.25">
      <c r="A2918" s="113">
        <v>45096</v>
      </c>
      <c r="B2918" s="21" t="s">
        <v>9507</v>
      </c>
      <c r="C2918" s="13" t="s">
        <v>164</v>
      </c>
      <c r="D2918" s="766"/>
      <c r="E2918" s="22"/>
      <c r="F2918" s="19">
        <v>3303</v>
      </c>
      <c r="G2918" s="14">
        <f t="shared" si="57"/>
        <v>-3303</v>
      </c>
      <c r="H2918" s="1157"/>
    </row>
    <row r="2919" spans="1:8" x14ac:dyDescent="0.25">
      <c r="A2919" s="113">
        <v>45096</v>
      </c>
      <c r="B2919" s="21" t="s">
        <v>10911</v>
      </c>
      <c r="C2919" s="13" t="s">
        <v>164</v>
      </c>
      <c r="D2919" s="766"/>
      <c r="E2919" s="22"/>
      <c r="F2919" s="19">
        <v>64935</v>
      </c>
      <c r="G2919" s="14">
        <f t="shared" si="57"/>
        <v>-64935</v>
      </c>
      <c r="H2919" s="1157"/>
    </row>
    <row r="2920" spans="1:8" x14ac:dyDescent="0.25">
      <c r="A2920" s="113">
        <v>45096</v>
      </c>
      <c r="B2920" s="21" t="s">
        <v>9967</v>
      </c>
      <c r="C2920" s="13" t="s">
        <v>164</v>
      </c>
      <c r="D2920" s="766"/>
      <c r="E2920" s="22"/>
      <c r="F2920" s="19">
        <v>5073</v>
      </c>
      <c r="G2920" s="14">
        <f t="shared" si="57"/>
        <v>-5073</v>
      </c>
      <c r="H2920" s="1157"/>
    </row>
    <row r="2921" spans="1:8" x14ac:dyDescent="0.25">
      <c r="A2921" s="113">
        <v>45096</v>
      </c>
      <c r="B2921" s="21" t="s">
        <v>9986</v>
      </c>
      <c r="C2921" s="13" t="s">
        <v>164</v>
      </c>
      <c r="D2921" s="766"/>
      <c r="E2921" s="22"/>
      <c r="F2921" s="110">
        <f>100000-F2920-F2919-3485-F2917-F2916-F2915-F2914</f>
        <v>2239</v>
      </c>
      <c r="G2921" s="14">
        <f t="shared" si="57"/>
        <v>-2239</v>
      </c>
      <c r="H2921" s="1153"/>
    </row>
    <row r="2922" spans="1:8" x14ac:dyDescent="0.25">
      <c r="A2922" s="113">
        <v>45097</v>
      </c>
      <c r="B2922" s="21" t="s">
        <v>9967</v>
      </c>
      <c r="C2922" s="13" t="s">
        <v>168</v>
      </c>
      <c r="D2922" s="766" t="s">
        <v>10425</v>
      </c>
      <c r="E2922" s="783">
        <v>48749</v>
      </c>
      <c r="F2922" s="214"/>
      <c r="G2922" s="14">
        <f t="shared" si="57"/>
        <v>48749</v>
      </c>
      <c r="H2922" s="343" t="s">
        <v>10426</v>
      </c>
    </row>
    <row r="2923" spans="1:8" x14ac:dyDescent="0.25">
      <c r="A2923" s="113">
        <v>45097</v>
      </c>
      <c r="B2923" s="21" t="s">
        <v>9769</v>
      </c>
      <c r="C2923" s="13" t="s">
        <v>166</v>
      </c>
      <c r="D2923" s="766" t="s">
        <v>10469</v>
      </c>
      <c r="E2923" s="783">
        <v>22000</v>
      </c>
      <c r="F2923" s="214"/>
      <c r="G2923" s="14">
        <f t="shared" ref="G2923" si="58">E2923-F2923</f>
        <v>22000</v>
      </c>
      <c r="H2923" s="343" t="s">
        <v>10470</v>
      </c>
    </row>
    <row r="2924" spans="1:8" x14ac:dyDescent="0.25">
      <c r="A2924" s="113">
        <v>45099</v>
      </c>
      <c r="B2924" s="21" t="s">
        <v>8868</v>
      </c>
      <c r="C2924" s="13" t="s">
        <v>168</v>
      </c>
      <c r="D2924" s="766" t="s">
        <v>10427</v>
      </c>
      <c r="E2924" s="783">
        <v>214220</v>
      </c>
      <c r="F2924" s="214"/>
      <c r="G2924" s="14">
        <f t="shared" si="57"/>
        <v>214220</v>
      </c>
      <c r="H2924" s="343" t="s">
        <v>10428</v>
      </c>
    </row>
    <row r="2925" spans="1:8" x14ac:dyDescent="0.25">
      <c r="A2925" s="113">
        <v>45099</v>
      </c>
      <c r="B2925" s="21" t="s">
        <v>9661</v>
      </c>
      <c r="C2925" s="13" t="s">
        <v>8394</v>
      </c>
      <c r="D2925" s="766"/>
      <c r="E2925" s="783"/>
      <c r="F2925" s="214">
        <v>500000</v>
      </c>
      <c r="G2925" s="784">
        <f t="shared" si="57"/>
        <v>-500000</v>
      </c>
      <c r="H2925" s="1175" t="s">
        <v>10127</v>
      </c>
    </row>
    <row r="2926" spans="1:8" x14ac:dyDescent="0.25">
      <c r="A2926" s="113">
        <v>45099</v>
      </c>
      <c r="B2926" s="21" t="s">
        <v>9769</v>
      </c>
      <c r="C2926" s="13" t="s">
        <v>8394</v>
      </c>
      <c r="D2926" s="766"/>
      <c r="E2926" s="783"/>
      <c r="F2926" s="214">
        <v>500000</v>
      </c>
      <c r="G2926" s="784">
        <f t="shared" si="57"/>
        <v>-500000</v>
      </c>
      <c r="H2926" s="1176"/>
    </row>
    <row r="2927" spans="1:8" x14ac:dyDescent="0.25">
      <c r="A2927" s="113">
        <v>45101</v>
      </c>
      <c r="B2927" s="21" t="s">
        <v>8657</v>
      </c>
      <c r="C2927" s="13" t="s">
        <v>5681</v>
      </c>
      <c r="D2927" s="766"/>
      <c r="E2927" s="22"/>
      <c r="F2927" s="112">
        <v>200000</v>
      </c>
      <c r="G2927" s="14">
        <f t="shared" si="57"/>
        <v>-200000</v>
      </c>
      <c r="H2927" s="13" t="s">
        <v>10288</v>
      </c>
    </row>
    <row r="2928" spans="1:8" x14ac:dyDescent="0.25">
      <c r="A2928" s="113">
        <v>45101</v>
      </c>
      <c r="B2928" s="21" t="s">
        <v>8868</v>
      </c>
      <c r="C2928" s="13" t="s">
        <v>168</v>
      </c>
      <c r="D2928" s="766" t="s">
        <v>10429</v>
      </c>
      <c r="E2928" s="22">
        <v>13500</v>
      </c>
      <c r="F2928" s="112"/>
      <c r="G2928" s="14">
        <f t="shared" si="57"/>
        <v>13500</v>
      </c>
      <c r="H2928" s="54" t="s">
        <v>10430</v>
      </c>
    </row>
    <row r="2929" spans="1:8" x14ac:dyDescent="0.25">
      <c r="A2929" s="113">
        <v>45103</v>
      </c>
      <c r="B2929" s="21" t="s">
        <v>10296</v>
      </c>
      <c r="C2929" s="13" t="s">
        <v>180</v>
      </c>
      <c r="D2929" s="766" t="s">
        <v>10475</v>
      </c>
      <c r="E2929" s="22">
        <v>151960</v>
      </c>
      <c r="F2929" s="112"/>
      <c r="G2929" s="14">
        <f t="shared" si="57"/>
        <v>151960</v>
      </c>
      <c r="H2929" s="54" t="s">
        <v>10476</v>
      </c>
    </row>
    <row r="2930" spans="1:8" x14ac:dyDescent="0.25">
      <c r="A2930" s="113">
        <v>45103</v>
      </c>
      <c r="B2930" s="21" t="s">
        <v>9967</v>
      </c>
      <c r="C2930" s="13" t="s">
        <v>1803</v>
      </c>
      <c r="D2930" s="766"/>
      <c r="E2930" s="22"/>
      <c r="F2930" s="112">
        <v>65000</v>
      </c>
      <c r="G2930" s="14">
        <f t="shared" si="57"/>
        <v>-65000</v>
      </c>
      <c r="H2930" s="54" t="s">
        <v>10219</v>
      </c>
    </row>
    <row r="2931" spans="1:8" ht="15.75" customHeight="1" x14ac:dyDescent="0.25">
      <c r="A2931" s="113">
        <v>45104</v>
      </c>
      <c r="B2931" s="21" t="s">
        <v>8876</v>
      </c>
      <c r="C2931" s="13" t="s">
        <v>7242</v>
      </c>
      <c r="D2931" s="766"/>
      <c r="E2931" s="22"/>
      <c r="F2931" s="19">
        <v>169188</v>
      </c>
      <c r="G2931" s="14">
        <f t="shared" si="57"/>
        <v>-169188</v>
      </c>
      <c r="H2931" s="1140" t="s">
        <v>10398</v>
      </c>
    </row>
    <row r="2932" spans="1:8" ht="15.75" customHeight="1" x14ac:dyDescent="0.25">
      <c r="A2932" s="113">
        <v>45104</v>
      </c>
      <c r="B2932" s="21" t="s">
        <v>9409</v>
      </c>
      <c r="C2932" s="13" t="s">
        <v>7242</v>
      </c>
      <c r="D2932" s="766"/>
      <c r="E2932" s="22"/>
      <c r="F2932" s="19">
        <v>116894</v>
      </c>
      <c r="G2932" s="14">
        <f t="shared" si="57"/>
        <v>-116894</v>
      </c>
      <c r="H2932" s="1141"/>
    </row>
    <row r="2933" spans="1:8" x14ac:dyDescent="0.25">
      <c r="A2933" s="113">
        <v>45104</v>
      </c>
      <c r="B2933" s="21"/>
      <c r="C2933" s="13" t="s">
        <v>7242</v>
      </c>
      <c r="D2933" s="766"/>
      <c r="E2933" s="22"/>
      <c r="F2933" s="19">
        <v>13918</v>
      </c>
      <c r="G2933" s="14">
        <f t="shared" si="57"/>
        <v>-13918</v>
      </c>
      <c r="H2933" s="1142"/>
    </row>
    <row r="2934" spans="1:8" x14ac:dyDescent="0.25">
      <c r="A2934" s="113">
        <v>45098</v>
      </c>
      <c r="B2934" s="21" t="s">
        <v>10151</v>
      </c>
      <c r="C2934" s="13" t="s">
        <v>8394</v>
      </c>
      <c r="D2934" s="766" t="s">
        <v>10320</v>
      </c>
      <c r="E2934" s="22">
        <v>461789</v>
      </c>
      <c r="F2934" s="19"/>
      <c r="G2934" s="14">
        <f t="shared" si="57"/>
        <v>461789</v>
      </c>
      <c r="H2934" s="13"/>
    </row>
    <row r="2935" spans="1:8" x14ac:dyDescent="0.25">
      <c r="A2935" s="113">
        <v>45099</v>
      </c>
      <c r="B2935" s="21" t="s">
        <v>10151</v>
      </c>
      <c r="C2935" s="13" t="s">
        <v>7467</v>
      </c>
      <c r="D2935" s="766" t="s">
        <v>10442</v>
      </c>
      <c r="E2935" s="22">
        <v>149260</v>
      </c>
      <c r="F2935" s="19"/>
      <c r="G2935" s="14">
        <f t="shared" si="57"/>
        <v>149260</v>
      </c>
      <c r="H2935" s="13" t="s">
        <v>10443</v>
      </c>
    </row>
    <row r="2936" spans="1:8" x14ac:dyDescent="0.25">
      <c r="A2936" s="113">
        <v>45100</v>
      </c>
      <c r="B2936" s="21" t="s">
        <v>8868</v>
      </c>
      <c r="C2936" s="13" t="s">
        <v>8394</v>
      </c>
      <c r="D2936" s="766" t="s">
        <v>10321</v>
      </c>
      <c r="E2936" s="22">
        <v>243048</v>
      </c>
      <c r="F2936" s="19"/>
      <c r="G2936" s="14">
        <f t="shared" si="57"/>
        <v>243048</v>
      </c>
      <c r="H2936" s="13"/>
    </row>
    <row r="2937" spans="1:8" x14ac:dyDescent="0.25">
      <c r="A2937" s="113">
        <v>45100</v>
      </c>
      <c r="B2937" s="21" t="s">
        <v>9769</v>
      </c>
      <c r="C2937" s="13" t="s">
        <v>8394</v>
      </c>
      <c r="D2937" s="766" t="s">
        <v>10322</v>
      </c>
      <c r="E2937" s="22">
        <v>113981</v>
      </c>
      <c r="F2937" s="19"/>
      <c r="G2937" s="14">
        <f t="shared" si="57"/>
        <v>113981</v>
      </c>
      <c r="H2937" s="13"/>
    </row>
    <row r="2938" spans="1:8" x14ac:dyDescent="0.25">
      <c r="A2938" s="113">
        <v>45111</v>
      </c>
      <c r="B2938" s="21" t="s">
        <v>10471</v>
      </c>
      <c r="C2938" s="13" t="s">
        <v>166</v>
      </c>
      <c r="D2938" s="766" t="s">
        <v>10472</v>
      </c>
      <c r="E2938" s="783">
        <v>13260</v>
      </c>
      <c r="F2938" s="214"/>
      <c r="G2938" s="14">
        <f t="shared" si="57"/>
        <v>13260</v>
      </c>
      <c r="H2938" s="343" t="s">
        <v>9279</v>
      </c>
    </row>
    <row r="2939" spans="1:8" x14ac:dyDescent="0.25">
      <c r="A2939" s="113">
        <v>45112</v>
      </c>
      <c r="B2939" s="21" t="s">
        <v>8657</v>
      </c>
      <c r="C2939" s="13" t="s">
        <v>8394</v>
      </c>
      <c r="D2939" s="766"/>
      <c r="E2939" s="22"/>
      <c r="F2939" s="19">
        <v>100000</v>
      </c>
      <c r="G2939" s="14">
        <f t="shared" si="57"/>
        <v>-100000</v>
      </c>
      <c r="H2939" s="1137" t="s">
        <v>10325</v>
      </c>
    </row>
    <row r="2940" spans="1:8" x14ac:dyDescent="0.25">
      <c r="A2940" s="113">
        <v>45112</v>
      </c>
      <c r="B2940" s="21" t="s">
        <v>8868</v>
      </c>
      <c r="C2940" s="13" t="s">
        <v>8394</v>
      </c>
      <c r="D2940" s="766"/>
      <c r="E2940" s="22"/>
      <c r="F2940" s="19">
        <v>200000</v>
      </c>
      <c r="G2940" s="14">
        <f t="shared" si="57"/>
        <v>-200000</v>
      </c>
      <c r="H2940" s="1138"/>
    </row>
    <row r="2941" spans="1:8" x14ac:dyDescent="0.25">
      <c r="A2941" s="113">
        <v>45112</v>
      </c>
      <c r="B2941" s="21" t="s">
        <v>9356</v>
      </c>
      <c r="C2941" s="13" t="s">
        <v>8394</v>
      </c>
      <c r="D2941" s="766"/>
      <c r="E2941" s="22"/>
      <c r="F2941" s="19">
        <v>270000</v>
      </c>
      <c r="G2941" s="14">
        <f t="shared" si="57"/>
        <v>-270000</v>
      </c>
      <c r="H2941" s="1138"/>
    </row>
    <row r="2942" spans="1:8" x14ac:dyDescent="0.25">
      <c r="A2942" s="113">
        <v>45112</v>
      </c>
      <c r="B2942" s="21" t="s">
        <v>9661</v>
      </c>
      <c r="C2942" s="13" t="s">
        <v>8394</v>
      </c>
      <c r="D2942" s="766"/>
      <c r="E2942" s="22"/>
      <c r="F2942" s="19">
        <v>430000</v>
      </c>
      <c r="G2942" s="14">
        <f t="shared" si="57"/>
        <v>-430000</v>
      </c>
      <c r="H2942" s="1138"/>
    </row>
    <row r="2943" spans="1:8" x14ac:dyDescent="0.25">
      <c r="A2943" s="113">
        <v>45112</v>
      </c>
      <c r="B2943" s="21" t="s">
        <v>10151</v>
      </c>
      <c r="C2943" s="13" t="s">
        <v>8394</v>
      </c>
      <c r="D2943" s="766"/>
      <c r="E2943" s="22"/>
      <c r="F2943" s="19">
        <v>50000</v>
      </c>
      <c r="G2943" s="14">
        <f t="shared" si="57"/>
        <v>-50000</v>
      </c>
      <c r="H2943" s="1139"/>
    </row>
    <row r="2944" spans="1:8" x14ac:dyDescent="0.25">
      <c r="A2944" s="113">
        <v>45113</v>
      </c>
      <c r="B2944" s="21" t="s">
        <v>10471</v>
      </c>
      <c r="C2944" s="13" t="s">
        <v>164</v>
      </c>
      <c r="D2944" s="766" t="s">
        <v>10682</v>
      </c>
      <c r="E2944" s="22">
        <v>2840</v>
      </c>
      <c r="F2944" s="19"/>
      <c r="G2944" s="14">
        <f t="shared" ref="G2944" si="59">E2944-F2944</f>
        <v>2840</v>
      </c>
      <c r="H2944" s="13"/>
    </row>
    <row r="2945" spans="1:8" x14ac:dyDescent="0.25">
      <c r="A2945" s="113">
        <v>45110</v>
      </c>
      <c r="B2945" s="21" t="s">
        <v>10151</v>
      </c>
      <c r="C2945" s="13" t="s">
        <v>8394</v>
      </c>
      <c r="D2945" s="766" t="s">
        <v>10431</v>
      </c>
      <c r="E2945" s="22">
        <v>333836</v>
      </c>
      <c r="F2945" s="19"/>
      <c r="G2945" s="14">
        <f t="shared" ref="G2945:G3033" si="60">E2945-F2945</f>
        <v>333836</v>
      </c>
      <c r="H2945" s="13"/>
    </row>
    <row r="2946" spans="1:8" x14ac:dyDescent="0.25">
      <c r="A2946" s="113">
        <v>45114</v>
      </c>
      <c r="B2946" s="21" t="s">
        <v>8868</v>
      </c>
      <c r="C2946" s="13" t="s">
        <v>8394</v>
      </c>
      <c r="D2946" s="766" t="s">
        <v>10432</v>
      </c>
      <c r="E2946" s="22">
        <v>86737</v>
      </c>
      <c r="F2946" s="19"/>
      <c r="G2946" s="14">
        <f t="shared" si="60"/>
        <v>86737</v>
      </c>
      <c r="H2946" s="13"/>
    </row>
    <row r="2947" spans="1:8" x14ac:dyDescent="0.25">
      <c r="A2947" s="113">
        <v>45114</v>
      </c>
      <c r="B2947" s="21" t="s">
        <v>10296</v>
      </c>
      <c r="C2947" s="13" t="s">
        <v>8394</v>
      </c>
      <c r="D2947" s="766" t="s">
        <v>10433</v>
      </c>
      <c r="E2947" s="22">
        <v>164549</v>
      </c>
      <c r="F2947" s="19"/>
      <c r="G2947" s="14">
        <f t="shared" si="60"/>
        <v>164549</v>
      </c>
      <c r="H2947" s="13"/>
    </row>
    <row r="2948" spans="1:8" x14ac:dyDescent="0.25">
      <c r="A2948" s="113">
        <v>45114</v>
      </c>
      <c r="B2948" s="21" t="s">
        <v>10151</v>
      </c>
      <c r="C2948" s="13" t="s">
        <v>7467</v>
      </c>
      <c r="D2948" s="766" t="s">
        <v>10441</v>
      </c>
      <c r="E2948" s="22">
        <v>35200</v>
      </c>
      <c r="F2948" s="19"/>
      <c r="G2948" s="14">
        <f t="shared" si="60"/>
        <v>35200</v>
      </c>
      <c r="H2948" s="13" t="s">
        <v>10444</v>
      </c>
    </row>
    <row r="2949" spans="1:8" x14ac:dyDescent="0.25">
      <c r="A2949" s="113">
        <v>45114</v>
      </c>
      <c r="B2949" s="21" t="s">
        <v>9356</v>
      </c>
      <c r="C2949" s="13" t="s">
        <v>169</v>
      </c>
      <c r="D2949" s="777" t="s">
        <v>8968</v>
      </c>
      <c r="E2949" s="783">
        <v>7580</v>
      </c>
      <c r="F2949" s="19"/>
      <c r="G2949" s="14">
        <f t="shared" si="60"/>
        <v>7580</v>
      </c>
      <c r="H2949" s="55"/>
    </row>
    <row r="2950" spans="1:8" x14ac:dyDescent="0.25">
      <c r="A2950" s="113">
        <v>45118</v>
      </c>
      <c r="B2950" s="21" t="s">
        <v>10471</v>
      </c>
      <c r="C2950" s="13" t="s">
        <v>166</v>
      </c>
      <c r="D2950" s="1190" t="s">
        <v>10473</v>
      </c>
      <c r="E2950" s="783">
        <v>130000</v>
      </c>
      <c r="F2950" s="19"/>
      <c r="G2950" s="14">
        <f t="shared" si="60"/>
        <v>130000</v>
      </c>
      <c r="H2950" s="343" t="s">
        <v>9279</v>
      </c>
    </row>
    <row r="2951" spans="1:8" x14ac:dyDescent="0.25">
      <c r="A2951" s="113">
        <v>45118</v>
      </c>
      <c r="B2951" s="21" t="s">
        <v>8868</v>
      </c>
      <c r="C2951" s="13" t="s">
        <v>166</v>
      </c>
      <c r="D2951" s="1191"/>
      <c r="E2951" s="783">
        <v>115000</v>
      </c>
      <c r="F2951" s="19"/>
      <c r="G2951" s="14">
        <f t="shared" si="60"/>
        <v>115000</v>
      </c>
      <c r="H2951" s="343" t="s">
        <v>10474</v>
      </c>
    </row>
    <row r="2952" spans="1:8" x14ac:dyDescent="0.25">
      <c r="A2952" s="113">
        <v>45119</v>
      </c>
      <c r="B2952" s="21" t="s">
        <v>9769</v>
      </c>
      <c r="C2952" s="13" t="s">
        <v>8394</v>
      </c>
      <c r="D2952" s="766" t="s">
        <v>10434</v>
      </c>
      <c r="E2952" s="22">
        <v>407933</v>
      </c>
      <c r="F2952" s="19"/>
      <c r="G2952" s="14">
        <f t="shared" si="60"/>
        <v>407933</v>
      </c>
      <c r="H2952" s="13"/>
    </row>
    <row r="2953" spans="1:8" x14ac:dyDescent="0.25">
      <c r="A2953" s="113">
        <v>45119</v>
      </c>
      <c r="B2953" s="21" t="s">
        <v>8868</v>
      </c>
      <c r="C2953" s="13" t="s">
        <v>8394</v>
      </c>
      <c r="D2953" s="766" t="s">
        <v>10435</v>
      </c>
      <c r="E2953" s="22">
        <v>94569</v>
      </c>
      <c r="F2953" s="19"/>
      <c r="G2953" s="14">
        <f t="shared" si="60"/>
        <v>94569</v>
      </c>
      <c r="H2953" s="13"/>
    </row>
    <row r="2954" spans="1:8" x14ac:dyDescent="0.25">
      <c r="A2954" s="113">
        <v>45120</v>
      </c>
      <c r="B2954" s="21" t="s">
        <v>9967</v>
      </c>
      <c r="C2954" s="13" t="s">
        <v>1803</v>
      </c>
      <c r="D2954" s="766" t="s">
        <v>10678</v>
      </c>
      <c r="E2954" s="22">
        <v>7782</v>
      </c>
      <c r="F2954" s="19"/>
      <c r="G2954" s="14">
        <f t="shared" si="60"/>
        <v>7782</v>
      </c>
      <c r="H2954" s="975"/>
    </row>
    <row r="2955" spans="1:8" x14ac:dyDescent="0.25">
      <c r="A2955" s="113">
        <v>45120</v>
      </c>
      <c r="B2955" s="21" t="s">
        <v>10232</v>
      </c>
      <c r="C2955" s="13" t="s">
        <v>11324</v>
      </c>
      <c r="D2955" s="766"/>
      <c r="E2955" s="22">
        <v>4226000</v>
      </c>
      <c r="F2955" s="19"/>
      <c r="G2955" s="14">
        <f t="shared" si="60"/>
        <v>4226000</v>
      </c>
      <c r="H2955" s="975"/>
    </row>
    <row r="2956" spans="1:8" x14ac:dyDescent="0.25">
      <c r="A2956" s="113">
        <v>45120</v>
      </c>
      <c r="B2956" s="21" t="s">
        <v>10232</v>
      </c>
      <c r="C2956" s="13" t="s">
        <v>11324</v>
      </c>
      <c r="D2956" s="766"/>
      <c r="E2956" s="22"/>
      <c r="F2956" s="19">
        <v>975000</v>
      </c>
      <c r="G2956" s="14">
        <f t="shared" si="60"/>
        <v>-975000</v>
      </c>
      <c r="H2956" s="975" t="s">
        <v>10446</v>
      </c>
    </row>
    <row r="2957" spans="1:8" x14ac:dyDescent="0.25">
      <c r="A2957" s="113">
        <v>45120</v>
      </c>
      <c r="B2957" s="21" t="s">
        <v>1400</v>
      </c>
      <c r="C2957" s="13" t="s">
        <v>5681</v>
      </c>
      <c r="D2957" s="766"/>
      <c r="E2957" s="22"/>
      <c r="F2957" s="19">
        <v>200000</v>
      </c>
      <c r="G2957" s="14">
        <f t="shared" si="60"/>
        <v>-200000</v>
      </c>
      <c r="H2957" s="975" t="s">
        <v>10424</v>
      </c>
    </row>
    <row r="2958" spans="1:8" x14ac:dyDescent="0.25">
      <c r="A2958" s="113">
        <v>45124</v>
      </c>
      <c r="B2958" s="21" t="s">
        <v>10151</v>
      </c>
      <c r="C2958" s="13" t="s">
        <v>8394</v>
      </c>
      <c r="D2958" s="766" t="s">
        <v>10539</v>
      </c>
      <c r="E2958" s="22">
        <v>306968</v>
      </c>
      <c r="F2958" s="19"/>
      <c r="G2958" s="14">
        <f t="shared" si="60"/>
        <v>306968</v>
      </c>
      <c r="H2958" s="975"/>
    </row>
    <row r="2959" spans="1:8" x14ac:dyDescent="0.25">
      <c r="A2959" s="113">
        <v>45124</v>
      </c>
      <c r="B2959" s="21" t="s">
        <v>10296</v>
      </c>
      <c r="C2959" s="13" t="s">
        <v>8394</v>
      </c>
      <c r="D2959" s="766" t="s">
        <v>10540</v>
      </c>
      <c r="E2959" s="22">
        <v>100000</v>
      </c>
      <c r="F2959" s="19"/>
      <c r="G2959" s="14">
        <f t="shared" si="60"/>
        <v>100000</v>
      </c>
      <c r="H2959" s="975"/>
    </row>
    <row r="2960" spans="1:8" x14ac:dyDescent="0.25">
      <c r="A2960" s="113">
        <v>45124</v>
      </c>
      <c r="B2960" s="21" t="s">
        <v>9356</v>
      </c>
      <c r="C2960" s="13" t="s">
        <v>8394</v>
      </c>
      <c r="D2960" s="766" t="s">
        <v>9051</v>
      </c>
      <c r="E2960" s="22">
        <v>140886</v>
      </c>
      <c r="F2960" s="19"/>
      <c r="G2960" s="14">
        <f t="shared" si="60"/>
        <v>140886</v>
      </c>
      <c r="H2960" s="975"/>
    </row>
    <row r="2961" spans="1:10" x14ac:dyDescent="0.25">
      <c r="A2961" s="113">
        <v>45124</v>
      </c>
      <c r="B2961" s="21" t="s">
        <v>9661</v>
      </c>
      <c r="C2961" s="13" t="s">
        <v>166</v>
      </c>
      <c r="D2961" s="766"/>
      <c r="E2961" s="22"/>
      <c r="F2961" s="19">
        <v>64100</v>
      </c>
      <c r="G2961" s="14">
        <f t="shared" si="60"/>
        <v>-64100</v>
      </c>
      <c r="H2961" s="1161" t="s">
        <v>10480</v>
      </c>
      <c r="J2961" s="128"/>
    </row>
    <row r="2962" spans="1:10" x14ac:dyDescent="0.25">
      <c r="A2962" s="113">
        <v>45124</v>
      </c>
      <c r="B2962" s="21" t="s">
        <v>9769</v>
      </c>
      <c r="C2962" s="13" t="s">
        <v>166</v>
      </c>
      <c r="D2962" s="766"/>
      <c r="E2962" s="22"/>
      <c r="F2962" s="19">
        <v>66000</v>
      </c>
      <c r="G2962" s="14">
        <f t="shared" si="60"/>
        <v>-66000</v>
      </c>
      <c r="H2962" s="1161"/>
    </row>
    <row r="2963" spans="1:10" x14ac:dyDescent="0.25">
      <c r="A2963" s="113">
        <v>45124</v>
      </c>
      <c r="B2963" s="21" t="s">
        <v>9967</v>
      </c>
      <c r="C2963" s="13" t="s">
        <v>166</v>
      </c>
      <c r="D2963" s="766"/>
      <c r="E2963" s="22"/>
      <c r="F2963" s="19">
        <v>15800</v>
      </c>
      <c r="G2963" s="14">
        <f t="shared" si="60"/>
        <v>-15800</v>
      </c>
      <c r="H2963" s="1161"/>
    </row>
    <row r="2964" spans="1:10" x14ac:dyDescent="0.25">
      <c r="A2964" s="113">
        <v>45124</v>
      </c>
      <c r="B2964" s="21" t="s">
        <v>10471</v>
      </c>
      <c r="C2964" s="13" t="s">
        <v>166</v>
      </c>
      <c r="D2964" s="766"/>
      <c r="E2964" s="22"/>
      <c r="F2964" s="19">
        <v>13260</v>
      </c>
      <c r="G2964" s="14">
        <f t="shared" si="60"/>
        <v>-13260</v>
      </c>
      <c r="H2964" s="1161"/>
    </row>
    <row r="2965" spans="1:10" x14ac:dyDescent="0.25">
      <c r="A2965" s="113">
        <v>45124</v>
      </c>
      <c r="B2965" s="21" t="s">
        <v>8657</v>
      </c>
      <c r="C2965" s="13" t="s">
        <v>166</v>
      </c>
      <c r="D2965" s="766"/>
      <c r="E2965" s="22"/>
      <c r="F2965" s="19">
        <v>290840</v>
      </c>
      <c r="G2965" s="14">
        <f t="shared" si="60"/>
        <v>-290840</v>
      </c>
      <c r="H2965" s="1162"/>
    </row>
    <row r="2966" spans="1:10" x14ac:dyDescent="0.25">
      <c r="A2966" s="113">
        <v>45124</v>
      </c>
      <c r="B2966" s="983" t="s">
        <v>10379</v>
      </c>
      <c r="C2966" s="13" t="s">
        <v>168</v>
      </c>
      <c r="D2966" s="766" t="s">
        <v>10496</v>
      </c>
      <c r="E2966" s="22">
        <v>100000</v>
      </c>
      <c r="F2966" s="19"/>
      <c r="G2966" s="14">
        <f t="shared" si="60"/>
        <v>100000</v>
      </c>
      <c r="H2966" s="13" t="s">
        <v>10497</v>
      </c>
    </row>
    <row r="2967" spans="1:10" x14ac:dyDescent="0.25">
      <c r="A2967" s="113">
        <v>45124</v>
      </c>
      <c r="B2967" s="21" t="s">
        <v>10471</v>
      </c>
      <c r="C2967" s="13" t="s">
        <v>168</v>
      </c>
      <c r="D2967" s="766" t="s">
        <v>10524</v>
      </c>
      <c r="E2967" s="22">
        <v>1039700</v>
      </c>
      <c r="F2967" s="19"/>
      <c r="G2967" s="14">
        <f t="shared" si="60"/>
        <v>1039700</v>
      </c>
      <c r="H2967" s="13"/>
    </row>
    <row r="2968" spans="1:10" x14ac:dyDescent="0.25">
      <c r="A2968" s="113">
        <v>45124</v>
      </c>
      <c r="B2968" s="21" t="s">
        <v>10471</v>
      </c>
      <c r="C2968" s="13" t="s">
        <v>168</v>
      </c>
      <c r="D2968" s="766"/>
      <c r="E2968" s="22"/>
      <c r="F2968" s="19">
        <v>1039700</v>
      </c>
      <c r="G2968" s="14">
        <f t="shared" si="60"/>
        <v>-1039700</v>
      </c>
      <c r="H2968" s="13" t="s">
        <v>10525</v>
      </c>
    </row>
    <row r="2969" spans="1:10" x14ac:dyDescent="0.25">
      <c r="A2969" s="113">
        <v>45124</v>
      </c>
      <c r="B2969" s="21" t="s">
        <v>10232</v>
      </c>
      <c r="C2969" s="13" t="s">
        <v>180</v>
      </c>
      <c r="D2969" s="766" t="s">
        <v>10569</v>
      </c>
      <c r="E2969" s="22">
        <v>278840</v>
      </c>
      <c r="F2969" s="19"/>
      <c r="G2969" s="14">
        <f t="shared" si="60"/>
        <v>278840</v>
      </c>
      <c r="H2969" s="13"/>
    </row>
    <row r="2970" spans="1:10" x14ac:dyDescent="0.25">
      <c r="A2970" s="113">
        <v>45125</v>
      </c>
      <c r="B2970" s="21" t="s">
        <v>10296</v>
      </c>
      <c r="C2970" s="13" t="s">
        <v>1803</v>
      </c>
      <c r="D2970" s="766" t="s">
        <v>10679</v>
      </c>
      <c r="E2970" s="22">
        <v>286220</v>
      </c>
      <c r="F2970" s="19"/>
      <c r="G2970" s="14">
        <f t="shared" si="60"/>
        <v>286220</v>
      </c>
      <c r="H2970" s="13"/>
    </row>
    <row r="2971" spans="1:10" x14ac:dyDescent="0.25">
      <c r="A2971" s="113">
        <v>45125</v>
      </c>
      <c r="B2971" s="21" t="s">
        <v>9507</v>
      </c>
      <c r="C2971" s="13" t="s">
        <v>168</v>
      </c>
      <c r="D2971" s="766" t="s">
        <v>10526</v>
      </c>
      <c r="E2971" s="22">
        <v>9820</v>
      </c>
      <c r="F2971" s="19"/>
      <c r="G2971" s="14">
        <f t="shared" si="60"/>
        <v>9820</v>
      </c>
      <c r="H2971" s="13" t="s">
        <v>10528</v>
      </c>
    </row>
    <row r="2972" spans="1:10" x14ac:dyDescent="0.25">
      <c r="A2972" s="113">
        <v>45125</v>
      </c>
      <c r="B2972" s="21" t="s">
        <v>10471</v>
      </c>
      <c r="C2972" s="13" t="s">
        <v>168</v>
      </c>
      <c r="D2972" s="766" t="s">
        <v>9595</v>
      </c>
      <c r="E2972" s="22">
        <v>91053</v>
      </c>
      <c r="F2972" s="19"/>
      <c r="G2972" s="14">
        <f t="shared" si="60"/>
        <v>91053</v>
      </c>
      <c r="H2972" s="13" t="s">
        <v>10529</v>
      </c>
    </row>
    <row r="2973" spans="1:10" ht="16.5" thickBot="1" x14ac:dyDescent="0.3">
      <c r="A2973" s="113">
        <v>45125</v>
      </c>
      <c r="B2973" s="983" t="s">
        <v>10379</v>
      </c>
      <c r="C2973" s="13" t="s">
        <v>168</v>
      </c>
      <c r="D2973" s="766" t="s">
        <v>10527</v>
      </c>
      <c r="E2973" s="22">
        <v>92000</v>
      </c>
      <c r="F2973" s="110"/>
      <c r="G2973" s="14">
        <f t="shared" si="60"/>
        <v>92000</v>
      </c>
      <c r="H2973" s="13" t="s">
        <v>10530</v>
      </c>
    </row>
    <row r="2974" spans="1:10" x14ac:dyDescent="0.25">
      <c r="A2974" s="113">
        <v>45125</v>
      </c>
      <c r="B2974" s="21" t="s">
        <v>8868</v>
      </c>
      <c r="C2974" s="13" t="s">
        <v>166</v>
      </c>
      <c r="D2974" s="766"/>
      <c r="E2974" s="783"/>
      <c r="F2974" s="785">
        <v>115000</v>
      </c>
      <c r="G2974" s="784">
        <f t="shared" si="60"/>
        <v>-115000</v>
      </c>
      <c r="H2974" s="1152" t="s">
        <v>10510</v>
      </c>
    </row>
    <row r="2975" spans="1:10" ht="16.5" thickBot="1" x14ac:dyDescent="0.3">
      <c r="A2975" s="113">
        <v>45125</v>
      </c>
      <c r="B2975" s="21" t="s">
        <v>10471</v>
      </c>
      <c r="C2975" s="13" t="s">
        <v>166</v>
      </c>
      <c r="D2975" s="766"/>
      <c r="E2975" s="783"/>
      <c r="F2975" s="786">
        <v>130000</v>
      </c>
      <c r="G2975" s="784">
        <f t="shared" si="60"/>
        <v>-130000</v>
      </c>
      <c r="H2975" s="1153"/>
    </row>
    <row r="2976" spans="1:10" x14ac:dyDescent="0.25">
      <c r="A2976" s="113">
        <v>45126</v>
      </c>
      <c r="B2976" s="983" t="s">
        <v>10379</v>
      </c>
      <c r="C2976" s="13" t="s">
        <v>180</v>
      </c>
      <c r="D2976" s="766" t="s">
        <v>10570</v>
      </c>
      <c r="E2976" s="22">
        <v>18720</v>
      </c>
      <c r="F2976" s="112"/>
      <c r="G2976" s="14">
        <f t="shared" si="60"/>
        <v>18720</v>
      </c>
      <c r="H2976" s="13"/>
    </row>
    <row r="2977" spans="1:8" x14ac:dyDescent="0.25">
      <c r="A2977" s="113">
        <v>45127</v>
      </c>
      <c r="B2977" s="21" t="s">
        <v>8868</v>
      </c>
      <c r="C2977" s="13" t="s">
        <v>8394</v>
      </c>
      <c r="D2977" s="766" t="s">
        <v>10531</v>
      </c>
      <c r="E2977" s="22">
        <v>30441</v>
      </c>
      <c r="F2977" s="19"/>
      <c r="G2977" s="14">
        <f t="shared" si="60"/>
        <v>30441</v>
      </c>
      <c r="H2977" s="13"/>
    </row>
    <row r="2978" spans="1:8" x14ac:dyDescent="0.25">
      <c r="A2978" s="113">
        <v>45127</v>
      </c>
      <c r="B2978" s="21" t="s">
        <v>10151</v>
      </c>
      <c r="C2978" s="13" t="s">
        <v>8394</v>
      </c>
      <c r="D2978" s="766" t="s">
        <v>10532</v>
      </c>
      <c r="E2978" s="22">
        <v>70032</v>
      </c>
      <c r="F2978" s="19"/>
      <c r="G2978" s="14">
        <f t="shared" si="60"/>
        <v>70032</v>
      </c>
      <c r="H2978" s="13"/>
    </row>
    <row r="2979" spans="1:8" x14ac:dyDescent="0.25">
      <c r="A2979" s="113">
        <v>45127</v>
      </c>
      <c r="B2979" s="21" t="s">
        <v>9769</v>
      </c>
      <c r="C2979" s="13" t="s">
        <v>8394</v>
      </c>
      <c r="D2979" s="766" t="s">
        <v>10533</v>
      </c>
      <c r="E2979" s="22">
        <v>145910</v>
      </c>
      <c r="F2979" s="19"/>
      <c r="G2979" s="14">
        <f t="shared" si="60"/>
        <v>145910</v>
      </c>
      <c r="H2979" s="13"/>
    </row>
    <row r="2980" spans="1:8" ht="16.5" thickBot="1" x14ac:dyDescent="0.3">
      <c r="A2980" s="113">
        <v>45127</v>
      </c>
      <c r="B2980" s="21" t="s">
        <v>9356</v>
      </c>
      <c r="C2980" s="13" t="s">
        <v>8394</v>
      </c>
      <c r="D2980" s="766" t="s">
        <v>10534</v>
      </c>
      <c r="E2980" s="22">
        <v>78349</v>
      </c>
      <c r="F2980" s="110"/>
      <c r="G2980" s="14">
        <f t="shared" si="60"/>
        <v>78349</v>
      </c>
      <c r="H2980" s="13"/>
    </row>
    <row r="2981" spans="1:8" x14ac:dyDescent="0.25">
      <c r="A2981" s="113">
        <v>45127</v>
      </c>
      <c r="B2981" s="21" t="s">
        <v>8657</v>
      </c>
      <c r="C2981" s="13" t="s">
        <v>8394</v>
      </c>
      <c r="D2981" s="766"/>
      <c r="E2981" s="783"/>
      <c r="F2981" s="785">
        <v>12087</v>
      </c>
      <c r="G2981" s="784">
        <f t="shared" si="60"/>
        <v>-12087</v>
      </c>
      <c r="H2981" s="1192" t="s">
        <v>10551</v>
      </c>
    </row>
    <row r="2982" spans="1:8" x14ac:dyDescent="0.25">
      <c r="A2982" s="113">
        <v>45127</v>
      </c>
      <c r="B2982" s="21" t="s">
        <v>8868</v>
      </c>
      <c r="C2982" s="13" t="s">
        <v>8394</v>
      </c>
      <c r="D2982" s="766"/>
      <c r="E2982" s="783"/>
      <c r="F2982" s="142">
        <v>182717</v>
      </c>
      <c r="G2982" s="784">
        <f t="shared" si="60"/>
        <v>-182717</v>
      </c>
      <c r="H2982" s="1193"/>
    </row>
    <row r="2983" spans="1:8" x14ac:dyDescent="0.25">
      <c r="A2983" s="113">
        <v>45127</v>
      </c>
      <c r="B2983" s="21" t="s">
        <v>9356</v>
      </c>
      <c r="C2983" s="13" t="s">
        <v>8394</v>
      </c>
      <c r="D2983" s="766"/>
      <c r="E2983" s="783"/>
      <c r="F2983" s="142">
        <v>190000</v>
      </c>
      <c r="G2983" s="784">
        <f t="shared" si="60"/>
        <v>-190000</v>
      </c>
      <c r="H2983" s="1193"/>
    </row>
    <row r="2984" spans="1:8" x14ac:dyDescent="0.25">
      <c r="A2984" s="113">
        <v>45127</v>
      </c>
      <c r="B2984" s="21" t="s">
        <v>9661</v>
      </c>
      <c r="C2984" s="13" t="s">
        <v>8394</v>
      </c>
      <c r="D2984" s="766"/>
      <c r="E2984" s="783"/>
      <c r="F2984" s="142">
        <v>45196</v>
      </c>
      <c r="G2984" s="784">
        <f t="shared" si="60"/>
        <v>-45196</v>
      </c>
      <c r="H2984" s="1193"/>
    </row>
    <row r="2985" spans="1:8" x14ac:dyDescent="0.25">
      <c r="A2985" s="113">
        <v>45127</v>
      </c>
      <c r="B2985" s="21" t="s">
        <v>9769</v>
      </c>
      <c r="C2985" s="13" t="s">
        <v>8394</v>
      </c>
      <c r="D2985" s="766"/>
      <c r="E2985" s="783"/>
      <c r="F2985" s="142">
        <v>190000</v>
      </c>
      <c r="G2985" s="784">
        <f t="shared" si="60"/>
        <v>-190000</v>
      </c>
      <c r="H2985" s="1193"/>
    </row>
    <row r="2986" spans="1:8" x14ac:dyDescent="0.25">
      <c r="A2986" s="113">
        <v>45127</v>
      </c>
      <c r="B2986" s="21" t="s">
        <v>10151</v>
      </c>
      <c r="C2986" s="13" t="s">
        <v>8394</v>
      </c>
      <c r="D2986" s="766"/>
      <c r="E2986" s="783"/>
      <c r="F2986" s="142">
        <v>190000</v>
      </c>
      <c r="G2986" s="784">
        <f t="shared" si="60"/>
        <v>-190000</v>
      </c>
      <c r="H2986" s="1193"/>
    </row>
    <row r="2987" spans="1:8" ht="16.5" thickBot="1" x14ac:dyDescent="0.3">
      <c r="A2987" s="113">
        <v>45127</v>
      </c>
      <c r="B2987" s="21" t="s">
        <v>10296</v>
      </c>
      <c r="C2987" s="13" t="s">
        <v>8394</v>
      </c>
      <c r="D2987" s="766"/>
      <c r="E2987" s="783"/>
      <c r="F2987" s="786">
        <v>190000</v>
      </c>
      <c r="G2987" s="784">
        <f t="shared" si="60"/>
        <v>-190000</v>
      </c>
      <c r="H2987" s="1194"/>
    </row>
    <row r="2988" spans="1:8" ht="21" x14ac:dyDescent="0.25">
      <c r="A2988" s="113">
        <v>45127</v>
      </c>
      <c r="B2988" s="21" t="s">
        <v>10571</v>
      </c>
      <c r="C2988" s="13" t="s">
        <v>180</v>
      </c>
      <c r="D2988" s="766" t="s">
        <v>10572</v>
      </c>
      <c r="E2988" s="783">
        <v>120960</v>
      </c>
      <c r="F2988" s="214"/>
      <c r="G2988" s="784">
        <f t="shared" si="60"/>
        <v>120960</v>
      </c>
      <c r="H2988" s="976"/>
    </row>
    <row r="2989" spans="1:8" x14ac:dyDescent="0.25">
      <c r="A2989" s="113">
        <v>45128</v>
      </c>
      <c r="B2989" s="21" t="s">
        <v>10471</v>
      </c>
      <c r="C2989" s="13" t="s">
        <v>166</v>
      </c>
      <c r="D2989" s="766" t="s">
        <v>10803</v>
      </c>
      <c r="E2989" s="22">
        <v>27640</v>
      </c>
      <c r="F2989" s="112"/>
      <c r="G2989" s="14">
        <f t="shared" ref="G2989" si="61">E2989-F2989</f>
        <v>27640</v>
      </c>
      <c r="H2989" s="13" t="s">
        <v>10538</v>
      </c>
    </row>
    <row r="2990" spans="1:8" x14ac:dyDescent="0.25">
      <c r="A2990" s="113">
        <v>45128</v>
      </c>
      <c r="B2990" s="21" t="s">
        <v>8868</v>
      </c>
      <c r="C2990" s="13" t="s">
        <v>166</v>
      </c>
      <c r="D2990" s="766" t="s">
        <v>10537</v>
      </c>
      <c r="E2990" s="22">
        <v>22500</v>
      </c>
      <c r="F2990" s="112"/>
      <c r="G2990" s="14">
        <f t="shared" si="60"/>
        <v>22500</v>
      </c>
      <c r="H2990" s="13" t="s">
        <v>10538</v>
      </c>
    </row>
    <row r="2991" spans="1:8" x14ac:dyDescent="0.25">
      <c r="A2991" s="113">
        <v>45129</v>
      </c>
      <c r="B2991" s="21" t="s">
        <v>10296</v>
      </c>
      <c r="C2991" s="13" t="s">
        <v>168</v>
      </c>
      <c r="D2991" s="766" t="s">
        <v>10568</v>
      </c>
      <c r="E2991" s="22">
        <v>188000</v>
      </c>
      <c r="F2991" s="112"/>
      <c r="G2991" s="14">
        <f t="shared" si="60"/>
        <v>188000</v>
      </c>
      <c r="H2991" s="13"/>
    </row>
    <row r="2992" spans="1:8" x14ac:dyDescent="0.25">
      <c r="A2992" s="113">
        <v>45131</v>
      </c>
      <c r="B2992" s="21" t="s">
        <v>9356</v>
      </c>
      <c r="C2992" s="13" t="s">
        <v>169</v>
      </c>
      <c r="D2992" s="766" t="s">
        <v>10573</v>
      </c>
      <c r="E2992" s="22">
        <v>76250</v>
      </c>
      <c r="F2992" s="19"/>
      <c r="G2992" s="14">
        <f t="shared" si="60"/>
        <v>76250</v>
      </c>
      <c r="H2992" s="13"/>
    </row>
    <row r="2993" spans="1:8" x14ac:dyDescent="0.25">
      <c r="A2993" s="113">
        <v>45131</v>
      </c>
      <c r="B2993" s="21" t="s">
        <v>8876</v>
      </c>
      <c r="C2993" s="13" t="s">
        <v>7467</v>
      </c>
      <c r="D2993" s="766"/>
      <c r="E2993" s="22"/>
      <c r="F2993" s="19">
        <v>385000</v>
      </c>
      <c r="G2993" s="14">
        <f t="shared" si="60"/>
        <v>-385000</v>
      </c>
      <c r="H2993" s="13" t="s">
        <v>10586</v>
      </c>
    </row>
    <row r="2994" spans="1:8" x14ac:dyDescent="0.25">
      <c r="A2994" s="113">
        <v>45132</v>
      </c>
      <c r="B2994" s="21" t="s">
        <v>9967</v>
      </c>
      <c r="C2994" s="13" t="s">
        <v>1803</v>
      </c>
      <c r="D2994" s="766" t="s">
        <v>10680</v>
      </c>
      <c r="E2994" s="22">
        <v>54431</v>
      </c>
      <c r="F2994" s="19"/>
      <c r="G2994" s="14">
        <f t="shared" si="60"/>
        <v>54431</v>
      </c>
      <c r="H2994" s="13"/>
    </row>
    <row r="2995" spans="1:8" x14ac:dyDescent="0.25">
      <c r="A2995" s="113">
        <v>45132</v>
      </c>
      <c r="B2995" s="21" t="s">
        <v>10471</v>
      </c>
      <c r="C2995" s="13" t="s">
        <v>168</v>
      </c>
      <c r="D2995" s="766" t="s">
        <v>9984</v>
      </c>
      <c r="E2995" s="22">
        <v>24000</v>
      </c>
      <c r="F2995" s="19"/>
      <c r="G2995" s="14">
        <f t="shared" si="60"/>
        <v>24000</v>
      </c>
      <c r="H2995" s="13"/>
    </row>
    <row r="2996" spans="1:8" x14ac:dyDescent="0.25">
      <c r="A2996" s="113">
        <v>45132</v>
      </c>
      <c r="B2996" s="21" t="s">
        <v>10296</v>
      </c>
      <c r="C2996" s="13" t="s">
        <v>168</v>
      </c>
      <c r="D2996" s="766" t="s">
        <v>10620</v>
      </c>
      <c r="E2996" s="22"/>
      <c r="F2996" s="19"/>
      <c r="G2996" s="14">
        <f t="shared" si="60"/>
        <v>0</v>
      </c>
      <c r="H2996" s="13"/>
    </row>
    <row r="2997" spans="1:8" x14ac:dyDescent="0.25">
      <c r="A2997" s="113">
        <v>45132</v>
      </c>
      <c r="B2997" s="21" t="s">
        <v>8559</v>
      </c>
      <c r="C2997" s="13" t="s">
        <v>168</v>
      </c>
      <c r="D2997" s="766" t="s">
        <v>10621</v>
      </c>
      <c r="E2997" s="22">
        <v>83200</v>
      </c>
      <c r="F2997" s="19"/>
      <c r="G2997" s="14">
        <f t="shared" si="60"/>
        <v>83200</v>
      </c>
      <c r="H2997" s="13"/>
    </row>
    <row r="2998" spans="1:8" x14ac:dyDescent="0.25">
      <c r="A2998" s="113">
        <v>45133</v>
      </c>
      <c r="B2998" s="21" t="s">
        <v>9356</v>
      </c>
      <c r="C2998" s="13" t="s">
        <v>7467</v>
      </c>
      <c r="D2998" s="766" t="s">
        <v>10623</v>
      </c>
      <c r="E2998" s="22">
        <v>136390</v>
      </c>
      <c r="F2998" s="19"/>
      <c r="G2998" s="14">
        <f t="shared" si="60"/>
        <v>136390</v>
      </c>
      <c r="H2998" s="13"/>
    </row>
    <row r="2999" spans="1:8" x14ac:dyDescent="0.25">
      <c r="A2999" s="113">
        <v>45133</v>
      </c>
      <c r="B2999" s="21" t="s">
        <v>9986</v>
      </c>
      <c r="C2999" s="13" t="s">
        <v>7467</v>
      </c>
      <c r="D2999" s="766" t="s">
        <v>10624</v>
      </c>
      <c r="E2999" s="22">
        <v>10125</v>
      </c>
      <c r="F2999" s="19"/>
      <c r="G2999" s="14">
        <f t="shared" si="60"/>
        <v>10125</v>
      </c>
      <c r="H2999" s="13"/>
    </row>
    <row r="3000" spans="1:8" x14ac:dyDescent="0.25">
      <c r="A3000" s="113">
        <v>45133</v>
      </c>
      <c r="B3000" s="21" t="s">
        <v>9507</v>
      </c>
      <c r="C3000" s="13" t="s">
        <v>8394</v>
      </c>
      <c r="D3000" s="766" t="s">
        <v>10625</v>
      </c>
      <c r="E3000" s="22">
        <v>28019</v>
      </c>
      <c r="F3000" s="19"/>
      <c r="G3000" s="14">
        <f t="shared" si="60"/>
        <v>28019</v>
      </c>
      <c r="H3000" s="13"/>
    </row>
    <row r="3001" spans="1:8" x14ac:dyDescent="0.25">
      <c r="A3001" s="113">
        <v>45133</v>
      </c>
      <c r="B3001" s="21" t="s">
        <v>9356</v>
      </c>
      <c r="C3001" s="13" t="s">
        <v>8394</v>
      </c>
      <c r="D3001" s="766" t="s">
        <v>10626</v>
      </c>
      <c r="E3001" s="22">
        <v>92172</v>
      </c>
      <c r="F3001" s="19"/>
      <c r="G3001" s="14">
        <f t="shared" si="60"/>
        <v>92172</v>
      </c>
      <c r="H3001" s="13"/>
    </row>
    <row r="3002" spans="1:8" x14ac:dyDescent="0.25">
      <c r="A3002" s="113">
        <v>45136</v>
      </c>
      <c r="B3002" s="21" t="s">
        <v>10232</v>
      </c>
      <c r="C3002" s="13" t="s">
        <v>8394</v>
      </c>
      <c r="D3002" s="766" t="s">
        <v>10627</v>
      </c>
      <c r="E3002" s="22">
        <v>149586</v>
      </c>
      <c r="F3002" s="19"/>
      <c r="G3002" s="14">
        <f t="shared" si="60"/>
        <v>149586</v>
      </c>
      <c r="H3002" s="13"/>
    </row>
    <row r="3003" spans="1:8" x14ac:dyDescent="0.25">
      <c r="A3003" s="113">
        <v>45138</v>
      </c>
      <c r="B3003" s="983" t="s">
        <v>10379</v>
      </c>
      <c r="C3003" s="13" t="s">
        <v>166</v>
      </c>
      <c r="D3003" s="766" t="s">
        <v>10804</v>
      </c>
      <c r="E3003" s="22">
        <v>13755</v>
      </c>
      <c r="F3003" s="19"/>
      <c r="G3003" s="14">
        <f t="shared" si="60"/>
        <v>13755</v>
      </c>
      <c r="H3003" s="13"/>
    </row>
    <row r="3004" spans="1:8" x14ac:dyDescent="0.25">
      <c r="A3004" s="113">
        <v>45138</v>
      </c>
      <c r="B3004" s="983" t="s">
        <v>9832</v>
      </c>
      <c r="C3004" s="13" t="s">
        <v>168</v>
      </c>
      <c r="D3004" s="766" t="s">
        <v>11804</v>
      </c>
      <c r="E3004" s="22">
        <v>1741376</v>
      </c>
      <c r="F3004" s="19"/>
      <c r="G3004" s="14">
        <f t="shared" si="60"/>
        <v>1741376</v>
      </c>
      <c r="H3004" s="13"/>
    </row>
    <row r="3005" spans="1:8" x14ac:dyDescent="0.25">
      <c r="A3005" s="113">
        <v>45139</v>
      </c>
      <c r="B3005" s="21" t="s">
        <v>10571</v>
      </c>
      <c r="C3005" s="13" t="s">
        <v>169</v>
      </c>
      <c r="D3005" s="766" t="s">
        <v>9363</v>
      </c>
      <c r="E3005" s="22">
        <v>7580</v>
      </c>
      <c r="F3005" s="19"/>
      <c r="G3005" s="14">
        <f t="shared" si="60"/>
        <v>7580</v>
      </c>
      <c r="H3005" s="13"/>
    </row>
    <row r="3006" spans="1:8" x14ac:dyDescent="0.25">
      <c r="A3006" s="113">
        <v>45139</v>
      </c>
      <c r="B3006" s="21" t="s">
        <v>10151</v>
      </c>
      <c r="C3006" s="13" t="s">
        <v>8394</v>
      </c>
      <c r="D3006" s="766"/>
      <c r="E3006" s="22"/>
      <c r="F3006" s="19">
        <v>895000</v>
      </c>
      <c r="G3006" s="14">
        <f t="shared" si="60"/>
        <v>-895000</v>
      </c>
      <c r="H3006" s="13" t="s">
        <v>10485</v>
      </c>
    </row>
    <row r="3007" spans="1:8" x14ac:dyDescent="0.25">
      <c r="A3007" s="113">
        <v>45139</v>
      </c>
      <c r="B3007" s="21" t="s">
        <v>10232</v>
      </c>
      <c r="C3007" s="13" t="s">
        <v>180</v>
      </c>
      <c r="D3007" s="766" t="s">
        <v>10725</v>
      </c>
      <c r="E3007" s="22">
        <v>99200</v>
      </c>
      <c r="F3007" s="19"/>
      <c r="G3007" s="14">
        <f t="shared" si="60"/>
        <v>99200</v>
      </c>
      <c r="H3007" s="13"/>
    </row>
    <row r="3008" spans="1:8" x14ac:dyDescent="0.25">
      <c r="A3008" s="113">
        <v>45140</v>
      </c>
      <c r="B3008" s="21" t="s">
        <v>10471</v>
      </c>
      <c r="C3008" s="13" t="s">
        <v>164</v>
      </c>
      <c r="D3008" s="766" t="s">
        <v>10683</v>
      </c>
      <c r="E3008" s="22">
        <v>34252</v>
      </c>
      <c r="F3008" s="19"/>
      <c r="G3008" s="14">
        <f t="shared" si="60"/>
        <v>34252</v>
      </c>
      <c r="H3008" s="13"/>
    </row>
    <row r="3009" spans="1:8" x14ac:dyDescent="0.25">
      <c r="A3009" s="113">
        <v>45141</v>
      </c>
      <c r="B3009" s="21" t="s">
        <v>10571</v>
      </c>
      <c r="C3009" s="13" t="s">
        <v>7467</v>
      </c>
      <c r="D3009" s="766" t="s">
        <v>10685</v>
      </c>
      <c r="E3009" s="22">
        <v>752630</v>
      </c>
      <c r="F3009" s="19"/>
      <c r="G3009" s="14">
        <f t="shared" si="60"/>
        <v>752630</v>
      </c>
      <c r="H3009" s="13"/>
    </row>
    <row r="3010" spans="1:8" x14ac:dyDescent="0.25">
      <c r="A3010" s="113">
        <v>45141</v>
      </c>
      <c r="B3010" s="21" t="s">
        <v>10909</v>
      </c>
      <c r="C3010" s="13" t="s">
        <v>1803</v>
      </c>
      <c r="D3010" s="766" t="s">
        <v>9966</v>
      </c>
      <c r="E3010" s="22">
        <v>75050</v>
      </c>
      <c r="F3010" s="19"/>
      <c r="G3010" s="14">
        <f t="shared" si="60"/>
        <v>75050</v>
      </c>
      <c r="H3010" s="13"/>
    </row>
    <row r="3011" spans="1:8" x14ac:dyDescent="0.25">
      <c r="A3011" s="113">
        <v>45141</v>
      </c>
      <c r="B3011" s="21" t="s">
        <v>10232</v>
      </c>
      <c r="C3011" s="13" t="s">
        <v>8394</v>
      </c>
      <c r="D3011" s="766" t="s">
        <v>10687</v>
      </c>
      <c r="E3011" s="22">
        <v>447395</v>
      </c>
      <c r="F3011" s="19"/>
      <c r="G3011" s="14">
        <f t="shared" si="60"/>
        <v>447395</v>
      </c>
      <c r="H3011" s="13"/>
    </row>
    <row r="3012" spans="1:8" x14ac:dyDescent="0.25">
      <c r="A3012" s="113">
        <v>45141</v>
      </c>
      <c r="B3012" s="21" t="s">
        <v>10151</v>
      </c>
      <c r="C3012" s="13" t="s">
        <v>8394</v>
      </c>
      <c r="D3012" s="766" t="s">
        <v>10688</v>
      </c>
      <c r="E3012" s="22">
        <v>51609</v>
      </c>
      <c r="F3012" s="19"/>
      <c r="G3012" s="14">
        <f t="shared" si="60"/>
        <v>51609</v>
      </c>
      <c r="H3012" s="13"/>
    </row>
    <row r="3013" spans="1:8" x14ac:dyDescent="0.25">
      <c r="A3013" s="113">
        <v>45141</v>
      </c>
      <c r="B3013" s="21" t="s">
        <v>9356</v>
      </c>
      <c r="C3013" s="13" t="s">
        <v>8394</v>
      </c>
      <c r="D3013" s="766" t="s">
        <v>10689</v>
      </c>
      <c r="E3013" s="22">
        <v>24550</v>
      </c>
      <c r="F3013" s="19"/>
      <c r="G3013" s="14">
        <f t="shared" si="60"/>
        <v>24550</v>
      </c>
      <c r="H3013" s="13"/>
    </row>
    <row r="3014" spans="1:8" x14ac:dyDescent="0.25">
      <c r="A3014" s="113">
        <v>45141</v>
      </c>
      <c r="B3014" s="21" t="s">
        <v>10571</v>
      </c>
      <c r="C3014" s="13" t="s">
        <v>8394</v>
      </c>
      <c r="D3014" s="766" t="s">
        <v>10690</v>
      </c>
      <c r="E3014" s="22">
        <v>11574</v>
      </c>
      <c r="F3014" s="19"/>
      <c r="G3014" s="14">
        <f t="shared" si="60"/>
        <v>11574</v>
      </c>
      <c r="H3014" s="13"/>
    </row>
    <row r="3015" spans="1:8" x14ac:dyDescent="0.25">
      <c r="A3015" s="113">
        <v>45141</v>
      </c>
      <c r="B3015" s="983" t="s">
        <v>10379</v>
      </c>
      <c r="C3015" s="13" t="s">
        <v>8394</v>
      </c>
      <c r="D3015" s="766" t="s">
        <v>10691</v>
      </c>
      <c r="E3015" s="22">
        <v>118168</v>
      </c>
      <c r="F3015" s="19"/>
      <c r="G3015" s="14">
        <f t="shared" si="60"/>
        <v>118168</v>
      </c>
      <c r="H3015" s="13"/>
    </row>
    <row r="3016" spans="1:8" x14ac:dyDescent="0.25">
      <c r="A3016" s="113">
        <v>45142</v>
      </c>
      <c r="B3016" s="21" t="s">
        <v>10471</v>
      </c>
      <c r="C3016" s="13" t="s">
        <v>164</v>
      </c>
      <c r="D3016" s="766" t="s">
        <v>10684</v>
      </c>
      <c r="E3016" s="22">
        <v>14831</v>
      </c>
      <c r="F3016" s="19"/>
      <c r="G3016" s="14">
        <f t="shared" si="60"/>
        <v>14831</v>
      </c>
      <c r="H3016" s="13"/>
    </row>
    <row r="3017" spans="1:8" x14ac:dyDescent="0.25">
      <c r="A3017" s="113">
        <v>45142</v>
      </c>
      <c r="B3017" s="21" t="s">
        <v>9986</v>
      </c>
      <c r="C3017" s="13" t="s">
        <v>169</v>
      </c>
      <c r="D3017" s="766" t="s">
        <v>10808</v>
      </c>
      <c r="E3017" s="22">
        <v>32035</v>
      </c>
      <c r="F3017" s="19"/>
      <c r="G3017" s="14">
        <f t="shared" si="60"/>
        <v>32035</v>
      </c>
      <c r="H3017" s="13"/>
    </row>
    <row r="3018" spans="1:8" x14ac:dyDescent="0.25">
      <c r="A3018" s="113">
        <v>45143</v>
      </c>
      <c r="B3018" s="21" t="s">
        <v>10296</v>
      </c>
      <c r="C3018" s="13" t="s">
        <v>1803</v>
      </c>
      <c r="D3018" s="766"/>
      <c r="E3018" s="22"/>
      <c r="F3018" s="19">
        <v>16490</v>
      </c>
      <c r="G3018" s="14">
        <f t="shared" si="60"/>
        <v>-16490</v>
      </c>
      <c r="H3018" s="13" t="s">
        <v>4470</v>
      </c>
    </row>
    <row r="3019" spans="1:8" x14ac:dyDescent="0.25">
      <c r="A3019" s="113">
        <v>45143</v>
      </c>
      <c r="B3019" s="21" t="s">
        <v>9356</v>
      </c>
      <c r="C3019" s="13" t="s">
        <v>7467</v>
      </c>
      <c r="D3019" s="766" t="s">
        <v>10686</v>
      </c>
      <c r="E3019" s="22">
        <v>153990</v>
      </c>
      <c r="F3019" s="19"/>
      <c r="G3019" s="14">
        <f t="shared" si="60"/>
        <v>153990</v>
      </c>
      <c r="H3019" s="13"/>
    </row>
    <row r="3020" spans="1:8" x14ac:dyDescent="0.25">
      <c r="A3020" s="113">
        <v>45143</v>
      </c>
      <c r="B3020" s="21" t="s">
        <v>10232</v>
      </c>
      <c r="C3020" s="13" t="s">
        <v>8394</v>
      </c>
      <c r="D3020" s="766" t="s">
        <v>10692</v>
      </c>
      <c r="E3020" s="22">
        <v>119072</v>
      </c>
      <c r="F3020" s="19"/>
      <c r="G3020" s="14">
        <f t="shared" si="60"/>
        <v>119072</v>
      </c>
      <c r="H3020" s="13"/>
    </row>
    <row r="3021" spans="1:8" x14ac:dyDescent="0.25">
      <c r="A3021" s="113">
        <v>45143</v>
      </c>
      <c r="B3021" s="21" t="s">
        <v>10296</v>
      </c>
      <c r="C3021" s="13" t="s">
        <v>1803</v>
      </c>
      <c r="D3021" s="766"/>
      <c r="E3021" s="22"/>
      <c r="F3021" s="19">
        <v>231000</v>
      </c>
      <c r="G3021" s="14">
        <f t="shared" si="60"/>
        <v>-231000</v>
      </c>
      <c r="H3021" s="13" t="s">
        <v>10219</v>
      </c>
    </row>
    <row r="3022" spans="1:8" x14ac:dyDescent="0.25">
      <c r="A3022" s="113">
        <v>45147</v>
      </c>
      <c r="B3022" s="21" t="s">
        <v>10471</v>
      </c>
      <c r="C3022" s="13" t="s">
        <v>168</v>
      </c>
      <c r="D3022" s="766" t="s">
        <v>10744</v>
      </c>
      <c r="E3022" s="22">
        <v>88971</v>
      </c>
      <c r="F3022" s="19"/>
      <c r="G3022" s="14">
        <f t="shared" si="60"/>
        <v>88971</v>
      </c>
      <c r="H3022" s="13"/>
    </row>
    <row r="3023" spans="1:8" x14ac:dyDescent="0.25">
      <c r="A3023" s="113">
        <v>45148</v>
      </c>
      <c r="B3023" s="21" t="s">
        <v>10151</v>
      </c>
      <c r="C3023" s="13" t="s">
        <v>8394</v>
      </c>
      <c r="D3023" s="766" t="s">
        <v>10832</v>
      </c>
      <c r="E3023" s="22">
        <v>49067</v>
      </c>
      <c r="F3023" s="19"/>
      <c r="G3023" s="14">
        <f t="shared" si="60"/>
        <v>49067</v>
      </c>
      <c r="H3023" s="13"/>
    </row>
    <row r="3024" spans="1:8" x14ac:dyDescent="0.25">
      <c r="A3024" s="113">
        <v>45149</v>
      </c>
      <c r="B3024" s="983" t="s">
        <v>10379</v>
      </c>
      <c r="C3024" s="13" t="s">
        <v>8394</v>
      </c>
      <c r="D3024" s="766" t="s">
        <v>10833</v>
      </c>
      <c r="E3024" s="22">
        <v>70850</v>
      </c>
      <c r="F3024" s="19"/>
      <c r="G3024" s="14">
        <f t="shared" si="60"/>
        <v>70850</v>
      </c>
      <c r="H3024" s="13"/>
    </row>
    <row r="3025" spans="1:8" x14ac:dyDescent="0.25">
      <c r="A3025" s="113">
        <v>45149</v>
      </c>
      <c r="B3025" s="21" t="s">
        <v>10151</v>
      </c>
      <c r="C3025" s="13" t="s">
        <v>166</v>
      </c>
      <c r="D3025" s="766" t="s">
        <v>10839</v>
      </c>
      <c r="E3025" s="22">
        <v>20300</v>
      </c>
      <c r="F3025" s="19"/>
      <c r="G3025" s="14">
        <f t="shared" si="60"/>
        <v>20300</v>
      </c>
      <c r="H3025" s="54"/>
    </row>
    <row r="3026" spans="1:8" x14ac:dyDescent="0.25">
      <c r="A3026" s="113">
        <v>45149</v>
      </c>
      <c r="B3026" s="21" t="s">
        <v>10232</v>
      </c>
      <c r="C3026" s="13" t="s">
        <v>7467</v>
      </c>
      <c r="D3026" s="766" t="s">
        <v>10844</v>
      </c>
      <c r="E3026" s="22">
        <v>67956</v>
      </c>
      <c r="F3026" s="19"/>
      <c r="G3026" s="14">
        <f t="shared" si="60"/>
        <v>67956</v>
      </c>
      <c r="H3026" s="54"/>
    </row>
    <row r="3027" spans="1:8" x14ac:dyDescent="0.25">
      <c r="A3027" s="113">
        <v>45150</v>
      </c>
      <c r="B3027" s="21" t="s">
        <v>10151</v>
      </c>
      <c r="C3027" s="13" t="s">
        <v>8394</v>
      </c>
      <c r="D3027" s="766" t="s">
        <v>10834</v>
      </c>
      <c r="E3027" s="22">
        <v>30498</v>
      </c>
      <c r="F3027" s="19"/>
      <c r="G3027" s="14">
        <f t="shared" si="60"/>
        <v>30498</v>
      </c>
      <c r="H3027" s="54"/>
    </row>
    <row r="3028" spans="1:8" x14ac:dyDescent="0.25">
      <c r="A3028" s="113">
        <v>45150</v>
      </c>
      <c r="B3028" s="21" t="s">
        <v>10151</v>
      </c>
      <c r="C3028" s="13" t="s">
        <v>164</v>
      </c>
      <c r="D3028" s="766" t="s">
        <v>11043</v>
      </c>
      <c r="E3028" s="22">
        <v>6023</v>
      </c>
      <c r="F3028" s="19"/>
      <c r="G3028" s="14">
        <f t="shared" si="60"/>
        <v>6023</v>
      </c>
      <c r="H3028" s="54"/>
    </row>
    <row r="3029" spans="1:8" x14ac:dyDescent="0.25">
      <c r="A3029" s="113">
        <v>45153</v>
      </c>
      <c r="B3029" s="21" t="s">
        <v>7921</v>
      </c>
      <c r="C3029" s="13" t="s">
        <v>7467</v>
      </c>
      <c r="D3029" s="766"/>
      <c r="E3029" s="22"/>
      <c r="F3029" s="19">
        <v>665882</v>
      </c>
      <c r="G3029" s="14">
        <f t="shared" si="60"/>
        <v>-665882</v>
      </c>
      <c r="H3029" s="1158" t="s">
        <v>10752</v>
      </c>
    </row>
    <row r="3030" spans="1:8" x14ac:dyDescent="0.25">
      <c r="A3030" s="113">
        <v>45153</v>
      </c>
      <c r="B3030" s="21" t="s">
        <v>8876</v>
      </c>
      <c r="C3030" s="13" t="s">
        <v>7467</v>
      </c>
      <c r="D3030" s="766"/>
      <c r="E3030" s="22"/>
      <c r="F3030" s="19">
        <v>201658</v>
      </c>
      <c r="G3030" s="14">
        <f t="shared" si="60"/>
        <v>-201658</v>
      </c>
      <c r="H3030" s="1160"/>
    </row>
    <row r="3031" spans="1:8" x14ac:dyDescent="0.25">
      <c r="A3031" s="113">
        <v>45153</v>
      </c>
      <c r="B3031" s="21" t="s">
        <v>9661</v>
      </c>
      <c r="C3031" s="13" t="s">
        <v>7467</v>
      </c>
      <c r="D3031" s="766"/>
      <c r="E3031" s="22"/>
      <c r="F3031" s="19">
        <v>482460</v>
      </c>
      <c r="G3031" s="14">
        <f t="shared" si="60"/>
        <v>-482460</v>
      </c>
      <c r="H3031" s="1159"/>
    </row>
    <row r="3032" spans="1:8" ht="16.5" thickBot="1" x14ac:dyDescent="0.3">
      <c r="A3032" s="113">
        <v>45153</v>
      </c>
      <c r="B3032" s="21" t="s">
        <v>8657</v>
      </c>
      <c r="C3032" s="13" t="s">
        <v>5681</v>
      </c>
      <c r="D3032" s="766"/>
      <c r="E3032" s="22"/>
      <c r="F3032" s="110">
        <v>200000</v>
      </c>
      <c r="G3032" s="14">
        <f t="shared" si="60"/>
        <v>-200000</v>
      </c>
      <c r="H3032" s="13" t="s">
        <v>10753</v>
      </c>
    </row>
    <row r="3033" spans="1:8" x14ac:dyDescent="0.25">
      <c r="A3033" s="113">
        <v>45154</v>
      </c>
      <c r="B3033" s="21" t="s">
        <v>8868</v>
      </c>
      <c r="C3033" s="13" t="s">
        <v>8394</v>
      </c>
      <c r="D3033" s="766"/>
      <c r="E3033" s="783"/>
      <c r="F3033" s="785">
        <v>72078</v>
      </c>
      <c r="G3033" s="784">
        <f t="shared" si="60"/>
        <v>-72078</v>
      </c>
      <c r="H3033" s="1146" t="s">
        <v>10848</v>
      </c>
    </row>
    <row r="3034" spans="1:8" x14ac:dyDescent="0.25">
      <c r="A3034" s="113">
        <v>45154</v>
      </c>
      <c r="B3034" s="21" t="s">
        <v>9356</v>
      </c>
      <c r="C3034" s="13" t="s">
        <v>8394</v>
      </c>
      <c r="D3034" s="766"/>
      <c r="E3034" s="783"/>
      <c r="F3034" s="142">
        <v>150000</v>
      </c>
      <c r="G3034" s="784">
        <f t="shared" ref="G3034:G3171" si="62">E3034-F3034</f>
        <v>-150000</v>
      </c>
      <c r="H3034" s="1147"/>
    </row>
    <row r="3035" spans="1:8" x14ac:dyDescent="0.25">
      <c r="A3035" s="113">
        <v>45154</v>
      </c>
      <c r="B3035" s="21" t="s">
        <v>9769</v>
      </c>
      <c r="C3035" s="13" t="s">
        <v>8394</v>
      </c>
      <c r="D3035" s="766"/>
      <c r="E3035" s="783"/>
      <c r="F3035" s="142">
        <v>372320</v>
      </c>
      <c r="G3035" s="784">
        <f t="shared" si="62"/>
        <v>-372320</v>
      </c>
      <c r="H3035" s="1147"/>
    </row>
    <row r="3036" spans="1:8" x14ac:dyDescent="0.25">
      <c r="A3036" s="113">
        <v>45154</v>
      </c>
      <c r="B3036" s="21" t="s">
        <v>10151</v>
      </c>
      <c r="C3036" s="13" t="s">
        <v>8394</v>
      </c>
      <c r="D3036" s="766"/>
      <c r="E3036" s="783"/>
      <c r="F3036" s="142">
        <v>300000</v>
      </c>
      <c r="G3036" s="784">
        <f t="shared" si="62"/>
        <v>-300000</v>
      </c>
      <c r="H3036" s="1147"/>
    </row>
    <row r="3037" spans="1:8" x14ac:dyDescent="0.25">
      <c r="A3037" s="113">
        <v>45154</v>
      </c>
      <c r="B3037" s="983" t="s">
        <v>10379</v>
      </c>
      <c r="C3037" s="13" t="s">
        <v>8394</v>
      </c>
      <c r="D3037" s="766"/>
      <c r="E3037" s="783"/>
      <c r="F3037" s="142">
        <v>100000</v>
      </c>
      <c r="G3037" s="784">
        <f t="shared" si="62"/>
        <v>-100000</v>
      </c>
      <c r="H3037" s="1147"/>
    </row>
    <row r="3038" spans="1:8" x14ac:dyDescent="0.25">
      <c r="A3038" s="266">
        <v>45154</v>
      </c>
      <c r="B3038" s="978" t="s">
        <v>10232</v>
      </c>
      <c r="C3038" s="54" t="s">
        <v>8394</v>
      </c>
      <c r="D3038" s="777"/>
      <c r="E3038" s="955"/>
      <c r="F3038" s="147">
        <v>5602</v>
      </c>
      <c r="G3038" s="979">
        <f t="shared" si="62"/>
        <v>-5602</v>
      </c>
      <c r="H3038" s="1148"/>
    </row>
    <row r="3039" spans="1:8" ht="23.25" x14ac:dyDescent="0.25">
      <c r="A3039" s="113">
        <v>45154</v>
      </c>
      <c r="B3039" s="21" t="s">
        <v>10296</v>
      </c>
      <c r="C3039" s="13" t="s">
        <v>169</v>
      </c>
      <c r="D3039" s="766" t="s">
        <v>10809</v>
      </c>
      <c r="E3039" s="22">
        <v>117640</v>
      </c>
      <c r="F3039" s="19"/>
      <c r="G3039" s="14">
        <f t="shared" ref="G3039:G3040" si="63">E3039-F3039</f>
        <v>117640</v>
      </c>
      <c r="H3039" s="304"/>
    </row>
    <row r="3040" spans="1:8" ht="23.25" x14ac:dyDescent="0.25">
      <c r="A3040" s="113">
        <v>45154</v>
      </c>
      <c r="B3040" s="21" t="s">
        <v>10296</v>
      </c>
      <c r="C3040" s="13" t="s">
        <v>169</v>
      </c>
      <c r="D3040" s="766" t="s">
        <v>10810</v>
      </c>
      <c r="E3040" s="22">
        <v>12252</v>
      </c>
      <c r="F3040" s="19"/>
      <c r="G3040" s="14">
        <f t="shared" si="63"/>
        <v>12252</v>
      </c>
      <c r="H3040" s="304"/>
    </row>
    <row r="3041" spans="1:8" ht="23.25" x14ac:dyDescent="0.25">
      <c r="A3041" s="113">
        <v>45154</v>
      </c>
      <c r="B3041" s="21" t="s">
        <v>10471</v>
      </c>
      <c r="C3041" s="13" t="s">
        <v>166</v>
      </c>
      <c r="D3041" s="766" t="s">
        <v>10805</v>
      </c>
      <c r="E3041" s="22">
        <v>7000</v>
      </c>
      <c r="F3041" s="19"/>
      <c r="G3041" s="14">
        <f t="shared" si="62"/>
        <v>7000</v>
      </c>
      <c r="H3041" s="304"/>
    </row>
    <row r="3042" spans="1:8" ht="23.25" x14ac:dyDescent="0.25">
      <c r="A3042" s="113">
        <v>45154</v>
      </c>
      <c r="B3042" s="21" t="s">
        <v>10296</v>
      </c>
      <c r="C3042" s="13" t="s">
        <v>164</v>
      </c>
      <c r="D3042" s="766" t="s">
        <v>10840</v>
      </c>
      <c r="E3042" s="22">
        <v>6055</v>
      </c>
      <c r="F3042" s="19"/>
      <c r="G3042" s="14">
        <f t="shared" si="62"/>
        <v>6055</v>
      </c>
      <c r="H3042" s="980"/>
    </row>
    <row r="3043" spans="1:8" ht="23.25" x14ac:dyDescent="0.25">
      <c r="A3043" s="113">
        <v>45154</v>
      </c>
      <c r="B3043" s="21" t="s">
        <v>9967</v>
      </c>
      <c r="C3043" s="13" t="s">
        <v>164</v>
      </c>
      <c r="D3043" s="766" t="s">
        <v>10841</v>
      </c>
      <c r="E3043" s="22">
        <v>1260</v>
      </c>
      <c r="F3043" s="19"/>
      <c r="G3043" s="14">
        <f t="shared" si="62"/>
        <v>1260</v>
      </c>
      <c r="H3043" s="980"/>
    </row>
    <row r="3044" spans="1:8" ht="15.75" customHeight="1" x14ac:dyDescent="0.25">
      <c r="A3044" s="113">
        <v>45156</v>
      </c>
      <c r="B3044" s="21" t="s">
        <v>10151</v>
      </c>
      <c r="C3044" s="13" t="s">
        <v>166</v>
      </c>
      <c r="D3044" s="1174" t="s">
        <v>10806</v>
      </c>
      <c r="E3044" s="22">
        <v>20300</v>
      </c>
      <c r="F3044" s="19"/>
      <c r="G3044" s="14">
        <f t="shared" si="62"/>
        <v>20300</v>
      </c>
      <c r="H3044" s="1175" t="s">
        <v>9326</v>
      </c>
    </row>
    <row r="3045" spans="1:8" ht="15.75" customHeight="1" x14ac:dyDescent="0.25">
      <c r="A3045" s="113">
        <v>45156</v>
      </c>
      <c r="B3045" s="983" t="s">
        <v>10379</v>
      </c>
      <c r="C3045" s="13" t="s">
        <v>166</v>
      </c>
      <c r="D3045" s="1174"/>
      <c r="E3045" s="22">
        <v>45000</v>
      </c>
      <c r="F3045" s="19"/>
      <c r="G3045" s="14">
        <f t="shared" si="62"/>
        <v>45000</v>
      </c>
      <c r="H3045" s="1176"/>
    </row>
    <row r="3046" spans="1:8" x14ac:dyDescent="0.25">
      <c r="A3046" s="113">
        <v>45156</v>
      </c>
      <c r="B3046" s="21" t="s">
        <v>8657</v>
      </c>
      <c r="C3046" s="13" t="s">
        <v>166</v>
      </c>
      <c r="D3046" s="766"/>
      <c r="E3046" s="22"/>
      <c r="F3046" s="19">
        <v>64845</v>
      </c>
      <c r="G3046" s="14">
        <f t="shared" si="62"/>
        <v>-64845</v>
      </c>
      <c r="H3046" s="1180" t="s">
        <v>10843</v>
      </c>
    </row>
    <row r="3047" spans="1:8" x14ac:dyDescent="0.25">
      <c r="A3047" s="113">
        <v>45156</v>
      </c>
      <c r="B3047" s="21" t="s">
        <v>8868</v>
      </c>
      <c r="C3047" s="13" t="s">
        <v>166</v>
      </c>
      <c r="D3047" s="766"/>
      <c r="E3047" s="22"/>
      <c r="F3047" s="19">
        <v>22500</v>
      </c>
      <c r="G3047" s="14">
        <f t="shared" si="62"/>
        <v>-22500</v>
      </c>
      <c r="H3047" s="1161"/>
    </row>
    <row r="3048" spans="1:8" x14ac:dyDescent="0.25">
      <c r="A3048" s="113">
        <v>45156</v>
      </c>
      <c r="B3048" s="21" t="s">
        <v>10151</v>
      </c>
      <c r="C3048" s="13" t="s">
        <v>166</v>
      </c>
      <c r="D3048" s="766"/>
      <c r="E3048" s="22"/>
      <c r="F3048" s="19">
        <v>19260</v>
      </c>
      <c r="G3048" s="14">
        <f t="shared" si="62"/>
        <v>-19260</v>
      </c>
      <c r="H3048" s="1161"/>
    </row>
    <row r="3049" spans="1:8" x14ac:dyDescent="0.25">
      <c r="A3049" s="113">
        <v>45156</v>
      </c>
      <c r="B3049" s="21" t="s">
        <v>10471</v>
      </c>
      <c r="C3049" s="13" t="s">
        <v>166</v>
      </c>
      <c r="D3049" s="766"/>
      <c r="E3049" s="22"/>
      <c r="F3049" s="19">
        <v>34640</v>
      </c>
      <c r="G3049" s="14">
        <f t="shared" si="62"/>
        <v>-34640</v>
      </c>
      <c r="H3049" s="1161"/>
    </row>
    <row r="3050" spans="1:8" x14ac:dyDescent="0.25">
      <c r="A3050" s="113">
        <v>45156</v>
      </c>
      <c r="B3050" s="983" t="s">
        <v>10379</v>
      </c>
      <c r="C3050" s="13" t="s">
        <v>166</v>
      </c>
      <c r="D3050" s="766"/>
      <c r="E3050" s="22"/>
      <c r="F3050" s="19">
        <v>58755</v>
      </c>
      <c r="G3050" s="14">
        <f t="shared" si="62"/>
        <v>-58755</v>
      </c>
      <c r="H3050" s="1162"/>
    </row>
    <row r="3051" spans="1:8" x14ac:dyDescent="0.25">
      <c r="A3051" s="113">
        <v>45156</v>
      </c>
      <c r="B3051" s="21" t="s">
        <v>9967</v>
      </c>
      <c r="C3051" s="13" t="s">
        <v>168</v>
      </c>
      <c r="D3051" s="766" t="s">
        <v>10851</v>
      </c>
      <c r="E3051" s="22">
        <v>16864</v>
      </c>
      <c r="F3051" s="19"/>
      <c r="G3051" s="14">
        <f t="shared" si="62"/>
        <v>16864</v>
      </c>
      <c r="H3051" s="981"/>
    </row>
    <row r="3052" spans="1:8" x14ac:dyDescent="0.25">
      <c r="A3052" s="113">
        <v>45156</v>
      </c>
      <c r="B3052" s="21" t="s">
        <v>7807</v>
      </c>
      <c r="C3052" s="13" t="s">
        <v>168</v>
      </c>
      <c r="D3052" s="766" t="s">
        <v>10850</v>
      </c>
      <c r="E3052" s="22">
        <v>10980</v>
      </c>
      <c r="F3052" s="19"/>
      <c r="G3052" s="14">
        <f t="shared" si="62"/>
        <v>10980</v>
      </c>
      <c r="H3052" s="981"/>
    </row>
    <row r="3053" spans="1:8" x14ac:dyDescent="0.25">
      <c r="A3053" s="113">
        <v>45157</v>
      </c>
      <c r="B3053" s="21" t="s">
        <v>9409</v>
      </c>
      <c r="C3053" s="13" t="s">
        <v>164</v>
      </c>
      <c r="D3053" s="766" t="s">
        <v>10842</v>
      </c>
      <c r="E3053" s="22">
        <v>4370</v>
      </c>
      <c r="F3053" s="19"/>
      <c r="G3053" s="14">
        <f t="shared" si="62"/>
        <v>4370</v>
      </c>
      <c r="H3053" s="982"/>
    </row>
    <row r="3054" spans="1:8" x14ac:dyDescent="0.25">
      <c r="A3054" s="113">
        <v>45159</v>
      </c>
      <c r="B3054" s="21" t="s">
        <v>10151</v>
      </c>
      <c r="C3054" s="13" t="s">
        <v>8394</v>
      </c>
      <c r="D3054" s="766" t="s">
        <v>10835</v>
      </c>
      <c r="E3054" s="22">
        <v>25073</v>
      </c>
      <c r="F3054" s="19"/>
      <c r="G3054" s="14">
        <f t="shared" si="62"/>
        <v>25073</v>
      </c>
      <c r="H3054" s="13"/>
    </row>
    <row r="3055" spans="1:8" x14ac:dyDescent="0.25">
      <c r="A3055" s="113">
        <v>45159</v>
      </c>
      <c r="B3055" s="983" t="s">
        <v>10379</v>
      </c>
      <c r="C3055" s="13" t="s">
        <v>8394</v>
      </c>
      <c r="D3055" s="766" t="s">
        <v>10836</v>
      </c>
      <c r="E3055" s="22">
        <v>246912</v>
      </c>
      <c r="F3055" s="19"/>
      <c r="G3055" s="14">
        <f t="shared" si="62"/>
        <v>246912</v>
      </c>
      <c r="H3055" s="13"/>
    </row>
    <row r="3056" spans="1:8" x14ac:dyDescent="0.25">
      <c r="A3056" s="113">
        <v>45159</v>
      </c>
      <c r="B3056" s="21" t="s">
        <v>10296</v>
      </c>
      <c r="C3056" s="13" t="s">
        <v>8394</v>
      </c>
      <c r="D3056" s="766" t="s">
        <v>10837</v>
      </c>
      <c r="E3056" s="22">
        <v>37586</v>
      </c>
      <c r="F3056" s="19"/>
      <c r="G3056" s="14">
        <f t="shared" si="62"/>
        <v>37586</v>
      </c>
      <c r="H3056" s="13"/>
    </row>
    <row r="3057" spans="1:8" x14ac:dyDescent="0.25">
      <c r="A3057" s="113">
        <v>45159</v>
      </c>
      <c r="B3057" s="21" t="s">
        <v>10232</v>
      </c>
      <c r="C3057" s="54" t="s">
        <v>8394</v>
      </c>
      <c r="D3057" s="766" t="s">
        <v>10838</v>
      </c>
      <c r="E3057" s="22">
        <v>197733</v>
      </c>
      <c r="F3057" s="110"/>
      <c r="G3057" s="14">
        <f t="shared" si="62"/>
        <v>197733</v>
      </c>
      <c r="H3057" s="13"/>
    </row>
    <row r="3058" spans="1:8" x14ac:dyDescent="0.25">
      <c r="A3058" s="113">
        <v>45159</v>
      </c>
      <c r="B3058" s="983" t="s">
        <v>10379</v>
      </c>
      <c r="C3058" s="13" t="s">
        <v>166</v>
      </c>
      <c r="D3058" s="984" t="s">
        <v>10937</v>
      </c>
      <c r="E3058" s="783">
        <v>28250</v>
      </c>
      <c r="F3058" s="214"/>
      <c r="G3058" s="784">
        <f t="shared" si="62"/>
        <v>28250</v>
      </c>
      <c r="H3058" s="54"/>
    </row>
    <row r="3059" spans="1:8" x14ac:dyDescent="0.25">
      <c r="A3059" s="113">
        <v>45160</v>
      </c>
      <c r="B3059" s="983" t="s">
        <v>10379</v>
      </c>
      <c r="C3059" s="7" t="s">
        <v>164</v>
      </c>
      <c r="D3059" s="984" t="s">
        <v>11044</v>
      </c>
      <c r="E3059" s="783">
        <v>7210</v>
      </c>
      <c r="F3059" s="214"/>
      <c r="G3059" s="784">
        <f t="shared" si="62"/>
        <v>7210</v>
      </c>
      <c r="H3059" s="54"/>
    </row>
    <row r="3060" spans="1:8" x14ac:dyDescent="0.25">
      <c r="A3060" s="113">
        <v>45161</v>
      </c>
      <c r="B3060" s="983" t="s">
        <v>10576</v>
      </c>
      <c r="C3060" s="7" t="s">
        <v>180</v>
      </c>
      <c r="D3060" s="984" t="s">
        <v>10927</v>
      </c>
      <c r="E3060" s="783">
        <v>268800</v>
      </c>
      <c r="F3060" s="214"/>
      <c r="G3060" s="784">
        <f t="shared" si="62"/>
        <v>268800</v>
      </c>
      <c r="H3060" s="54"/>
    </row>
    <row r="3061" spans="1:8" x14ac:dyDescent="0.25">
      <c r="A3061" s="113">
        <v>45161</v>
      </c>
      <c r="B3061" s="983" t="s">
        <v>10576</v>
      </c>
      <c r="C3061" s="7" t="s">
        <v>180</v>
      </c>
      <c r="D3061" s="984" t="s">
        <v>10928</v>
      </c>
      <c r="E3061" s="783">
        <v>1415820</v>
      </c>
      <c r="F3061" s="214"/>
      <c r="G3061" s="784">
        <f t="shared" si="62"/>
        <v>1415820</v>
      </c>
      <c r="H3061" s="54"/>
    </row>
    <row r="3062" spans="1:8" x14ac:dyDescent="0.25">
      <c r="A3062" s="113">
        <v>45161</v>
      </c>
      <c r="B3062" s="983" t="s">
        <v>10576</v>
      </c>
      <c r="C3062" s="7" t="s">
        <v>168</v>
      </c>
      <c r="D3062" s="984" t="s">
        <v>10929</v>
      </c>
      <c r="E3062" s="783">
        <v>104470</v>
      </c>
      <c r="F3062" s="214"/>
      <c r="G3062" s="784">
        <f t="shared" si="62"/>
        <v>104470</v>
      </c>
      <c r="H3062" s="54"/>
    </row>
    <row r="3063" spans="1:8" x14ac:dyDescent="0.25">
      <c r="A3063" s="113">
        <v>45161</v>
      </c>
      <c r="B3063" s="983" t="s">
        <v>10379</v>
      </c>
      <c r="C3063" s="7" t="s">
        <v>168</v>
      </c>
      <c r="D3063" s="984" t="s">
        <v>10930</v>
      </c>
      <c r="E3063" s="783">
        <v>14520</v>
      </c>
      <c r="F3063" s="214"/>
      <c r="G3063" s="784">
        <f t="shared" si="62"/>
        <v>14520</v>
      </c>
      <c r="H3063" s="54"/>
    </row>
    <row r="3064" spans="1:8" ht="16.5" thickBot="1" x14ac:dyDescent="0.3">
      <c r="A3064" s="113">
        <v>45161</v>
      </c>
      <c r="B3064" s="983" t="s">
        <v>10571</v>
      </c>
      <c r="C3064" s="7" t="s">
        <v>168</v>
      </c>
      <c r="D3064" s="984" t="s">
        <v>10931</v>
      </c>
      <c r="E3064" s="783">
        <v>22800</v>
      </c>
      <c r="F3064" s="214"/>
      <c r="G3064" s="784">
        <f t="shared" si="62"/>
        <v>22800</v>
      </c>
      <c r="H3064" s="54"/>
    </row>
    <row r="3065" spans="1:8" x14ac:dyDescent="0.25">
      <c r="A3065" s="113">
        <v>45161</v>
      </c>
      <c r="B3065" s="983" t="s">
        <v>9507</v>
      </c>
      <c r="C3065" s="985" t="s">
        <v>8394</v>
      </c>
      <c r="D3065" s="984"/>
      <c r="E3065" s="783"/>
      <c r="F3065" s="785">
        <v>28019</v>
      </c>
      <c r="G3065" s="784">
        <f t="shared" si="62"/>
        <v>-28019</v>
      </c>
      <c r="H3065" s="1146" t="s">
        <v>10848</v>
      </c>
    </row>
    <row r="3066" spans="1:8" x14ac:dyDescent="0.25">
      <c r="A3066" s="113">
        <v>45161</v>
      </c>
      <c r="B3066" s="983" t="s">
        <v>10296</v>
      </c>
      <c r="C3066" s="140" t="s">
        <v>8394</v>
      </c>
      <c r="D3066" s="984"/>
      <c r="E3066" s="783"/>
      <c r="F3066" s="142">
        <v>112135</v>
      </c>
      <c r="G3066" s="784">
        <f t="shared" si="62"/>
        <v>-112135</v>
      </c>
      <c r="H3066" s="1147"/>
    </row>
    <row r="3067" spans="1:8" x14ac:dyDescent="0.25">
      <c r="A3067" s="113">
        <v>45161</v>
      </c>
      <c r="B3067" s="21" t="s">
        <v>9356</v>
      </c>
      <c r="C3067" s="140" t="s">
        <v>8394</v>
      </c>
      <c r="D3067" s="984"/>
      <c r="E3067" s="783"/>
      <c r="F3067" s="142">
        <v>22065</v>
      </c>
      <c r="G3067" s="784">
        <f t="shared" si="62"/>
        <v>-22065</v>
      </c>
      <c r="H3067" s="1147"/>
    </row>
    <row r="3068" spans="1:8" x14ac:dyDescent="0.25">
      <c r="A3068" s="113">
        <v>45161</v>
      </c>
      <c r="B3068" s="983" t="s">
        <v>10151</v>
      </c>
      <c r="C3068" s="140" t="s">
        <v>8394</v>
      </c>
      <c r="D3068" s="984"/>
      <c r="E3068" s="783"/>
      <c r="F3068" s="142">
        <v>300000</v>
      </c>
      <c r="G3068" s="784">
        <f t="shared" si="62"/>
        <v>-300000</v>
      </c>
      <c r="H3068" s="1147"/>
    </row>
    <row r="3069" spans="1:8" x14ac:dyDescent="0.25">
      <c r="A3069" s="113">
        <v>45161</v>
      </c>
      <c r="B3069" s="983" t="s">
        <v>10379</v>
      </c>
      <c r="C3069" s="140" t="s">
        <v>8394</v>
      </c>
      <c r="D3069" s="984"/>
      <c r="E3069" s="783"/>
      <c r="F3069" s="142">
        <v>200000</v>
      </c>
      <c r="G3069" s="784">
        <f t="shared" si="62"/>
        <v>-200000</v>
      </c>
      <c r="H3069" s="1147"/>
    </row>
    <row r="3070" spans="1:8" ht="16.5" thickBot="1" x14ac:dyDescent="0.3">
      <c r="A3070" s="113">
        <v>45161</v>
      </c>
      <c r="B3070" s="983" t="s">
        <v>10232</v>
      </c>
      <c r="C3070" s="986" t="s">
        <v>8394</v>
      </c>
      <c r="D3070" s="984"/>
      <c r="E3070" s="783"/>
      <c r="F3070" s="786">
        <v>337781</v>
      </c>
      <c r="G3070" s="784">
        <f t="shared" si="62"/>
        <v>-337781</v>
      </c>
      <c r="H3070" s="1148"/>
    </row>
    <row r="3071" spans="1:8" ht="17.25" customHeight="1" x14ac:dyDescent="0.25">
      <c r="A3071" s="113">
        <v>45161</v>
      </c>
      <c r="B3071" s="983" t="s">
        <v>10571</v>
      </c>
      <c r="C3071" s="7" t="s">
        <v>7467</v>
      </c>
      <c r="D3071" s="984" t="s">
        <v>10943</v>
      </c>
      <c r="E3071" s="783">
        <v>334758</v>
      </c>
      <c r="F3071" s="214"/>
      <c r="G3071" s="784">
        <f t="shared" si="62"/>
        <v>334758</v>
      </c>
      <c r="H3071" s="304"/>
    </row>
    <row r="3072" spans="1:8" ht="17.25" customHeight="1" x14ac:dyDescent="0.25">
      <c r="A3072" s="113">
        <v>45162</v>
      </c>
      <c r="B3072" s="983" t="s">
        <v>10296</v>
      </c>
      <c r="C3072" s="7" t="s">
        <v>7467</v>
      </c>
      <c r="D3072" s="984" t="s">
        <v>10944</v>
      </c>
      <c r="E3072" s="783">
        <v>82636</v>
      </c>
      <c r="F3072" s="214"/>
      <c r="G3072" s="784">
        <f t="shared" si="62"/>
        <v>82636</v>
      </c>
      <c r="H3072" s="304"/>
    </row>
    <row r="3073" spans="1:8" ht="17.25" customHeight="1" x14ac:dyDescent="0.25">
      <c r="A3073" s="113">
        <v>45162</v>
      </c>
      <c r="B3073" s="983" t="s">
        <v>10379</v>
      </c>
      <c r="C3073" s="13" t="s">
        <v>166</v>
      </c>
      <c r="D3073" s="984" t="s">
        <v>11198</v>
      </c>
      <c r="E3073" s="783">
        <v>3350</v>
      </c>
      <c r="F3073" s="214"/>
      <c r="G3073" s="784">
        <f t="shared" si="62"/>
        <v>3350</v>
      </c>
      <c r="H3073" s="304"/>
    </row>
    <row r="3074" spans="1:8" ht="17.25" customHeight="1" x14ac:dyDescent="0.25">
      <c r="A3074" s="113">
        <v>45162</v>
      </c>
      <c r="B3074" s="983" t="s">
        <v>10571</v>
      </c>
      <c r="C3074" s="13" t="s">
        <v>166</v>
      </c>
      <c r="D3074" s="984" t="s">
        <v>11790</v>
      </c>
      <c r="E3074" s="783">
        <v>45000</v>
      </c>
      <c r="F3074" s="214"/>
      <c r="G3074" s="784">
        <f t="shared" si="62"/>
        <v>45000</v>
      </c>
      <c r="H3074" s="304"/>
    </row>
    <row r="3075" spans="1:8" ht="17.25" customHeight="1" x14ac:dyDescent="0.25">
      <c r="A3075" s="113">
        <v>45163</v>
      </c>
      <c r="B3075" s="983" t="s">
        <v>10379</v>
      </c>
      <c r="C3075" s="7" t="s">
        <v>164</v>
      </c>
      <c r="D3075" s="984" t="s">
        <v>11045</v>
      </c>
      <c r="E3075" s="783">
        <v>7714</v>
      </c>
      <c r="F3075" s="214"/>
      <c r="G3075" s="784">
        <f t="shared" si="62"/>
        <v>7714</v>
      </c>
      <c r="H3075" s="304"/>
    </row>
    <row r="3076" spans="1:8" x14ac:dyDescent="0.25">
      <c r="A3076" s="113">
        <v>45163</v>
      </c>
      <c r="B3076" s="21" t="s">
        <v>10471</v>
      </c>
      <c r="C3076" s="13" t="s">
        <v>166</v>
      </c>
      <c r="D3076" s="766" t="s">
        <v>10852</v>
      </c>
      <c r="E3076" s="22">
        <v>12500</v>
      </c>
      <c r="F3076" s="111"/>
      <c r="G3076" s="784">
        <f t="shared" si="62"/>
        <v>12500</v>
      </c>
      <c r="H3076" s="13"/>
    </row>
    <row r="3077" spans="1:8" x14ac:dyDescent="0.25">
      <c r="A3077" s="113">
        <v>45163</v>
      </c>
      <c r="B3077" s="21" t="s">
        <v>10571</v>
      </c>
      <c r="C3077" s="55" t="s">
        <v>168</v>
      </c>
      <c r="D3077" s="766" t="s">
        <v>10932</v>
      </c>
      <c r="E3077" s="783">
        <v>13500</v>
      </c>
      <c r="F3077" s="214"/>
      <c r="G3077" s="784">
        <f t="shared" si="62"/>
        <v>13500</v>
      </c>
      <c r="H3077" s="54"/>
    </row>
    <row r="3078" spans="1:8" ht="16.5" thickBot="1" x14ac:dyDescent="0.3">
      <c r="A3078" s="113">
        <v>45163</v>
      </c>
      <c r="B3078" s="21" t="s">
        <v>9356</v>
      </c>
      <c r="C3078" s="55" t="s">
        <v>2196</v>
      </c>
      <c r="D3078" s="766" t="s">
        <v>10941</v>
      </c>
      <c r="E3078" s="783">
        <v>105000</v>
      </c>
      <c r="F3078" s="214"/>
      <c r="G3078" s="784">
        <f t="shared" si="62"/>
        <v>105000</v>
      </c>
      <c r="H3078" s="54" t="s">
        <v>10942</v>
      </c>
    </row>
    <row r="3079" spans="1:8" x14ac:dyDescent="0.25">
      <c r="A3079" s="113">
        <v>45164</v>
      </c>
      <c r="B3079" s="21" t="s">
        <v>9356</v>
      </c>
      <c r="C3079" s="13" t="s">
        <v>169</v>
      </c>
      <c r="D3079" s="766"/>
      <c r="E3079" s="783"/>
      <c r="F3079" s="785">
        <v>200204</v>
      </c>
      <c r="G3079" s="784">
        <f t="shared" si="62"/>
        <v>-200204</v>
      </c>
      <c r="H3079" s="1177" t="s">
        <v>10856</v>
      </c>
    </row>
    <row r="3080" spans="1:8" x14ac:dyDescent="0.25">
      <c r="A3080" s="113">
        <v>45164</v>
      </c>
      <c r="B3080" s="21" t="s">
        <v>9967</v>
      </c>
      <c r="C3080" s="13" t="s">
        <v>169</v>
      </c>
      <c r="D3080" s="766"/>
      <c r="E3080" s="783"/>
      <c r="F3080" s="142">
        <v>23382</v>
      </c>
      <c r="G3080" s="784">
        <f t="shared" si="62"/>
        <v>-23382</v>
      </c>
      <c r="H3080" s="1178"/>
    </row>
    <row r="3081" spans="1:8" x14ac:dyDescent="0.25">
      <c r="A3081" s="113">
        <v>45164</v>
      </c>
      <c r="B3081" s="21" t="s">
        <v>9986</v>
      </c>
      <c r="C3081" s="13" t="s">
        <v>169</v>
      </c>
      <c r="D3081" s="766"/>
      <c r="E3081" s="783"/>
      <c r="F3081" s="142">
        <v>37222</v>
      </c>
      <c r="G3081" s="784">
        <f t="shared" si="62"/>
        <v>-37222</v>
      </c>
      <c r="H3081" s="1178"/>
    </row>
    <row r="3082" spans="1:8" x14ac:dyDescent="0.25">
      <c r="A3082" s="113">
        <v>45164</v>
      </c>
      <c r="B3082" s="21" t="s">
        <v>10296</v>
      </c>
      <c r="C3082" s="13" t="s">
        <v>169</v>
      </c>
      <c r="D3082" s="766"/>
      <c r="E3082" s="783"/>
      <c r="F3082" s="142">
        <v>129892</v>
      </c>
      <c r="G3082" s="784">
        <f t="shared" si="62"/>
        <v>-129892</v>
      </c>
      <c r="H3082" s="1178"/>
    </row>
    <row r="3083" spans="1:8" ht="16.5" thickBot="1" x14ac:dyDescent="0.3">
      <c r="A3083" s="113">
        <v>45164</v>
      </c>
      <c r="B3083" s="21" t="s">
        <v>10571</v>
      </c>
      <c r="C3083" s="13" t="s">
        <v>169</v>
      </c>
      <c r="D3083" s="766"/>
      <c r="E3083" s="783"/>
      <c r="F3083" s="786">
        <v>7300</v>
      </c>
      <c r="G3083" s="784">
        <f t="shared" si="62"/>
        <v>-7300</v>
      </c>
      <c r="H3083" s="1179"/>
    </row>
    <row r="3084" spans="1:8" ht="16.5" thickBot="1" x14ac:dyDescent="0.3">
      <c r="A3084" s="113">
        <v>45164</v>
      </c>
      <c r="B3084" s="21" t="s">
        <v>10571</v>
      </c>
      <c r="C3084" s="13" t="s">
        <v>169</v>
      </c>
      <c r="D3084" s="766"/>
      <c r="E3084" s="22"/>
      <c r="F3084" s="111">
        <v>280</v>
      </c>
      <c r="G3084" s="14">
        <f t="shared" si="62"/>
        <v>-280</v>
      </c>
      <c r="H3084" s="13" t="s">
        <v>4977</v>
      </c>
    </row>
    <row r="3085" spans="1:8" x14ac:dyDescent="0.25">
      <c r="A3085" s="113">
        <v>45164</v>
      </c>
      <c r="B3085" s="21" t="s">
        <v>9967</v>
      </c>
      <c r="C3085" s="13" t="s">
        <v>1803</v>
      </c>
      <c r="D3085" s="766"/>
      <c r="E3085" s="783"/>
      <c r="F3085" s="785">
        <v>73080</v>
      </c>
      <c r="G3085" s="784">
        <f t="shared" si="62"/>
        <v>-73080</v>
      </c>
      <c r="H3085" s="1154" t="s">
        <v>10876</v>
      </c>
    </row>
    <row r="3086" spans="1:8" x14ac:dyDescent="0.25">
      <c r="A3086" s="113">
        <v>45164</v>
      </c>
      <c r="B3086" s="21" t="s">
        <v>10296</v>
      </c>
      <c r="C3086" s="13" t="s">
        <v>1803</v>
      </c>
      <c r="D3086" s="766"/>
      <c r="E3086" s="783"/>
      <c r="F3086" s="142">
        <v>4870</v>
      </c>
      <c r="G3086" s="784">
        <f t="shared" si="62"/>
        <v>-4870</v>
      </c>
      <c r="H3086" s="1155"/>
    </row>
    <row r="3087" spans="1:8" ht="16.5" thickBot="1" x14ac:dyDescent="0.3">
      <c r="A3087" s="113">
        <v>45164</v>
      </c>
      <c r="B3087" s="21" t="s">
        <v>10909</v>
      </c>
      <c r="C3087" s="13" t="s">
        <v>1803</v>
      </c>
      <c r="D3087" s="766"/>
      <c r="E3087" s="955"/>
      <c r="F3087" s="786">
        <v>75050</v>
      </c>
      <c r="G3087" s="979">
        <f t="shared" si="62"/>
        <v>-75050</v>
      </c>
      <c r="H3087" s="1156"/>
    </row>
    <row r="3088" spans="1:8" ht="21" x14ac:dyDescent="0.25">
      <c r="A3088" s="113">
        <v>45164</v>
      </c>
      <c r="B3088" s="21" t="s">
        <v>10571</v>
      </c>
      <c r="C3088" s="13" t="s">
        <v>169</v>
      </c>
      <c r="D3088" s="766" t="s">
        <v>10946</v>
      </c>
      <c r="E3088" s="955">
        <v>178080</v>
      </c>
      <c r="F3088" s="19"/>
      <c r="G3088" s="979">
        <f t="shared" si="62"/>
        <v>178080</v>
      </c>
      <c r="H3088" s="1046"/>
    </row>
    <row r="3089" spans="1:8" ht="21" x14ac:dyDescent="0.25">
      <c r="A3089" s="113">
        <v>45164</v>
      </c>
      <c r="B3089" s="21" t="s">
        <v>9356</v>
      </c>
      <c r="C3089" s="13" t="s">
        <v>169</v>
      </c>
      <c r="D3089" s="766" t="s">
        <v>9332</v>
      </c>
      <c r="E3089" s="955">
        <v>73333</v>
      </c>
      <c r="F3089" s="19"/>
      <c r="G3089" s="979">
        <f t="shared" si="62"/>
        <v>73333</v>
      </c>
      <c r="H3089" s="1046"/>
    </row>
    <row r="3090" spans="1:8" ht="17.25" customHeight="1" x14ac:dyDescent="0.25">
      <c r="A3090" s="113">
        <v>45166</v>
      </c>
      <c r="B3090" s="21" t="s">
        <v>10379</v>
      </c>
      <c r="C3090" s="13" t="s">
        <v>8394</v>
      </c>
      <c r="D3090" s="766" t="s">
        <v>10933</v>
      </c>
      <c r="E3090" s="783">
        <v>37567</v>
      </c>
      <c r="F3090" s="19"/>
      <c r="G3090" s="784">
        <f t="shared" si="62"/>
        <v>37567</v>
      </c>
      <c r="H3090" s="1046"/>
    </row>
    <row r="3091" spans="1:8" ht="17.25" customHeight="1" x14ac:dyDescent="0.25">
      <c r="A3091" s="113">
        <v>45166</v>
      </c>
      <c r="B3091" s="21" t="s">
        <v>9356</v>
      </c>
      <c r="C3091" s="13" t="s">
        <v>8394</v>
      </c>
      <c r="D3091" s="766" t="s">
        <v>10934</v>
      </c>
      <c r="E3091" s="783">
        <v>29368</v>
      </c>
      <c r="F3091" s="19"/>
      <c r="G3091" s="784">
        <f t="shared" si="62"/>
        <v>29368</v>
      </c>
      <c r="H3091" s="1046"/>
    </row>
    <row r="3092" spans="1:8" ht="17.25" customHeight="1" x14ac:dyDescent="0.25">
      <c r="A3092" s="113">
        <v>45166</v>
      </c>
      <c r="B3092" s="21" t="s">
        <v>10232</v>
      </c>
      <c r="C3092" s="13" t="s">
        <v>8394</v>
      </c>
      <c r="D3092" s="766" t="s">
        <v>10935</v>
      </c>
      <c r="E3092" s="22">
        <v>275805</v>
      </c>
      <c r="F3092" s="19"/>
      <c r="G3092" s="14">
        <f t="shared" si="62"/>
        <v>275805</v>
      </c>
      <c r="H3092" s="1046"/>
    </row>
    <row r="3093" spans="1:8" ht="17.25" customHeight="1" x14ac:dyDescent="0.25">
      <c r="A3093" s="113">
        <v>45166</v>
      </c>
      <c r="B3093" s="21" t="s">
        <v>10576</v>
      </c>
      <c r="C3093" s="13" t="s">
        <v>8394</v>
      </c>
      <c r="D3093" s="766" t="s">
        <v>10936</v>
      </c>
      <c r="E3093" s="22">
        <v>1759647</v>
      </c>
      <c r="F3093" s="19"/>
      <c r="G3093" s="14">
        <f t="shared" si="62"/>
        <v>1759647</v>
      </c>
      <c r="H3093" s="1046"/>
    </row>
    <row r="3094" spans="1:8" ht="17.25" customHeight="1" x14ac:dyDescent="0.25">
      <c r="A3094" s="113">
        <v>45167</v>
      </c>
      <c r="B3094" s="21" t="s">
        <v>10379</v>
      </c>
      <c r="C3094" s="13" t="s">
        <v>166</v>
      </c>
      <c r="D3094" s="766" t="s">
        <v>10938</v>
      </c>
      <c r="E3094" s="283">
        <v>32000</v>
      </c>
      <c r="F3094" s="112"/>
      <c r="G3094" s="961">
        <f t="shared" si="62"/>
        <v>32000</v>
      </c>
      <c r="H3094" s="1046"/>
    </row>
    <row r="3095" spans="1:8" ht="17.25" customHeight="1" x14ac:dyDescent="0.25">
      <c r="A3095" s="113">
        <v>45167</v>
      </c>
      <c r="B3095" s="21" t="s">
        <v>10471</v>
      </c>
      <c r="C3095" s="13" t="s">
        <v>166</v>
      </c>
      <c r="D3095" s="766" t="s">
        <v>10939</v>
      </c>
      <c r="E3095" s="283">
        <v>76455</v>
      </c>
      <c r="F3095" s="112"/>
      <c r="G3095" s="961">
        <f t="shared" si="62"/>
        <v>76455</v>
      </c>
      <c r="H3095" s="1046"/>
    </row>
    <row r="3096" spans="1:8" ht="17.25" customHeight="1" x14ac:dyDescent="0.25">
      <c r="A3096" s="113">
        <v>45167</v>
      </c>
      <c r="B3096" s="21" t="s">
        <v>10571</v>
      </c>
      <c r="C3096" s="13" t="s">
        <v>169</v>
      </c>
      <c r="D3096" s="766" t="s">
        <v>10947</v>
      </c>
      <c r="E3096" s="283">
        <v>85500</v>
      </c>
      <c r="F3096" s="112"/>
      <c r="G3096" s="961">
        <f t="shared" si="62"/>
        <v>85500</v>
      </c>
      <c r="H3096" s="1046"/>
    </row>
    <row r="3097" spans="1:8" ht="17.25" customHeight="1" x14ac:dyDescent="0.25">
      <c r="A3097" s="113">
        <v>45167</v>
      </c>
      <c r="B3097" s="21" t="s">
        <v>10576</v>
      </c>
      <c r="C3097" s="13" t="s">
        <v>169</v>
      </c>
      <c r="D3097" s="766" t="s">
        <v>10948</v>
      </c>
      <c r="E3097" s="283">
        <v>85500</v>
      </c>
      <c r="F3097" s="112"/>
      <c r="G3097" s="961">
        <f t="shared" si="62"/>
        <v>85500</v>
      </c>
      <c r="H3097" s="1046"/>
    </row>
    <row r="3098" spans="1:8" ht="17.25" customHeight="1" x14ac:dyDescent="0.25">
      <c r="A3098" s="113">
        <v>45168</v>
      </c>
      <c r="B3098" s="21" t="s">
        <v>10232</v>
      </c>
      <c r="C3098" s="13" t="s">
        <v>168</v>
      </c>
      <c r="D3098" s="766" t="s">
        <v>11013</v>
      </c>
      <c r="E3098" s="283">
        <v>529131</v>
      </c>
      <c r="F3098" s="112"/>
      <c r="G3098" s="961">
        <f t="shared" si="62"/>
        <v>529131</v>
      </c>
      <c r="H3098" s="1046"/>
    </row>
    <row r="3099" spans="1:8" x14ac:dyDescent="0.25">
      <c r="A3099" s="113">
        <v>45168</v>
      </c>
      <c r="B3099" s="21" t="s">
        <v>8043</v>
      </c>
      <c r="C3099" s="13" t="s">
        <v>8091</v>
      </c>
      <c r="D3099" s="766"/>
      <c r="E3099" s="283"/>
      <c r="F3099" s="112">
        <v>800000</v>
      </c>
      <c r="G3099" s="961">
        <f t="shared" si="62"/>
        <v>-800000</v>
      </c>
      <c r="H3099" s="13" t="s">
        <v>10721</v>
      </c>
    </row>
    <row r="3100" spans="1:8" x14ac:dyDescent="0.25">
      <c r="A3100" s="113">
        <v>45168</v>
      </c>
      <c r="B3100" s="21" t="s">
        <v>8043</v>
      </c>
      <c r="C3100" s="13" t="s">
        <v>8091</v>
      </c>
      <c r="D3100" s="766"/>
      <c r="E3100" s="22"/>
      <c r="F3100" s="19">
        <v>200000</v>
      </c>
      <c r="G3100" s="14">
        <f t="shared" si="62"/>
        <v>-200000</v>
      </c>
      <c r="H3100" s="13" t="s">
        <v>10917</v>
      </c>
    </row>
    <row r="3101" spans="1:8" x14ac:dyDescent="0.25">
      <c r="A3101" s="113">
        <v>45168</v>
      </c>
      <c r="B3101" s="21" t="s">
        <v>8043</v>
      </c>
      <c r="C3101" s="13" t="s">
        <v>8091</v>
      </c>
      <c r="D3101" s="766"/>
      <c r="E3101" s="22"/>
      <c r="F3101" s="19">
        <v>202000</v>
      </c>
      <c r="G3101" s="14">
        <f t="shared" si="62"/>
        <v>-202000</v>
      </c>
      <c r="H3101" s="13" t="s">
        <v>10918</v>
      </c>
    </row>
    <row r="3102" spans="1:8" x14ac:dyDescent="0.25">
      <c r="A3102" s="113">
        <v>45168</v>
      </c>
      <c r="B3102" s="21" t="s">
        <v>8043</v>
      </c>
      <c r="C3102" s="13" t="s">
        <v>8091</v>
      </c>
      <c r="D3102" s="766"/>
      <c r="E3102" s="22"/>
      <c r="F3102" s="19">
        <v>148000</v>
      </c>
      <c r="G3102" s="14">
        <f t="shared" si="62"/>
        <v>-148000</v>
      </c>
      <c r="H3102" s="13" t="s">
        <v>10919</v>
      </c>
    </row>
    <row r="3103" spans="1:8" x14ac:dyDescent="0.25">
      <c r="A3103" s="113">
        <v>45168</v>
      </c>
      <c r="B3103" s="21" t="s">
        <v>10909</v>
      </c>
      <c r="C3103" s="13" t="s">
        <v>12496</v>
      </c>
      <c r="D3103" s="766"/>
      <c r="E3103" s="22"/>
      <c r="F3103" s="19">
        <v>2500000</v>
      </c>
      <c r="G3103" s="14">
        <f t="shared" si="62"/>
        <v>-2500000</v>
      </c>
      <c r="H3103" s="13" t="s">
        <v>12498</v>
      </c>
    </row>
    <row r="3104" spans="1:8" x14ac:dyDescent="0.25">
      <c r="A3104" s="113">
        <v>45168</v>
      </c>
      <c r="B3104" s="21" t="s">
        <v>10571</v>
      </c>
      <c r="C3104" s="13" t="s">
        <v>7467</v>
      </c>
      <c r="D3104" s="766" t="s">
        <v>10930</v>
      </c>
      <c r="E3104" s="22">
        <v>32000</v>
      </c>
      <c r="F3104" s="19"/>
      <c r="G3104" s="14">
        <f t="shared" si="62"/>
        <v>32000</v>
      </c>
      <c r="H3104" s="13"/>
    </row>
    <row r="3105" spans="1:8" x14ac:dyDescent="0.25">
      <c r="A3105" s="113">
        <v>45169</v>
      </c>
      <c r="B3105" s="21" t="s">
        <v>9356</v>
      </c>
      <c r="C3105" s="13" t="s">
        <v>7467</v>
      </c>
      <c r="D3105" s="766" t="s">
        <v>11014</v>
      </c>
      <c r="E3105" s="22">
        <v>119294</v>
      </c>
      <c r="F3105" s="19"/>
      <c r="G3105" s="14">
        <f t="shared" si="62"/>
        <v>119294</v>
      </c>
      <c r="H3105" s="13"/>
    </row>
    <row r="3106" spans="1:8" x14ac:dyDescent="0.25">
      <c r="A3106" s="113">
        <v>45169</v>
      </c>
      <c r="B3106" s="21" t="s">
        <v>10576</v>
      </c>
      <c r="C3106" s="13" t="s">
        <v>8394</v>
      </c>
      <c r="D3106" s="766"/>
      <c r="E3106" s="22"/>
      <c r="F3106" s="19">
        <v>657900</v>
      </c>
      <c r="G3106" s="14">
        <f t="shared" si="62"/>
        <v>-657900</v>
      </c>
      <c r="H3106" s="13" t="s">
        <v>10237</v>
      </c>
    </row>
    <row r="3107" spans="1:8" x14ac:dyDescent="0.25">
      <c r="A3107" s="113">
        <v>45169</v>
      </c>
      <c r="B3107" s="21" t="s">
        <v>10471</v>
      </c>
      <c r="C3107" s="13" t="s">
        <v>166</v>
      </c>
      <c r="D3107" s="766" t="s">
        <v>10940</v>
      </c>
      <c r="E3107" s="22">
        <v>25300</v>
      </c>
      <c r="F3107" s="19"/>
      <c r="G3107" s="14">
        <f t="shared" si="62"/>
        <v>25300</v>
      </c>
      <c r="H3107" s="13"/>
    </row>
    <row r="3108" spans="1:8" x14ac:dyDescent="0.25">
      <c r="A3108" s="113">
        <v>45169</v>
      </c>
      <c r="B3108" s="21" t="s">
        <v>10471</v>
      </c>
      <c r="C3108" s="13" t="s">
        <v>164</v>
      </c>
      <c r="D3108" s="766" t="s">
        <v>10945</v>
      </c>
      <c r="E3108" s="22">
        <v>8079</v>
      </c>
      <c r="F3108" s="19"/>
      <c r="G3108" s="14">
        <f t="shared" si="62"/>
        <v>8079</v>
      </c>
      <c r="H3108" s="13"/>
    </row>
    <row r="3109" spans="1:8" x14ac:dyDescent="0.25">
      <c r="A3109" s="113">
        <v>45173</v>
      </c>
      <c r="B3109" s="21" t="s">
        <v>9356</v>
      </c>
      <c r="C3109" s="13" t="s">
        <v>7467</v>
      </c>
      <c r="D3109" s="766" t="s">
        <v>11015</v>
      </c>
      <c r="E3109" s="22">
        <v>119296</v>
      </c>
      <c r="F3109" s="19"/>
      <c r="G3109" s="14">
        <f t="shared" si="62"/>
        <v>119296</v>
      </c>
      <c r="H3109" s="54"/>
    </row>
    <row r="3110" spans="1:8" x14ac:dyDescent="0.25">
      <c r="A3110" s="113">
        <v>45174</v>
      </c>
      <c r="B3110" s="21" t="s">
        <v>10232</v>
      </c>
      <c r="C3110" s="13" t="s">
        <v>164</v>
      </c>
      <c r="D3110" s="766" t="s">
        <v>11046</v>
      </c>
      <c r="E3110" s="22">
        <v>9551</v>
      </c>
      <c r="F3110" s="19"/>
      <c r="G3110" s="14">
        <f t="shared" si="62"/>
        <v>9551</v>
      </c>
      <c r="H3110" s="54"/>
    </row>
    <row r="3111" spans="1:8" x14ac:dyDescent="0.25">
      <c r="A3111" s="113">
        <v>45174</v>
      </c>
      <c r="B3111" s="21" t="s">
        <v>10232</v>
      </c>
      <c r="C3111" s="13" t="s">
        <v>180</v>
      </c>
      <c r="D3111" s="766"/>
      <c r="E3111" s="22"/>
      <c r="F3111" s="19">
        <v>374080</v>
      </c>
      <c r="G3111" s="14">
        <f t="shared" si="62"/>
        <v>-374080</v>
      </c>
      <c r="H3111" s="1152" t="s">
        <v>11006</v>
      </c>
    </row>
    <row r="3112" spans="1:8" x14ac:dyDescent="0.25">
      <c r="A3112" s="113">
        <v>45174</v>
      </c>
      <c r="B3112" s="21" t="s">
        <v>10571</v>
      </c>
      <c r="C3112" s="13" t="s">
        <v>180</v>
      </c>
      <c r="D3112" s="766"/>
      <c r="E3112" s="22"/>
      <c r="F3112" s="19">
        <v>120960</v>
      </c>
      <c r="G3112" s="14">
        <f t="shared" si="62"/>
        <v>-120960</v>
      </c>
      <c r="H3112" s="1157"/>
    </row>
    <row r="3113" spans="1:8" x14ac:dyDescent="0.25">
      <c r="A3113" s="113">
        <v>45174</v>
      </c>
      <c r="B3113" s="21" t="s">
        <v>10379</v>
      </c>
      <c r="C3113" s="13" t="s">
        <v>180</v>
      </c>
      <c r="D3113" s="766"/>
      <c r="E3113" s="22"/>
      <c r="F3113" s="19">
        <v>4960</v>
      </c>
      <c r="G3113" s="14">
        <f t="shared" si="62"/>
        <v>-4960</v>
      </c>
      <c r="H3113" s="1153"/>
    </row>
    <row r="3114" spans="1:8" x14ac:dyDescent="0.25">
      <c r="A3114" s="113">
        <v>45173</v>
      </c>
      <c r="B3114" s="21" t="s">
        <v>11007</v>
      </c>
      <c r="C3114" s="13" t="s">
        <v>166</v>
      </c>
      <c r="D3114" s="766" t="s">
        <v>11037</v>
      </c>
      <c r="E3114" s="22">
        <v>23500</v>
      </c>
      <c r="F3114" s="19"/>
      <c r="G3114" s="14">
        <f t="shared" si="62"/>
        <v>23500</v>
      </c>
      <c r="H3114" s="956" t="s">
        <v>11039</v>
      </c>
    </row>
    <row r="3115" spans="1:8" x14ac:dyDescent="0.25">
      <c r="A3115" s="113">
        <v>45173</v>
      </c>
      <c r="B3115" s="21" t="s">
        <v>9356</v>
      </c>
      <c r="C3115" s="13" t="s">
        <v>169</v>
      </c>
      <c r="D3115" s="766" t="s">
        <v>11040</v>
      </c>
      <c r="E3115" s="22">
        <v>439558</v>
      </c>
      <c r="F3115" s="19"/>
      <c r="G3115" s="14">
        <f t="shared" si="62"/>
        <v>439558</v>
      </c>
      <c r="H3115" s="956"/>
    </row>
    <row r="3116" spans="1:8" x14ac:dyDescent="0.25">
      <c r="A3116" s="113">
        <v>45173</v>
      </c>
      <c r="B3116" s="21" t="s">
        <v>9769</v>
      </c>
      <c r="C3116" s="13" t="s">
        <v>5187</v>
      </c>
      <c r="D3116" s="766" t="s">
        <v>12264</v>
      </c>
      <c r="E3116" s="22">
        <v>613647</v>
      </c>
      <c r="F3116" s="19"/>
      <c r="G3116" s="14">
        <f t="shared" si="62"/>
        <v>613647</v>
      </c>
      <c r="H3116" s="956"/>
    </row>
    <row r="3117" spans="1:8" x14ac:dyDescent="0.25">
      <c r="A3117" s="113">
        <v>45173</v>
      </c>
      <c r="B3117" s="21" t="s">
        <v>8876</v>
      </c>
      <c r="C3117" s="13" t="s">
        <v>5187</v>
      </c>
      <c r="D3117" s="766" t="s">
        <v>12261</v>
      </c>
      <c r="E3117" s="22">
        <v>19540</v>
      </c>
      <c r="F3117" s="19"/>
      <c r="G3117" s="14">
        <f t="shared" si="62"/>
        <v>19540</v>
      </c>
      <c r="H3117" s="956"/>
    </row>
    <row r="3118" spans="1:8" x14ac:dyDescent="0.25">
      <c r="A3118" s="113">
        <v>45173</v>
      </c>
      <c r="B3118" s="21" t="s">
        <v>10296</v>
      </c>
      <c r="C3118" s="13" t="s">
        <v>5187</v>
      </c>
      <c r="D3118" s="766" t="s">
        <v>12263</v>
      </c>
      <c r="E3118" s="22">
        <v>127320</v>
      </c>
      <c r="F3118" s="19"/>
      <c r="G3118" s="14">
        <f t="shared" si="62"/>
        <v>127320</v>
      </c>
      <c r="H3118" s="956"/>
    </row>
    <row r="3119" spans="1:8" x14ac:dyDescent="0.25">
      <c r="A3119" s="113">
        <v>45173</v>
      </c>
      <c r="B3119" s="21" t="s">
        <v>10296</v>
      </c>
      <c r="C3119" s="13" t="s">
        <v>5187</v>
      </c>
      <c r="D3119" s="766" t="s">
        <v>12262</v>
      </c>
      <c r="E3119" s="22">
        <v>40720</v>
      </c>
      <c r="F3119" s="19"/>
      <c r="G3119" s="14">
        <f t="shared" si="62"/>
        <v>40720</v>
      </c>
      <c r="H3119" s="956"/>
    </row>
    <row r="3120" spans="1:8" x14ac:dyDescent="0.25">
      <c r="A3120" s="113">
        <v>45173</v>
      </c>
      <c r="B3120" s="21" t="s">
        <v>10122</v>
      </c>
      <c r="C3120" s="13" t="s">
        <v>5187</v>
      </c>
      <c r="D3120" s="766" t="s">
        <v>12145</v>
      </c>
      <c r="E3120" s="22">
        <v>80000</v>
      </c>
      <c r="F3120" s="19"/>
      <c r="G3120" s="14">
        <f t="shared" si="62"/>
        <v>80000</v>
      </c>
      <c r="H3120" s="956"/>
    </row>
    <row r="3121" spans="1:10" x14ac:dyDescent="0.25">
      <c r="A3121" s="113">
        <v>45173</v>
      </c>
      <c r="B3121" s="21" t="s">
        <v>10296</v>
      </c>
      <c r="C3121" s="13" t="s">
        <v>5187</v>
      </c>
      <c r="D3121" s="766" t="s">
        <v>12260</v>
      </c>
      <c r="E3121" s="22">
        <v>48600</v>
      </c>
      <c r="F3121" s="19"/>
      <c r="G3121" s="14">
        <f t="shared" si="62"/>
        <v>48600</v>
      </c>
      <c r="H3121" s="956"/>
    </row>
    <row r="3122" spans="1:10" x14ac:dyDescent="0.25">
      <c r="A3122" s="113">
        <v>45173</v>
      </c>
      <c r="B3122" s="21" t="s">
        <v>8876</v>
      </c>
      <c r="C3122" s="13" t="s">
        <v>5187</v>
      </c>
      <c r="D3122" s="766" t="s">
        <v>12259</v>
      </c>
      <c r="E3122" s="22">
        <v>30240</v>
      </c>
      <c r="F3122" s="19"/>
      <c r="G3122" s="14">
        <f t="shared" si="62"/>
        <v>30240</v>
      </c>
      <c r="H3122" s="956"/>
    </row>
    <row r="3123" spans="1:10" x14ac:dyDescent="0.25">
      <c r="A3123" s="113">
        <v>45173</v>
      </c>
      <c r="B3123" s="21" t="s">
        <v>8876</v>
      </c>
      <c r="C3123" s="13" t="s">
        <v>5187</v>
      </c>
      <c r="D3123" s="766" t="s">
        <v>12258</v>
      </c>
      <c r="E3123" s="22">
        <v>13120</v>
      </c>
      <c r="F3123" s="19"/>
      <c r="G3123" s="14">
        <f t="shared" si="62"/>
        <v>13120</v>
      </c>
      <c r="H3123" s="956"/>
    </row>
    <row r="3124" spans="1:10" x14ac:dyDescent="0.25">
      <c r="A3124" s="113">
        <v>45173</v>
      </c>
      <c r="B3124" s="21" t="s">
        <v>10576</v>
      </c>
      <c r="C3124" s="13" t="s">
        <v>168</v>
      </c>
      <c r="D3124" s="766"/>
      <c r="E3124" s="22"/>
      <c r="F3124" s="19">
        <v>500000</v>
      </c>
      <c r="G3124" s="14">
        <f t="shared" si="62"/>
        <v>-500000</v>
      </c>
      <c r="H3124" s="956" t="s">
        <v>10996</v>
      </c>
    </row>
    <row r="3125" spans="1:10" x14ac:dyDescent="0.25">
      <c r="A3125" s="113">
        <v>45173</v>
      </c>
      <c r="B3125" s="21" t="s">
        <v>10576</v>
      </c>
      <c r="C3125" s="13" t="s">
        <v>168</v>
      </c>
      <c r="D3125" s="766"/>
      <c r="E3125" s="22"/>
      <c r="F3125" s="19">
        <v>500000</v>
      </c>
      <c r="G3125" s="14">
        <f t="shared" si="62"/>
        <v>-500000</v>
      </c>
      <c r="H3125" s="956" t="s">
        <v>10997</v>
      </c>
    </row>
    <row r="3126" spans="1:10" x14ac:dyDescent="0.25">
      <c r="A3126" s="113">
        <v>45175</v>
      </c>
      <c r="B3126" s="21" t="s">
        <v>9356</v>
      </c>
      <c r="C3126" s="13" t="s">
        <v>169</v>
      </c>
      <c r="D3126" s="766" t="s">
        <v>11041</v>
      </c>
      <c r="E3126" s="22">
        <v>13278</v>
      </c>
      <c r="F3126" s="19"/>
      <c r="G3126" s="14">
        <f t="shared" si="62"/>
        <v>13278</v>
      </c>
      <c r="H3126" s="956"/>
    </row>
    <row r="3127" spans="1:10" x14ac:dyDescent="0.25">
      <c r="A3127" s="113">
        <v>45175</v>
      </c>
      <c r="B3127" s="21" t="s">
        <v>9986</v>
      </c>
      <c r="C3127" s="13" t="s">
        <v>169</v>
      </c>
      <c r="D3127" s="766" t="s">
        <v>11042</v>
      </c>
      <c r="E3127" s="22">
        <v>189003</v>
      </c>
      <c r="F3127" s="19"/>
      <c r="G3127" s="14">
        <f t="shared" si="62"/>
        <v>189003</v>
      </c>
      <c r="H3127" s="956"/>
    </row>
    <row r="3128" spans="1:10" x14ac:dyDescent="0.25">
      <c r="A3128" s="113">
        <v>45175</v>
      </c>
      <c r="B3128" s="21" t="s">
        <v>10379</v>
      </c>
      <c r="C3128" s="13" t="s">
        <v>166</v>
      </c>
      <c r="D3128" s="766" t="s">
        <v>11038</v>
      </c>
      <c r="E3128" s="22">
        <v>35715</v>
      </c>
      <c r="F3128" s="19"/>
      <c r="G3128" s="14">
        <f t="shared" si="62"/>
        <v>35715</v>
      </c>
      <c r="H3128" s="956"/>
    </row>
    <row r="3129" spans="1:10" x14ac:dyDescent="0.25">
      <c r="A3129" s="113">
        <v>45175</v>
      </c>
      <c r="B3129" s="21" t="s">
        <v>9356</v>
      </c>
      <c r="C3129" s="13" t="s">
        <v>169</v>
      </c>
      <c r="D3129" s="766"/>
      <c r="E3129" s="22"/>
      <c r="F3129" s="19">
        <v>36500</v>
      </c>
      <c r="G3129" s="14">
        <f t="shared" si="62"/>
        <v>-36500</v>
      </c>
      <c r="H3129" s="13" t="s">
        <v>10978</v>
      </c>
    </row>
    <row r="3130" spans="1:10" x14ac:dyDescent="0.25">
      <c r="A3130" s="113">
        <v>45175</v>
      </c>
      <c r="B3130" s="21" t="s">
        <v>10232</v>
      </c>
      <c r="C3130" s="13" t="s">
        <v>8394</v>
      </c>
      <c r="D3130" s="766" t="s">
        <v>11017</v>
      </c>
      <c r="E3130" s="22">
        <v>107536</v>
      </c>
      <c r="F3130" s="19"/>
      <c r="G3130" s="14">
        <f t="shared" si="62"/>
        <v>107536</v>
      </c>
      <c r="H3130" s="13"/>
    </row>
    <row r="3131" spans="1:10" x14ac:dyDescent="0.25">
      <c r="A3131" s="113">
        <v>45175</v>
      </c>
      <c r="B3131" s="21" t="s">
        <v>10909</v>
      </c>
      <c r="C3131" s="13" t="s">
        <v>12282</v>
      </c>
      <c r="D3131" s="766"/>
      <c r="E3131" s="22"/>
      <c r="F3131" s="19">
        <v>938219</v>
      </c>
      <c r="G3131" s="14">
        <f t="shared" si="62"/>
        <v>-938219</v>
      </c>
      <c r="H3131" s="13" t="s">
        <v>11229</v>
      </c>
    </row>
    <row r="3132" spans="1:10" x14ac:dyDescent="0.25">
      <c r="A3132" s="113">
        <v>45175</v>
      </c>
      <c r="B3132" s="21" t="s">
        <v>10909</v>
      </c>
      <c r="C3132" s="13" t="s">
        <v>12282</v>
      </c>
      <c r="D3132" s="766" t="s">
        <v>11793</v>
      </c>
      <c r="E3132" s="22">
        <v>808745</v>
      </c>
      <c r="F3132" s="19"/>
      <c r="G3132" s="14">
        <f t="shared" si="62"/>
        <v>808745</v>
      </c>
      <c r="H3132" s="13"/>
    </row>
    <row r="3133" spans="1:10" ht="16.5" customHeight="1" x14ac:dyDescent="0.25">
      <c r="A3133" s="113">
        <v>45178</v>
      </c>
      <c r="B3133" s="21" t="s">
        <v>9356</v>
      </c>
      <c r="C3133" s="13" t="s">
        <v>7467</v>
      </c>
      <c r="D3133" s="766" t="s">
        <v>11016</v>
      </c>
      <c r="E3133" s="22">
        <v>222592</v>
      </c>
      <c r="F3133" s="19"/>
      <c r="G3133" s="14">
        <f t="shared" si="62"/>
        <v>222592</v>
      </c>
      <c r="H3133" s="13"/>
      <c r="J3133" s="128"/>
    </row>
    <row r="3134" spans="1:10" x14ac:dyDescent="0.25">
      <c r="A3134" s="113">
        <v>45178</v>
      </c>
      <c r="B3134" s="21" t="s">
        <v>10576</v>
      </c>
      <c r="C3134" s="13" t="s">
        <v>8394</v>
      </c>
      <c r="D3134" s="766"/>
      <c r="E3134" s="22"/>
      <c r="F3134" s="19">
        <v>1000000</v>
      </c>
      <c r="G3134" s="14">
        <f t="shared" si="62"/>
        <v>-1000000</v>
      </c>
      <c r="H3134" s="13" t="s">
        <v>11019</v>
      </c>
    </row>
    <row r="3135" spans="1:10" x14ac:dyDescent="0.25">
      <c r="A3135" s="113">
        <v>45178</v>
      </c>
      <c r="B3135" s="21" t="s">
        <v>9986</v>
      </c>
      <c r="C3135" s="13" t="s">
        <v>164</v>
      </c>
      <c r="D3135" s="766" t="s">
        <v>11047</v>
      </c>
      <c r="E3135" s="22">
        <v>6010</v>
      </c>
      <c r="F3135" s="19"/>
      <c r="G3135" s="14">
        <f t="shared" si="62"/>
        <v>6010</v>
      </c>
      <c r="H3135" s="13"/>
    </row>
    <row r="3136" spans="1:10" x14ac:dyDescent="0.25">
      <c r="A3136" s="113">
        <v>45178</v>
      </c>
      <c r="B3136" s="21" t="s">
        <v>10576</v>
      </c>
      <c r="C3136" s="13" t="s">
        <v>7467</v>
      </c>
      <c r="D3136" s="766" t="s">
        <v>11073</v>
      </c>
      <c r="E3136" s="22">
        <v>804137</v>
      </c>
      <c r="F3136" s="19"/>
      <c r="G3136" s="14">
        <f t="shared" si="62"/>
        <v>804137</v>
      </c>
      <c r="H3136" s="13"/>
    </row>
    <row r="3137" spans="1:8" x14ac:dyDescent="0.25">
      <c r="A3137" s="113">
        <v>45180</v>
      </c>
      <c r="B3137" s="21" t="s">
        <v>9356</v>
      </c>
      <c r="C3137" s="13" t="s">
        <v>7467</v>
      </c>
      <c r="D3137" s="766" t="s">
        <v>11074</v>
      </c>
      <c r="E3137" s="22">
        <v>119296</v>
      </c>
      <c r="F3137" s="19"/>
      <c r="G3137" s="14">
        <f t="shared" si="62"/>
        <v>119296</v>
      </c>
      <c r="H3137" s="13"/>
    </row>
    <row r="3138" spans="1:8" x14ac:dyDescent="0.25">
      <c r="A3138" s="113">
        <v>45180</v>
      </c>
      <c r="B3138" s="21" t="s">
        <v>10576</v>
      </c>
      <c r="C3138" s="13" t="s">
        <v>7467</v>
      </c>
      <c r="D3138" s="766" t="s">
        <v>11077</v>
      </c>
      <c r="E3138" s="22">
        <v>891939</v>
      </c>
      <c r="F3138" s="19"/>
      <c r="G3138" s="14">
        <f t="shared" si="62"/>
        <v>891939</v>
      </c>
      <c r="H3138" s="13"/>
    </row>
    <row r="3139" spans="1:8" x14ac:dyDescent="0.25">
      <c r="A3139" s="113">
        <v>45180</v>
      </c>
      <c r="B3139" s="21" t="s">
        <v>11075</v>
      </c>
      <c r="C3139" s="13" t="s">
        <v>7467</v>
      </c>
      <c r="D3139" s="766" t="s">
        <v>11076</v>
      </c>
      <c r="E3139" s="22">
        <v>235504</v>
      </c>
      <c r="F3139" s="19"/>
      <c r="G3139" s="14">
        <f t="shared" si="62"/>
        <v>235504</v>
      </c>
      <c r="H3139" s="13"/>
    </row>
    <row r="3140" spans="1:8" x14ac:dyDescent="0.25">
      <c r="A3140" s="113">
        <v>45180</v>
      </c>
      <c r="B3140" s="21" t="s">
        <v>10379</v>
      </c>
      <c r="C3140" s="13" t="s">
        <v>166</v>
      </c>
      <c r="D3140" s="766" t="s">
        <v>11122</v>
      </c>
      <c r="E3140" s="22">
        <v>14940</v>
      </c>
      <c r="F3140" s="19"/>
      <c r="G3140" s="14">
        <f t="shared" si="62"/>
        <v>14940</v>
      </c>
      <c r="H3140" s="13"/>
    </row>
    <row r="3141" spans="1:8" x14ac:dyDescent="0.25">
      <c r="A3141" s="113">
        <v>45181</v>
      </c>
      <c r="B3141" s="21" t="s">
        <v>10576</v>
      </c>
      <c r="C3141" s="13" t="s">
        <v>168</v>
      </c>
      <c r="D3141" s="766" t="s">
        <v>11121</v>
      </c>
      <c r="E3141" s="22">
        <v>38500</v>
      </c>
      <c r="F3141" s="19"/>
      <c r="G3141" s="14">
        <f t="shared" si="62"/>
        <v>38500</v>
      </c>
      <c r="H3141" s="13"/>
    </row>
    <row r="3142" spans="1:8" x14ac:dyDescent="0.25">
      <c r="A3142" s="113">
        <v>45182</v>
      </c>
      <c r="B3142" s="21" t="s">
        <v>10576</v>
      </c>
      <c r="C3142" s="13" t="s">
        <v>168</v>
      </c>
      <c r="D3142" s="766" t="s">
        <v>11225</v>
      </c>
      <c r="E3142" s="22">
        <v>1600</v>
      </c>
      <c r="F3142" s="19"/>
      <c r="G3142" s="14">
        <f t="shared" si="62"/>
        <v>1600</v>
      </c>
      <c r="H3142" s="13"/>
    </row>
    <row r="3143" spans="1:8" x14ac:dyDescent="0.25">
      <c r="A3143" s="113">
        <v>45182</v>
      </c>
      <c r="B3143" s="21" t="s">
        <v>10576</v>
      </c>
      <c r="C3143" s="13" t="s">
        <v>168</v>
      </c>
      <c r="D3143" s="766" t="s">
        <v>11226</v>
      </c>
      <c r="E3143" s="22">
        <v>15000</v>
      </c>
      <c r="F3143" s="19"/>
      <c r="G3143" s="14">
        <f t="shared" si="62"/>
        <v>15000</v>
      </c>
      <c r="H3143" s="13"/>
    </row>
    <row r="3144" spans="1:8" x14ac:dyDescent="0.25">
      <c r="A3144" s="113">
        <v>45183</v>
      </c>
      <c r="B3144" s="21" t="s">
        <v>9356</v>
      </c>
      <c r="C3144" s="13" t="s">
        <v>164</v>
      </c>
      <c r="D3144" s="766" t="s">
        <v>10945</v>
      </c>
      <c r="E3144" s="22">
        <v>20807</v>
      </c>
      <c r="F3144" s="19"/>
      <c r="G3144" s="14">
        <f t="shared" si="62"/>
        <v>20807</v>
      </c>
      <c r="H3144" s="13"/>
    </row>
    <row r="3145" spans="1:8" x14ac:dyDescent="0.25">
      <c r="A3145" s="113">
        <v>45184</v>
      </c>
      <c r="B3145" s="21" t="s">
        <v>9356</v>
      </c>
      <c r="C3145" s="13" t="s">
        <v>7467</v>
      </c>
      <c r="D3145" s="766" t="s">
        <v>11204</v>
      </c>
      <c r="E3145" s="22">
        <v>103296</v>
      </c>
      <c r="F3145" s="19"/>
      <c r="G3145" s="14">
        <f t="shared" si="62"/>
        <v>103296</v>
      </c>
      <c r="H3145" s="13"/>
    </row>
    <row r="3146" spans="1:8" x14ac:dyDescent="0.25">
      <c r="A3146" s="113">
        <v>45184</v>
      </c>
      <c r="B3146" s="21" t="s">
        <v>10576</v>
      </c>
      <c r="C3146" s="13" t="s">
        <v>7467</v>
      </c>
      <c r="D3146" s="766" t="s">
        <v>11205</v>
      </c>
      <c r="E3146" s="22">
        <v>804137</v>
      </c>
      <c r="F3146" s="19"/>
      <c r="G3146" s="14">
        <f t="shared" si="62"/>
        <v>804137</v>
      </c>
      <c r="H3146" s="13"/>
    </row>
    <row r="3147" spans="1:8" x14ac:dyDescent="0.25">
      <c r="A3147" s="113">
        <v>45185</v>
      </c>
      <c r="B3147" s="21" t="s">
        <v>10232</v>
      </c>
      <c r="C3147" s="13" t="s">
        <v>8394</v>
      </c>
      <c r="D3147" s="766" t="s">
        <v>11161</v>
      </c>
      <c r="E3147" s="22">
        <v>772607</v>
      </c>
      <c r="F3147" s="19"/>
      <c r="G3147" s="14">
        <f t="shared" si="62"/>
        <v>772607</v>
      </c>
      <c r="H3147" s="13"/>
    </row>
    <row r="3148" spans="1:8" x14ac:dyDescent="0.25">
      <c r="A3148" s="113">
        <v>45185</v>
      </c>
      <c r="B3148" s="21" t="s">
        <v>9356</v>
      </c>
      <c r="C3148" s="13" t="s">
        <v>8394</v>
      </c>
      <c r="D3148" s="766" t="s">
        <v>11162</v>
      </c>
      <c r="E3148" s="22">
        <v>86838</v>
      </c>
      <c r="F3148" s="19"/>
      <c r="G3148" s="14">
        <f t="shared" si="62"/>
        <v>86838</v>
      </c>
      <c r="H3148" s="13"/>
    </row>
    <row r="3149" spans="1:8" x14ac:dyDescent="0.25">
      <c r="A3149" s="113">
        <v>45187</v>
      </c>
      <c r="B3149" s="21" t="s">
        <v>11199</v>
      </c>
      <c r="C3149" s="13" t="s">
        <v>166</v>
      </c>
      <c r="D3149" s="777" t="s">
        <v>11200</v>
      </c>
      <c r="E3149" s="22">
        <v>30250</v>
      </c>
      <c r="F3149" s="19"/>
      <c r="G3149" s="14">
        <f t="shared" si="62"/>
        <v>30250</v>
      </c>
      <c r="H3149" s="13"/>
    </row>
    <row r="3150" spans="1:8" x14ac:dyDescent="0.25">
      <c r="A3150" s="113">
        <v>45187</v>
      </c>
      <c r="B3150" s="21" t="s">
        <v>10576</v>
      </c>
      <c r="C3150" s="13" t="s">
        <v>7467</v>
      </c>
      <c r="D3150" s="777" t="s">
        <v>11206</v>
      </c>
      <c r="E3150" s="22">
        <v>1011740</v>
      </c>
      <c r="F3150" s="19"/>
      <c r="G3150" s="14">
        <f t="shared" si="62"/>
        <v>1011740</v>
      </c>
      <c r="H3150" s="13"/>
    </row>
    <row r="3151" spans="1:8" x14ac:dyDescent="0.25">
      <c r="A3151" s="113">
        <v>45187</v>
      </c>
      <c r="B3151" s="21" t="s">
        <v>10909</v>
      </c>
      <c r="C3151" s="13" t="s">
        <v>168</v>
      </c>
      <c r="D3151" s="777" t="s">
        <v>11227</v>
      </c>
      <c r="E3151" s="22">
        <v>34690</v>
      </c>
      <c r="F3151" s="19"/>
      <c r="G3151" s="14">
        <f t="shared" si="62"/>
        <v>34690</v>
      </c>
      <c r="H3151" s="13"/>
    </row>
    <row r="3152" spans="1:8" x14ac:dyDescent="0.25">
      <c r="A3152" s="113">
        <v>45187</v>
      </c>
      <c r="B3152" s="21" t="s">
        <v>10909</v>
      </c>
      <c r="C3152" s="13" t="s">
        <v>168</v>
      </c>
      <c r="D3152" s="777" t="s">
        <v>11228</v>
      </c>
      <c r="E3152" s="22">
        <v>49170</v>
      </c>
      <c r="F3152" s="19"/>
      <c r="G3152" s="14">
        <f t="shared" si="62"/>
        <v>49170</v>
      </c>
      <c r="H3152" s="13"/>
    </row>
    <row r="3153" spans="1:8" x14ac:dyDescent="0.25">
      <c r="A3153" s="113">
        <v>45190</v>
      </c>
      <c r="B3153" s="21" t="s">
        <v>10379</v>
      </c>
      <c r="C3153" s="13" t="s">
        <v>8394</v>
      </c>
      <c r="D3153" s="1171" t="s">
        <v>11163</v>
      </c>
      <c r="E3153" s="22">
        <v>35941</v>
      </c>
      <c r="F3153" s="19"/>
      <c r="G3153" s="14">
        <f t="shared" si="62"/>
        <v>35941</v>
      </c>
      <c r="H3153" s="13"/>
    </row>
    <row r="3154" spans="1:8" x14ac:dyDescent="0.25">
      <c r="A3154" s="113">
        <v>45190</v>
      </c>
      <c r="B3154" s="21" t="s">
        <v>11075</v>
      </c>
      <c r="C3154" s="13" t="s">
        <v>8394</v>
      </c>
      <c r="D3154" s="1172"/>
      <c r="E3154" s="22">
        <v>158865</v>
      </c>
      <c r="F3154" s="19"/>
      <c r="G3154" s="14">
        <f t="shared" si="62"/>
        <v>158865</v>
      </c>
      <c r="H3154" s="13"/>
    </row>
    <row r="3155" spans="1:8" x14ac:dyDescent="0.25">
      <c r="A3155" s="113">
        <v>45190</v>
      </c>
      <c r="B3155" s="21" t="s">
        <v>10576</v>
      </c>
      <c r="C3155" s="13" t="s">
        <v>8394</v>
      </c>
      <c r="D3155" s="766" t="s">
        <v>11164</v>
      </c>
      <c r="E3155" s="22">
        <v>909670</v>
      </c>
      <c r="F3155" s="19"/>
      <c r="G3155" s="14">
        <f t="shared" si="62"/>
        <v>909670</v>
      </c>
      <c r="H3155" s="13"/>
    </row>
    <row r="3156" spans="1:8" x14ac:dyDescent="0.25">
      <c r="A3156" s="113">
        <v>45190</v>
      </c>
      <c r="B3156" s="21" t="s">
        <v>9356</v>
      </c>
      <c r="C3156" s="13" t="s">
        <v>8394</v>
      </c>
      <c r="D3156" s="1171" t="s">
        <v>11165</v>
      </c>
      <c r="E3156" s="22">
        <v>3870</v>
      </c>
      <c r="F3156" s="19"/>
      <c r="G3156" s="14">
        <f t="shared" si="62"/>
        <v>3870</v>
      </c>
      <c r="H3156" s="13"/>
    </row>
    <row r="3157" spans="1:8" x14ac:dyDescent="0.25">
      <c r="A3157" s="113">
        <v>45190</v>
      </c>
      <c r="B3157" s="21" t="s">
        <v>11075</v>
      </c>
      <c r="C3157" s="13" t="s">
        <v>8394</v>
      </c>
      <c r="D3157" s="1172"/>
      <c r="E3157" s="22">
        <v>44691</v>
      </c>
      <c r="F3157" s="19"/>
      <c r="G3157" s="14">
        <f t="shared" si="62"/>
        <v>44691</v>
      </c>
      <c r="H3157" s="13"/>
    </row>
    <row r="3158" spans="1:8" x14ac:dyDescent="0.25">
      <c r="A3158" s="113">
        <v>45190</v>
      </c>
      <c r="B3158" s="21" t="s">
        <v>10909</v>
      </c>
      <c r="C3158" s="13" t="s">
        <v>7954</v>
      </c>
      <c r="D3158" s="766"/>
      <c r="E3158" s="22">
        <v>1375000</v>
      </c>
      <c r="F3158" s="19"/>
      <c r="G3158" s="14">
        <f t="shared" si="62"/>
        <v>1375000</v>
      </c>
      <c r="H3158" s="13" t="s">
        <v>11141</v>
      </c>
    </row>
    <row r="3159" spans="1:8" x14ac:dyDescent="0.25">
      <c r="A3159" s="113">
        <v>45190</v>
      </c>
      <c r="B3159" s="21" t="s">
        <v>9356</v>
      </c>
      <c r="C3159" s="13" t="s">
        <v>7467</v>
      </c>
      <c r="D3159" s="766" t="s">
        <v>11208</v>
      </c>
      <c r="E3159" s="22">
        <v>113296</v>
      </c>
      <c r="F3159" s="110"/>
      <c r="G3159" s="14">
        <f t="shared" si="62"/>
        <v>113296</v>
      </c>
      <c r="H3159" s="13"/>
    </row>
    <row r="3160" spans="1:8" x14ac:dyDescent="0.25">
      <c r="A3160" s="113">
        <v>45190</v>
      </c>
      <c r="B3160" s="21" t="s">
        <v>9832</v>
      </c>
      <c r="C3160" s="13" t="s">
        <v>168</v>
      </c>
      <c r="D3160" s="766" t="s">
        <v>11805</v>
      </c>
      <c r="E3160" s="22">
        <v>1554800</v>
      </c>
      <c r="F3160" s="110"/>
      <c r="G3160" s="14">
        <f t="shared" si="62"/>
        <v>1554800</v>
      </c>
      <c r="H3160" s="13"/>
    </row>
    <row r="3161" spans="1:8" x14ac:dyDescent="0.25">
      <c r="A3161" s="113">
        <v>45190</v>
      </c>
      <c r="B3161" s="30"/>
      <c r="C3161" s="13" t="s">
        <v>7242</v>
      </c>
      <c r="D3161" s="766"/>
      <c r="E3161" s="22">
        <v>13918</v>
      </c>
      <c r="F3161" s="110"/>
      <c r="G3161" s="14">
        <f t="shared" si="62"/>
        <v>13918</v>
      </c>
      <c r="H3161" s="13" t="s">
        <v>11146</v>
      </c>
    </row>
    <row r="3162" spans="1:8" x14ac:dyDescent="0.25">
      <c r="A3162" s="113">
        <v>45191</v>
      </c>
      <c r="B3162" s="21" t="s">
        <v>9356</v>
      </c>
      <c r="C3162" s="13" t="s">
        <v>7467</v>
      </c>
      <c r="D3162" s="766" t="s">
        <v>11209</v>
      </c>
      <c r="E3162" s="22">
        <v>16000</v>
      </c>
      <c r="F3162" s="110"/>
      <c r="G3162" s="1051">
        <f t="shared" si="62"/>
        <v>16000</v>
      </c>
      <c r="H3162" s="54"/>
    </row>
    <row r="3163" spans="1:8" x14ac:dyDescent="0.25">
      <c r="A3163" s="113">
        <v>45191</v>
      </c>
      <c r="B3163" s="21" t="s">
        <v>10232</v>
      </c>
      <c r="C3163" s="13" t="s">
        <v>7467</v>
      </c>
      <c r="D3163" s="766" t="s">
        <v>11207</v>
      </c>
      <c r="E3163" s="22">
        <v>684336</v>
      </c>
      <c r="F3163" s="110"/>
      <c r="G3163" s="1051">
        <f t="shared" si="62"/>
        <v>684336</v>
      </c>
      <c r="H3163" s="54"/>
    </row>
    <row r="3164" spans="1:8" x14ac:dyDescent="0.25">
      <c r="A3164" s="113">
        <v>45191</v>
      </c>
      <c r="B3164" s="21" t="s">
        <v>10151</v>
      </c>
      <c r="C3164" s="13" t="s">
        <v>7467</v>
      </c>
      <c r="D3164" s="766" t="s">
        <v>11212</v>
      </c>
      <c r="E3164" s="783">
        <v>43900</v>
      </c>
      <c r="F3164" s="214"/>
      <c r="G3164" s="1051">
        <f t="shared" si="62"/>
        <v>43900</v>
      </c>
      <c r="H3164" s="54"/>
    </row>
    <row r="3165" spans="1:8" x14ac:dyDescent="0.25">
      <c r="A3165" s="113">
        <v>45191</v>
      </c>
      <c r="B3165" s="21" t="s">
        <v>9356</v>
      </c>
      <c r="C3165" s="13" t="s">
        <v>7467</v>
      </c>
      <c r="D3165" s="766" t="s">
        <v>11211</v>
      </c>
      <c r="E3165" s="783">
        <v>67648</v>
      </c>
      <c r="F3165" s="214"/>
      <c r="G3165" s="1051">
        <f>E3165-F3165</f>
        <v>67648</v>
      </c>
      <c r="H3165" s="54"/>
    </row>
    <row r="3166" spans="1:8" x14ac:dyDescent="0.25">
      <c r="A3166" s="113">
        <v>45191</v>
      </c>
      <c r="B3166" s="21" t="s">
        <v>10576</v>
      </c>
      <c r="C3166" s="13" t="s">
        <v>7467</v>
      </c>
      <c r="D3166" s="766" t="s">
        <v>11210</v>
      </c>
      <c r="E3166" s="783">
        <v>804137</v>
      </c>
      <c r="F3166" s="214"/>
      <c r="G3166" s="1051">
        <f t="shared" si="62"/>
        <v>804137</v>
      </c>
      <c r="H3166" s="54"/>
    </row>
    <row r="3167" spans="1:8" x14ac:dyDescent="0.25">
      <c r="A3167" s="113">
        <v>45192</v>
      </c>
      <c r="B3167" s="21" t="s">
        <v>10232</v>
      </c>
      <c r="C3167" s="13" t="s">
        <v>164</v>
      </c>
      <c r="D3167" s="766" t="s">
        <v>11490</v>
      </c>
      <c r="E3167" s="783">
        <v>5649</v>
      </c>
      <c r="F3167" s="214"/>
      <c r="G3167" s="1051">
        <f t="shared" si="62"/>
        <v>5649</v>
      </c>
      <c r="H3167" s="54"/>
    </row>
    <row r="3168" spans="1:8" x14ac:dyDescent="0.25">
      <c r="A3168" s="113">
        <v>45192</v>
      </c>
      <c r="B3168" s="21" t="s">
        <v>9832</v>
      </c>
      <c r="C3168" s="13" t="s">
        <v>168</v>
      </c>
      <c r="D3168" s="766" t="s">
        <v>11806</v>
      </c>
      <c r="E3168" s="783">
        <v>90200</v>
      </c>
      <c r="F3168" s="214"/>
      <c r="G3168" s="1051">
        <f t="shared" si="62"/>
        <v>90200</v>
      </c>
      <c r="H3168" s="54"/>
    </row>
    <row r="3169" spans="1:8" x14ac:dyDescent="0.25">
      <c r="A3169" s="113">
        <v>45194</v>
      </c>
      <c r="B3169" s="21" t="s">
        <v>11007</v>
      </c>
      <c r="C3169" s="13" t="s">
        <v>166</v>
      </c>
      <c r="D3169" s="766" t="s">
        <v>11791</v>
      </c>
      <c r="E3169" s="783">
        <v>11750</v>
      </c>
      <c r="F3169" s="214"/>
      <c r="G3169" s="1051">
        <f t="shared" si="62"/>
        <v>11750</v>
      </c>
      <c r="H3169" s="54"/>
    </row>
    <row r="3170" spans="1:8" ht="16.5" thickBot="1" x14ac:dyDescent="0.3">
      <c r="A3170" s="113">
        <v>45196</v>
      </c>
      <c r="B3170" s="21" t="s">
        <v>10232</v>
      </c>
      <c r="C3170" s="13" t="s">
        <v>164</v>
      </c>
      <c r="D3170" s="766" t="s">
        <v>11491</v>
      </c>
      <c r="E3170" s="783">
        <v>12678</v>
      </c>
      <c r="F3170" s="214"/>
      <c r="G3170" s="1051">
        <f t="shared" si="62"/>
        <v>12678</v>
      </c>
      <c r="H3170" s="54"/>
    </row>
    <row r="3171" spans="1:8" x14ac:dyDescent="0.25">
      <c r="A3171" s="113">
        <v>45188</v>
      </c>
      <c r="B3171" s="21" t="s">
        <v>9409</v>
      </c>
      <c r="C3171" s="13" t="s">
        <v>164</v>
      </c>
      <c r="D3171" s="766"/>
      <c r="E3171" s="783"/>
      <c r="F3171" s="785">
        <v>4370</v>
      </c>
      <c r="G3171" s="784">
        <f t="shared" si="62"/>
        <v>-4370</v>
      </c>
      <c r="H3171" s="1143" t="s">
        <v>11173</v>
      </c>
    </row>
    <row r="3172" spans="1:8" x14ac:dyDescent="0.25">
      <c r="A3172" s="113">
        <v>45188</v>
      </c>
      <c r="B3172" s="21" t="s">
        <v>9967</v>
      </c>
      <c r="C3172" s="13" t="s">
        <v>164</v>
      </c>
      <c r="D3172" s="766"/>
      <c r="E3172" s="783"/>
      <c r="F3172" s="142">
        <v>1260</v>
      </c>
      <c r="G3172" s="784">
        <f t="shared" ref="G3172:G3273" si="64">E3172-F3172</f>
        <v>-1260</v>
      </c>
      <c r="H3172" s="1144"/>
    </row>
    <row r="3173" spans="1:8" x14ac:dyDescent="0.25">
      <c r="A3173" s="113">
        <v>45188</v>
      </c>
      <c r="B3173" s="21" t="s">
        <v>9986</v>
      </c>
      <c r="C3173" s="13" t="s">
        <v>164</v>
      </c>
      <c r="D3173" s="766"/>
      <c r="E3173" s="783"/>
      <c r="F3173" s="142">
        <v>9626</v>
      </c>
      <c r="G3173" s="784">
        <f t="shared" si="64"/>
        <v>-9626</v>
      </c>
      <c r="H3173" s="1144"/>
    </row>
    <row r="3174" spans="1:8" x14ac:dyDescent="0.25">
      <c r="A3174" s="113">
        <v>45188</v>
      </c>
      <c r="B3174" s="21" t="s">
        <v>10151</v>
      </c>
      <c r="C3174" s="13" t="s">
        <v>164</v>
      </c>
      <c r="D3174" s="766"/>
      <c r="E3174" s="783"/>
      <c r="F3174" s="142">
        <v>6023</v>
      </c>
      <c r="G3174" s="784">
        <f t="shared" si="64"/>
        <v>-6023</v>
      </c>
      <c r="H3174" s="1144"/>
    </row>
    <row r="3175" spans="1:8" x14ac:dyDescent="0.25">
      <c r="A3175" s="113">
        <v>45188</v>
      </c>
      <c r="B3175" s="21" t="s">
        <v>10296</v>
      </c>
      <c r="C3175" s="13" t="s">
        <v>164</v>
      </c>
      <c r="D3175" s="766"/>
      <c r="E3175" s="783"/>
      <c r="F3175" s="142">
        <v>6055</v>
      </c>
      <c r="G3175" s="784">
        <f t="shared" si="64"/>
        <v>-6055</v>
      </c>
      <c r="H3175" s="1144"/>
    </row>
    <row r="3176" spans="1:8" x14ac:dyDescent="0.25">
      <c r="A3176" s="113">
        <v>45188</v>
      </c>
      <c r="B3176" s="21" t="s">
        <v>10471</v>
      </c>
      <c r="C3176" s="13" t="s">
        <v>164</v>
      </c>
      <c r="D3176" s="766"/>
      <c r="E3176" s="783"/>
      <c r="F3176" s="142">
        <v>60002</v>
      </c>
      <c r="G3176" s="784">
        <f t="shared" si="64"/>
        <v>-60002</v>
      </c>
      <c r="H3176" s="1144"/>
    </row>
    <row r="3177" spans="1:8" x14ac:dyDescent="0.25">
      <c r="A3177" s="113">
        <v>45188</v>
      </c>
      <c r="B3177" s="21" t="s">
        <v>10232</v>
      </c>
      <c r="C3177" s="13" t="s">
        <v>164</v>
      </c>
      <c r="D3177" s="766"/>
      <c r="E3177" s="783"/>
      <c r="F3177" s="142">
        <v>9551</v>
      </c>
      <c r="G3177" s="784">
        <f t="shared" si="64"/>
        <v>-9551</v>
      </c>
      <c r="H3177" s="1144"/>
    </row>
    <row r="3178" spans="1:8" x14ac:dyDescent="0.25">
      <c r="A3178" s="113">
        <v>45188</v>
      </c>
      <c r="B3178" s="21" t="s">
        <v>9356</v>
      </c>
      <c r="C3178" s="13" t="s">
        <v>164</v>
      </c>
      <c r="D3178" s="766"/>
      <c r="E3178" s="783"/>
      <c r="F3178" s="142">
        <v>20807</v>
      </c>
      <c r="G3178" s="784">
        <f t="shared" si="64"/>
        <v>-20807</v>
      </c>
      <c r="H3178" s="1144"/>
    </row>
    <row r="3179" spans="1:8" ht="16.5" thickBot="1" x14ac:dyDescent="0.3">
      <c r="A3179" s="113">
        <v>45188</v>
      </c>
      <c r="B3179" s="21" t="s">
        <v>10379</v>
      </c>
      <c r="C3179" s="13" t="s">
        <v>164</v>
      </c>
      <c r="D3179" s="766"/>
      <c r="E3179" s="783"/>
      <c r="F3179" s="786">
        <v>14924</v>
      </c>
      <c r="G3179" s="784">
        <f t="shared" si="64"/>
        <v>-14924</v>
      </c>
      <c r="H3179" s="1145"/>
    </row>
    <row r="3180" spans="1:8" x14ac:dyDescent="0.25">
      <c r="A3180" s="113">
        <v>45188</v>
      </c>
      <c r="B3180" s="21" t="s">
        <v>9356</v>
      </c>
      <c r="C3180" s="13" t="s">
        <v>169</v>
      </c>
      <c r="D3180" s="766" t="s">
        <v>11202</v>
      </c>
      <c r="E3180" s="22">
        <v>44544</v>
      </c>
      <c r="F3180" s="110"/>
      <c r="G3180" s="784">
        <f t="shared" si="64"/>
        <v>44544</v>
      </c>
      <c r="H3180" s="956"/>
    </row>
    <row r="3181" spans="1:8" ht="16.5" thickBot="1" x14ac:dyDescent="0.3">
      <c r="A3181" s="113">
        <v>45191</v>
      </c>
      <c r="B3181" s="21" t="s">
        <v>10576</v>
      </c>
      <c r="C3181" s="13" t="s">
        <v>180</v>
      </c>
      <c r="D3181" s="766"/>
      <c r="E3181" s="22"/>
      <c r="F3181" s="110">
        <v>1000000</v>
      </c>
      <c r="G3181" s="14">
        <f t="shared" si="64"/>
        <v>-1000000</v>
      </c>
      <c r="H3181" s="13" t="s">
        <v>11160</v>
      </c>
    </row>
    <row r="3182" spans="1:8" x14ac:dyDescent="0.25">
      <c r="A3182" s="113">
        <v>45190</v>
      </c>
      <c r="B3182" s="21" t="s">
        <v>9986</v>
      </c>
      <c r="C3182" s="13" t="s">
        <v>169</v>
      </c>
      <c r="D3182" s="766"/>
      <c r="E3182" s="783"/>
      <c r="F3182" s="785">
        <v>100000</v>
      </c>
      <c r="G3182" s="784">
        <f t="shared" si="64"/>
        <v>-100000</v>
      </c>
      <c r="H3182" s="1152" t="s">
        <v>11172</v>
      </c>
    </row>
    <row r="3183" spans="1:8" x14ac:dyDescent="0.25">
      <c r="A3183" s="113">
        <v>45190</v>
      </c>
      <c r="B3183" s="21" t="s">
        <v>10571</v>
      </c>
      <c r="C3183" s="13" t="s">
        <v>169</v>
      </c>
      <c r="D3183" s="766"/>
      <c r="E3183" s="783"/>
      <c r="F3183" s="142">
        <v>100000</v>
      </c>
      <c r="G3183" s="784">
        <f t="shared" si="64"/>
        <v>-100000</v>
      </c>
      <c r="H3183" s="1157"/>
    </row>
    <row r="3184" spans="1:8" ht="16.5" thickBot="1" x14ac:dyDescent="0.3">
      <c r="A3184" s="113">
        <v>45190</v>
      </c>
      <c r="B3184" s="21" t="s">
        <v>9356</v>
      </c>
      <c r="C3184" s="13" t="s">
        <v>169</v>
      </c>
      <c r="D3184" s="766"/>
      <c r="E3184" s="783"/>
      <c r="F3184" s="786">
        <v>300000</v>
      </c>
      <c r="G3184" s="784">
        <f t="shared" si="64"/>
        <v>-300000</v>
      </c>
      <c r="H3184" s="1153"/>
    </row>
    <row r="3185" spans="1:8" x14ac:dyDescent="0.25">
      <c r="A3185" s="113">
        <v>45190</v>
      </c>
      <c r="B3185" s="21" t="s">
        <v>10232</v>
      </c>
      <c r="C3185" s="13" t="s">
        <v>8394</v>
      </c>
      <c r="D3185" s="766"/>
      <c r="E3185" s="22"/>
      <c r="F3185" s="112">
        <v>500000</v>
      </c>
      <c r="G3185" s="784">
        <f t="shared" si="64"/>
        <v>-500000</v>
      </c>
      <c r="H3185" s="13" t="s">
        <v>11168</v>
      </c>
    </row>
    <row r="3186" spans="1:8" x14ac:dyDescent="0.25">
      <c r="A3186" s="113">
        <v>45192</v>
      </c>
      <c r="B3186" s="21" t="s">
        <v>9356</v>
      </c>
      <c r="C3186" s="13" t="s">
        <v>7467</v>
      </c>
      <c r="D3186" s="766" t="s">
        <v>11252</v>
      </c>
      <c r="E3186" s="22">
        <v>16000</v>
      </c>
      <c r="F3186" s="112"/>
      <c r="G3186" s="784">
        <f t="shared" si="64"/>
        <v>16000</v>
      </c>
      <c r="H3186" s="13"/>
    </row>
    <row r="3187" spans="1:8" x14ac:dyDescent="0.25">
      <c r="A3187" s="113">
        <v>45194</v>
      </c>
      <c r="B3187" s="21" t="s">
        <v>10232</v>
      </c>
      <c r="C3187" s="13" t="s">
        <v>180</v>
      </c>
      <c r="D3187" s="766" t="s">
        <v>11201</v>
      </c>
      <c r="E3187" s="22">
        <v>18060</v>
      </c>
      <c r="F3187" s="112"/>
      <c r="G3187" s="784">
        <f t="shared" si="64"/>
        <v>18060</v>
      </c>
      <c r="H3187" s="13"/>
    </row>
    <row r="3188" spans="1:8" x14ac:dyDescent="0.25">
      <c r="A3188" s="113">
        <v>45194</v>
      </c>
      <c r="B3188" s="21" t="s">
        <v>9967</v>
      </c>
      <c r="C3188" s="13" t="s">
        <v>169</v>
      </c>
      <c r="D3188" s="766" t="s">
        <v>11203</v>
      </c>
      <c r="E3188" s="22">
        <v>15350</v>
      </c>
      <c r="F3188" s="112"/>
      <c r="G3188" s="784">
        <f t="shared" si="64"/>
        <v>15350</v>
      </c>
      <c r="H3188" s="13"/>
    </row>
    <row r="3189" spans="1:8" x14ac:dyDescent="0.25">
      <c r="A3189" s="113">
        <v>45194</v>
      </c>
      <c r="B3189" s="21" t="s">
        <v>10232</v>
      </c>
      <c r="C3189" s="13" t="s">
        <v>11324</v>
      </c>
      <c r="D3189" s="766"/>
      <c r="E3189" s="22"/>
      <c r="F3189" s="111">
        <v>1000000</v>
      </c>
      <c r="G3189" s="784">
        <f t="shared" si="64"/>
        <v>-1000000</v>
      </c>
      <c r="H3189" s="13" t="s">
        <v>11325</v>
      </c>
    </row>
    <row r="3190" spans="1:8" ht="16.5" thickBot="1" x14ac:dyDescent="0.3">
      <c r="A3190" s="113">
        <v>45194</v>
      </c>
      <c r="B3190" s="21" t="s">
        <v>10571</v>
      </c>
      <c r="C3190" s="13" t="s">
        <v>7467</v>
      </c>
      <c r="D3190" s="766"/>
      <c r="E3190" s="22"/>
      <c r="F3190" s="111">
        <v>500000</v>
      </c>
      <c r="G3190" s="784">
        <f t="shared" si="64"/>
        <v>-500000</v>
      </c>
      <c r="H3190" s="13" t="s">
        <v>11174</v>
      </c>
    </row>
    <row r="3191" spans="1:8" x14ac:dyDescent="0.25">
      <c r="A3191" s="113">
        <v>45195</v>
      </c>
      <c r="B3191" s="21" t="s">
        <v>10151</v>
      </c>
      <c r="C3191" s="13" t="s">
        <v>8394</v>
      </c>
      <c r="D3191" s="766"/>
      <c r="E3191" s="783"/>
      <c r="F3191" s="785">
        <v>158496</v>
      </c>
      <c r="G3191" s="784">
        <f t="shared" si="64"/>
        <v>-158496</v>
      </c>
      <c r="H3191" s="1152" t="s">
        <v>11224</v>
      </c>
    </row>
    <row r="3192" spans="1:8" x14ac:dyDescent="0.25">
      <c r="A3192" s="113">
        <v>45195</v>
      </c>
      <c r="B3192" s="21" t="s">
        <v>10571</v>
      </c>
      <c r="C3192" s="13" t="s">
        <v>8394</v>
      </c>
      <c r="D3192" s="766"/>
      <c r="E3192" s="783"/>
      <c r="F3192" s="152">
        <v>11574</v>
      </c>
      <c r="G3192" s="784">
        <f t="shared" si="64"/>
        <v>-11574</v>
      </c>
      <c r="H3192" s="1157"/>
    </row>
    <row r="3193" spans="1:8" x14ac:dyDescent="0.25">
      <c r="A3193" s="113">
        <v>45195</v>
      </c>
      <c r="B3193" s="21" t="s">
        <v>9356</v>
      </c>
      <c r="C3193" s="13" t="s">
        <v>8394</v>
      </c>
      <c r="D3193" s="766"/>
      <c r="E3193" s="783"/>
      <c r="F3193" s="152">
        <v>120076</v>
      </c>
      <c r="G3193" s="784">
        <f t="shared" si="64"/>
        <v>-120076</v>
      </c>
      <c r="H3193" s="1157"/>
    </row>
    <row r="3194" spans="1:8" x14ac:dyDescent="0.25">
      <c r="A3194" s="113">
        <v>45195</v>
      </c>
      <c r="B3194" s="21" t="s">
        <v>10379</v>
      </c>
      <c r="C3194" s="13" t="s">
        <v>8394</v>
      </c>
      <c r="D3194" s="766"/>
      <c r="E3194" s="783"/>
      <c r="F3194" s="152">
        <v>209438</v>
      </c>
      <c r="G3194" s="784">
        <f t="shared" si="64"/>
        <v>-209438</v>
      </c>
      <c r="H3194" s="1157"/>
    </row>
    <row r="3195" spans="1:8" x14ac:dyDescent="0.25">
      <c r="A3195" s="113">
        <v>45195</v>
      </c>
      <c r="B3195" s="21" t="s">
        <v>11075</v>
      </c>
      <c r="C3195" s="13" t="s">
        <v>8394</v>
      </c>
      <c r="D3195" s="766"/>
      <c r="E3195" s="783"/>
      <c r="F3195" s="152">
        <v>203556</v>
      </c>
      <c r="G3195" s="784">
        <f t="shared" si="64"/>
        <v>-203556</v>
      </c>
      <c r="H3195" s="1157"/>
    </row>
    <row r="3196" spans="1:8" ht="16.5" customHeight="1" thickBot="1" x14ac:dyDescent="0.3">
      <c r="A3196" s="113">
        <v>45195</v>
      </c>
      <c r="B3196" s="21" t="s">
        <v>10576</v>
      </c>
      <c r="C3196" s="13" t="s">
        <v>8394</v>
      </c>
      <c r="D3196" s="766"/>
      <c r="E3196" s="783"/>
      <c r="F3196" s="296">
        <v>296860</v>
      </c>
      <c r="G3196" s="784">
        <f t="shared" si="64"/>
        <v>-296860</v>
      </c>
      <c r="H3196" s="1153"/>
    </row>
    <row r="3197" spans="1:8" x14ac:dyDescent="0.25">
      <c r="A3197" s="113">
        <v>45195</v>
      </c>
      <c r="B3197" s="21" t="s">
        <v>10571</v>
      </c>
      <c r="C3197" s="13" t="s">
        <v>7467</v>
      </c>
      <c r="D3197" s="766"/>
      <c r="E3197" s="783"/>
      <c r="F3197" s="785">
        <v>586928</v>
      </c>
      <c r="G3197" s="784">
        <f t="shared" si="64"/>
        <v>-586928</v>
      </c>
      <c r="H3197" s="1132" t="s">
        <v>11213</v>
      </c>
    </row>
    <row r="3198" spans="1:8" x14ac:dyDescent="0.25">
      <c r="A3198" s="113">
        <v>45195</v>
      </c>
      <c r="B3198" s="21" t="s">
        <v>9661</v>
      </c>
      <c r="C3198" s="13" t="s">
        <v>7467</v>
      </c>
      <c r="D3198" s="766"/>
      <c r="E3198" s="783"/>
      <c r="F3198" s="142">
        <v>130436</v>
      </c>
      <c r="G3198" s="784">
        <f t="shared" si="64"/>
        <v>-130436</v>
      </c>
      <c r="H3198" s="1133"/>
    </row>
    <row r="3199" spans="1:8" ht="16.5" thickBot="1" x14ac:dyDescent="0.3">
      <c r="A3199" s="113">
        <v>45195</v>
      </c>
      <c r="B3199" s="21" t="s">
        <v>10296</v>
      </c>
      <c r="C3199" s="13" t="s">
        <v>7467</v>
      </c>
      <c r="D3199" s="766"/>
      <c r="E3199" s="783"/>
      <c r="F3199" s="786">
        <v>82636</v>
      </c>
      <c r="G3199" s="784">
        <f t="shared" si="64"/>
        <v>-82636</v>
      </c>
      <c r="H3199" s="1134"/>
    </row>
    <row r="3200" spans="1:8" x14ac:dyDescent="0.25">
      <c r="A3200" s="113">
        <v>45195</v>
      </c>
      <c r="B3200" s="21" t="s">
        <v>10232</v>
      </c>
      <c r="C3200" s="13" t="s">
        <v>7467</v>
      </c>
      <c r="D3200" s="766" t="s">
        <v>11253</v>
      </c>
      <c r="E3200" s="783">
        <v>716336</v>
      </c>
      <c r="F3200" s="214"/>
      <c r="G3200" s="784">
        <f t="shared" si="64"/>
        <v>716336</v>
      </c>
      <c r="H3200" s="343"/>
    </row>
    <row r="3201" spans="1:8" ht="16.5" thickBot="1" x14ac:dyDescent="0.3">
      <c r="A3201" s="113">
        <v>45197</v>
      </c>
      <c r="B3201" s="21" t="s">
        <v>11075</v>
      </c>
      <c r="C3201" s="13" t="s">
        <v>7467</v>
      </c>
      <c r="D3201" s="766" t="s">
        <v>11254</v>
      </c>
      <c r="E3201" s="783">
        <v>147702</v>
      </c>
      <c r="F3201" s="214"/>
      <c r="G3201" s="784">
        <f t="shared" si="64"/>
        <v>147702</v>
      </c>
      <c r="H3201" s="343"/>
    </row>
    <row r="3202" spans="1:8" x14ac:dyDescent="0.25">
      <c r="A3202" s="113">
        <v>45195</v>
      </c>
      <c r="B3202" s="21" t="s">
        <v>10571</v>
      </c>
      <c r="C3202" s="13" t="s">
        <v>7467</v>
      </c>
      <c r="D3202" s="766"/>
      <c r="E3202" s="783"/>
      <c r="F3202" s="785">
        <v>32460</v>
      </c>
      <c r="G3202" s="784">
        <f t="shared" si="64"/>
        <v>-32460</v>
      </c>
      <c r="H3202" s="1152" t="s">
        <v>11172</v>
      </c>
    </row>
    <row r="3203" spans="1:8" x14ac:dyDescent="0.25">
      <c r="A3203" s="113">
        <v>45195</v>
      </c>
      <c r="B3203" s="21" t="s">
        <v>10151</v>
      </c>
      <c r="C3203" s="13" t="s">
        <v>7467</v>
      </c>
      <c r="D3203" s="766"/>
      <c r="E3203" s="783"/>
      <c r="F3203" s="152">
        <v>228360</v>
      </c>
      <c r="G3203" s="784">
        <f t="shared" si="64"/>
        <v>-228360</v>
      </c>
      <c r="H3203" s="1157"/>
    </row>
    <row r="3204" spans="1:8" x14ac:dyDescent="0.25">
      <c r="A3204" s="113">
        <v>45195</v>
      </c>
      <c r="B3204" s="21" t="s">
        <v>9986</v>
      </c>
      <c r="C3204" s="13" t="s">
        <v>7467</v>
      </c>
      <c r="D3204" s="766"/>
      <c r="E3204" s="783"/>
      <c r="F3204" s="152">
        <v>35755</v>
      </c>
      <c r="G3204" s="784">
        <f t="shared" si="64"/>
        <v>-35755</v>
      </c>
      <c r="H3204" s="1157"/>
    </row>
    <row r="3205" spans="1:8" ht="16.5" thickBot="1" x14ac:dyDescent="0.3">
      <c r="A3205" s="113">
        <v>45195</v>
      </c>
      <c r="B3205" s="21" t="s">
        <v>11075</v>
      </c>
      <c r="C3205" s="13" t="s">
        <v>7467</v>
      </c>
      <c r="D3205" s="766"/>
      <c r="E3205" s="783"/>
      <c r="F3205" s="296">
        <f>500000-F3204-F3203-F3202</f>
        <v>203425</v>
      </c>
      <c r="G3205" s="784">
        <f t="shared" si="64"/>
        <v>-203425</v>
      </c>
      <c r="H3205" s="1153"/>
    </row>
    <row r="3206" spans="1:8" x14ac:dyDescent="0.25">
      <c r="A3206" s="113">
        <v>45197</v>
      </c>
      <c r="B3206" s="21" t="s">
        <v>10576</v>
      </c>
      <c r="C3206" s="13" t="s">
        <v>8394</v>
      </c>
      <c r="D3206" s="766" t="s">
        <v>11258</v>
      </c>
      <c r="E3206" s="783">
        <v>198542</v>
      </c>
      <c r="F3206" s="214"/>
      <c r="G3206" s="784">
        <f t="shared" si="64"/>
        <v>198542</v>
      </c>
      <c r="H3206" s="956"/>
    </row>
    <row r="3207" spans="1:8" ht="21" x14ac:dyDescent="0.25">
      <c r="A3207" s="113">
        <v>45197</v>
      </c>
      <c r="B3207" s="21" t="s">
        <v>11075</v>
      </c>
      <c r="C3207" s="13" t="s">
        <v>7467</v>
      </c>
      <c r="D3207" s="766"/>
      <c r="E3207" s="783"/>
      <c r="F3207" s="214">
        <v>50000</v>
      </c>
      <c r="G3207" s="784">
        <f t="shared" si="64"/>
        <v>-50000</v>
      </c>
      <c r="H3207" s="1052" t="s">
        <v>11264</v>
      </c>
    </row>
    <row r="3208" spans="1:8" x14ac:dyDescent="0.25">
      <c r="A3208" s="113">
        <v>45197</v>
      </c>
      <c r="B3208" s="21" t="s">
        <v>10576</v>
      </c>
      <c r="C3208" s="13" t="s">
        <v>8394</v>
      </c>
      <c r="D3208" s="766" t="s">
        <v>11259</v>
      </c>
      <c r="E3208" s="783">
        <v>43188</v>
      </c>
      <c r="F3208" s="214"/>
      <c r="G3208" s="784">
        <f t="shared" si="64"/>
        <v>43188</v>
      </c>
      <c r="H3208" s="956"/>
    </row>
    <row r="3209" spans="1:8" x14ac:dyDescent="0.25">
      <c r="A3209" s="113">
        <v>45197</v>
      </c>
      <c r="B3209" s="21" t="s">
        <v>11075</v>
      </c>
      <c r="C3209" s="13" t="s">
        <v>8394</v>
      </c>
      <c r="D3209" s="766" t="s">
        <v>11260</v>
      </c>
      <c r="E3209" s="783">
        <v>137198</v>
      </c>
      <c r="F3209" s="214"/>
      <c r="G3209" s="784">
        <f t="shared" si="64"/>
        <v>137198</v>
      </c>
      <c r="H3209" s="956"/>
    </row>
    <row r="3210" spans="1:8" x14ac:dyDescent="0.25">
      <c r="A3210" s="113">
        <v>45197</v>
      </c>
      <c r="B3210" s="21" t="s">
        <v>9356</v>
      </c>
      <c r="C3210" s="13" t="s">
        <v>8394</v>
      </c>
      <c r="D3210" s="766" t="s">
        <v>11261</v>
      </c>
      <c r="E3210" s="783">
        <v>3763</v>
      </c>
      <c r="F3210" s="214"/>
      <c r="G3210" s="784">
        <f t="shared" si="64"/>
        <v>3763</v>
      </c>
      <c r="H3210" s="956"/>
    </row>
    <row r="3211" spans="1:8" x14ac:dyDescent="0.25">
      <c r="A3211" s="113">
        <v>45199</v>
      </c>
      <c r="B3211" s="21" t="s">
        <v>10576</v>
      </c>
      <c r="C3211" s="13" t="s">
        <v>168</v>
      </c>
      <c r="D3211" s="766" t="s">
        <v>11262</v>
      </c>
      <c r="E3211" s="783">
        <v>3780</v>
      </c>
      <c r="F3211" s="214"/>
      <c r="G3211" s="784">
        <f t="shared" si="64"/>
        <v>3780</v>
      </c>
      <c r="H3211" s="956"/>
    </row>
    <row r="3212" spans="1:8" x14ac:dyDescent="0.25">
      <c r="A3212" s="113">
        <v>45201</v>
      </c>
      <c r="B3212" s="21" t="s">
        <v>9986</v>
      </c>
      <c r="C3212" s="13" t="s">
        <v>169</v>
      </c>
      <c r="D3212" s="766"/>
      <c r="E3212" s="783">
        <v>13532</v>
      </c>
      <c r="F3212" s="214"/>
      <c r="G3212" s="784">
        <f t="shared" si="64"/>
        <v>13532</v>
      </c>
      <c r="H3212" s="956"/>
    </row>
    <row r="3213" spans="1:8" x14ac:dyDescent="0.25">
      <c r="A3213" s="113">
        <v>45201</v>
      </c>
      <c r="B3213" s="21" t="s">
        <v>10576</v>
      </c>
      <c r="C3213" s="13" t="s">
        <v>5187</v>
      </c>
      <c r="D3213" s="766" t="s">
        <v>12265</v>
      </c>
      <c r="E3213" s="783">
        <v>198000</v>
      </c>
      <c r="F3213" s="214"/>
      <c r="G3213" s="784">
        <f t="shared" si="64"/>
        <v>198000</v>
      </c>
      <c r="H3213" s="956"/>
    </row>
    <row r="3214" spans="1:8" x14ac:dyDescent="0.25">
      <c r="A3214" s="113">
        <v>45201</v>
      </c>
      <c r="B3214" s="21" t="s">
        <v>10296</v>
      </c>
      <c r="C3214" s="13" t="s">
        <v>5187</v>
      </c>
      <c r="D3214" s="766" t="s">
        <v>12259</v>
      </c>
      <c r="E3214" s="783">
        <v>151948</v>
      </c>
      <c r="F3214" s="214"/>
      <c r="G3214" s="784">
        <f t="shared" si="64"/>
        <v>151948</v>
      </c>
      <c r="H3214" s="956"/>
    </row>
    <row r="3215" spans="1:8" x14ac:dyDescent="0.25">
      <c r="A3215" s="113">
        <v>45202</v>
      </c>
      <c r="B3215" s="21" t="s">
        <v>10151</v>
      </c>
      <c r="C3215" s="13" t="s">
        <v>8394</v>
      </c>
      <c r="D3215" s="766" t="s">
        <v>11345</v>
      </c>
      <c r="E3215" s="783">
        <v>75140</v>
      </c>
      <c r="F3215" s="214"/>
      <c r="G3215" s="784">
        <f t="shared" si="64"/>
        <v>75140</v>
      </c>
      <c r="H3215" s="956"/>
    </row>
    <row r="3216" spans="1:8" x14ac:dyDescent="0.25">
      <c r="A3216" s="113">
        <v>45202</v>
      </c>
      <c r="B3216" s="21" t="s">
        <v>10576</v>
      </c>
      <c r="C3216" s="13" t="s">
        <v>7467</v>
      </c>
      <c r="D3216" s="766" t="s">
        <v>11255</v>
      </c>
      <c r="E3216" s="22">
        <v>64000</v>
      </c>
      <c r="F3216" s="112"/>
      <c r="G3216" s="784">
        <f t="shared" si="64"/>
        <v>64000</v>
      </c>
      <c r="H3216" s="13"/>
    </row>
    <row r="3217" spans="1:8" ht="16.5" thickBot="1" x14ac:dyDescent="0.3">
      <c r="A3217" s="113">
        <v>45202</v>
      </c>
      <c r="B3217" s="21" t="s">
        <v>10232</v>
      </c>
      <c r="C3217" s="13" t="s">
        <v>7467</v>
      </c>
      <c r="D3217" s="766" t="s">
        <v>11256</v>
      </c>
      <c r="E3217" s="22">
        <v>683270</v>
      </c>
      <c r="F3217" s="111"/>
      <c r="G3217" s="784">
        <f t="shared" si="64"/>
        <v>683270</v>
      </c>
      <c r="H3217" s="13"/>
    </row>
    <row r="3218" spans="1:8" x14ac:dyDescent="0.25">
      <c r="A3218" s="113">
        <v>45202</v>
      </c>
      <c r="B3218" s="21" t="s">
        <v>8559</v>
      </c>
      <c r="C3218" s="13" t="s">
        <v>168</v>
      </c>
      <c r="D3218" s="766"/>
      <c r="E3218" s="783"/>
      <c r="F3218" s="785">
        <v>83200</v>
      </c>
      <c r="G3218" s="784">
        <f t="shared" si="64"/>
        <v>-83200</v>
      </c>
      <c r="H3218" s="1152" t="s">
        <v>11172</v>
      </c>
    </row>
    <row r="3219" spans="1:8" x14ac:dyDescent="0.25">
      <c r="A3219" s="113">
        <v>45202</v>
      </c>
      <c r="B3219" s="21" t="s">
        <v>8868</v>
      </c>
      <c r="C3219" s="13" t="s">
        <v>168</v>
      </c>
      <c r="D3219" s="766"/>
      <c r="E3219" s="783"/>
      <c r="F3219" s="152">
        <v>227720</v>
      </c>
      <c r="G3219" s="784">
        <f t="shared" si="64"/>
        <v>-227720</v>
      </c>
      <c r="H3219" s="1157"/>
    </row>
    <row r="3220" spans="1:8" x14ac:dyDescent="0.25">
      <c r="A3220" s="113">
        <v>45202</v>
      </c>
      <c r="B3220" s="21" t="s">
        <v>9507</v>
      </c>
      <c r="C3220" s="13" t="s">
        <v>168</v>
      </c>
      <c r="D3220" s="766"/>
      <c r="E3220" s="783"/>
      <c r="F3220" s="152">
        <v>9820</v>
      </c>
      <c r="G3220" s="784">
        <f t="shared" si="64"/>
        <v>-9820</v>
      </c>
      <c r="H3220" s="1157"/>
    </row>
    <row r="3221" spans="1:8" ht="16.5" thickBot="1" x14ac:dyDescent="0.3">
      <c r="A3221" s="113">
        <v>45202</v>
      </c>
      <c r="B3221" s="21" t="s">
        <v>10296</v>
      </c>
      <c r="C3221" s="13" t="s">
        <v>168</v>
      </c>
      <c r="D3221" s="766"/>
      <c r="E3221" s="783"/>
      <c r="F3221" s="296">
        <v>179260</v>
      </c>
      <c r="G3221" s="784">
        <f t="shared" si="64"/>
        <v>-179260</v>
      </c>
      <c r="H3221" s="1153"/>
    </row>
    <row r="3222" spans="1:8" x14ac:dyDescent="0.25">
      <c r="A3222" s="113">
        <v>45202</v>
      </c>
      <c r="B3222" s="21" t="s">
        <v>9356</v>
      </c>
      <c r="C3222" s="13" t="s">
        <v>7467</v>
      </c>
      <c r="D3222" s="766"/>
      <c r="E3222" s="22"/>
      <c r="F3222" s="112">
        <v>200000</v>
      </c>
      <c r="G3222" s="14">
        <f t="shared" si="64"/>
        <v>-200000</v>
      </c>
      <c r="H3222" s="13" t="s">
        <v>11174</v>
      </c>
    </row>
    <row r="3223" spans="1:8" x14ac:dyDescent="0.25">
      <c r="A3223" s="113">
        <v>45203</v>
      </c>
      <c r="B3223" s="21" t="s">
        <v>10576</v>
      </c>
      <c r="C3223" s="13" t="s">
        <v>180</v>
      </c>
      <c r="D3223" s="766"/>
      <c r="E3223" s="22"/>
      <c r="F3223" s="19">
        <v>500000</v>
      </c>
      <c r="G3223" s="14">
        <f t="shared" si="64"/>
        <v>-500000</v>
      </c>
      <c r="H3223" s="13" t="s">
        <v>11174</v>
      </c>
    </row>
    <row r="3224" spans="1:8" x14ac:dyDescent="0.25">
      <c r="A3224" s="113">
        <v>45204</v>
      </c>
      <c r="B3224" s="21" t="s">
        <v>9986</v>
      </c>
      <c r="C3224" s="13" t="s">
        <v>169</v>
      </c>
      <c r="D3224" s="766" t="s">
        <v>11358</v>
      </c>
      <c r="E3224" s="22">
        <v>149219</v>
      </c>
      <c r="F3224" s="19"/>
      <c r="G3224" s="14">
        <f t="shared" si="64"/>
        <v>149219</v>
      </c>
      <c r="H3224" s="13"/>
    </row>
    <row r="3225" spans="1:8" x14ac:dyDescent="0.25">
      <c r="A3225" s="113">
        <v>45205</v>
      </c>
      <c r="B3225" s="21" t="s">
        <v>10232</v>
      </c>
      <c r="C3225" s="13" t="s">
        <v>7467</v>
      </c>
      <c r="D3225" s="766" t="s">
        <v>11353</v>
      </c>
      <c r="E3225" s="22">
        <v>461969</v>
      </c>
      <c r="F3225" s="19"/>
      <c r="G3225" s="14">
        <f t="shared" si="64"/>
        <v>461969</v>
      </c>
      <c r="H3225" s="13"/>
    </row>
    <row r="3226" spans="1:8" x14ac:dyDescent="0.25">
      <c r="A3226" s="113">
        <v>45205</v>
      </c>
      <c r="B3226" s="21" t="s">
        <v>10576</v>
      </c>
      <c r="C3226" s="13" t="s">
        <v>7467</v>
      </c>
      <c r="D3226" s="766" t="s">
        <v>11354</v>
      </c>
      <c r="E3226" s="22">
        <v>461969</v>
      </c>
      <c r="F3226" s="19"/>
      <c r="G3226" s="14">
        <f t="shared" si="64"/>
        <v>461969</v>
      </c>
      <c r="H3226" s="13"/>
    </row>
    <row r="3227" spans="1:8" x14ac:dyDescent="0.25">
      <c r="A3227" s="113">
        <v>45206</v>
      </c>
      <c r="B3227" s="21" t="s">
        <v>9986</v>
      </c>
      <c r="C3227" s="13" t="s">
        <v>164</v>
      </c>
      <c r="D3227" s="766" t="s">
        <v>11272</v>
      </c>
      <c r="E3227" s="22">
        <v>11352</v>
      </c>
      <c r="F3227" s="19"/>
      <c r="G3227" s="14">
        <f t="shared" si="64"/>
        <v>11352</v>
      </c>
      <c r="H3227" s="13"/>
    </row>
    <row r="3228" spans="1:8" x14ac:dyDescent="0.25">
      <c r="A3228" s="113">
        <v>45206</v>
      </c>
      <c r="B3228" s="21" t="s">
        <v>10232</v>
      </c>
      <c r="C3228" s="13" t="s">
        <v>168</v>
      </c>
      <c r="D3228" s="766" t="s">
        <v>11330</v>
      </c>
      <c r="E3228" s="22">
        <v>44000</v>
      </c>
      <c r="F3228" s="19"/>
      <c r="G3228" s="14">
        <f t="shared" si="64"/>
        <v>44000</v>
      </c>
      <c r="H3228" s="13"/>
    </row>
    <row r="3229" spans="1:8" x14ac:dyDescent="0.25">
      <c r="A3229" s="113">
        <v>45206</v>
      </c>
      <c r="B3229" s="21" t="s">
        <v>10232</v>
      </c>
      <c r="C3229" s="13" t="s">
        <v>8394</v>
      </c>
      <c r="D3229" s="766" t="s">
        <v>11346</v>
      </c>
      <c r="E3229" s="22">
        <v>324466</v>
      </c>
      <c r="F3229" s="19"/>
      <c r="G3229" s="14">
        <f t="shared" si="64"/>
        <v>324466</v>
      </c>
      <c r="H3229" s="13"/>
    </row>
    <row r="3230" spans="1:8" x14ac:dyDescent="0.25">
      <c r="A3230" s="113">
        <v>45206</v>
      </c>
      <c r="B3230" s="21" t="s">
        <v>10576</v>
      </c>
      <c r="C3230" s="13" t="s">
        <v>8394</v>
      </c>
      <c r="D3230" s="766" t="s">
        <v>11347</v>
      </c>
      <c r="E3230" s="22">
        <v>61576</v>
      </c>
      <c r="F3230" s="19"/>
      <c r="G3230" s="14">
        <f t="shared" si="64"/>
        <v>61576</v>
      </c>
      <c r="H3230" s="13"/>
    </row>
    <row r="3231" spans="1:8" x14ac:dyDescent="0.25">
      <c r="A3231" s="113">
        <v>45206</v>
      </c>
      <c r="B3231" s="21" t="s">
        <v>10379</v>
      </c>
      <c r="C3231" s="13" t="s">
        <v>8394</v>
      </c>
      <c r="D3231" s="766" t="s">
        <v>11348</v>
      </c>
      <c r="E3231" s="22">
        <v>17368</v>
      </c>
      <c r="F3231" s="19"/>
      <c r="G3231" s="14">
        <f t="shared" si="64"/>
        <v>17368</v>
      </c>
      <c r="H3231" s="13"/>
    </row>
    <row r="3232" spans="1:8" x14ac:dyDescent="0.25">
      <c r="A3232" s="113">
        <v>45208</v>
      </c>
      <c r="B3232" s="21" t="s">
        <v>10232</v>
      </c>
      <c r="C3232" s="13" t="s">
        <v>168</v>
      </c>
      <c r="D3232" s="766" t="s">
        <v>11355</v>
      </c>
      <c r="E3232" s="22">
        <v>44000</v>
      </c>
      <c r="F3232" s="19"/>
      <c r="G3232" s="14">
        <f t="shared" si="64"/>
        <v>44000</v>
      </c>
      <c r="H3232" s="13"/>
    </row>
    <row r="3233" spans="1:8" x14ac:dyDescent="0.25">
      <c r="A3233" s="113">
        <v>45208</v>
      </c>
      <c r="B3233" s="21" t="s">
        <v>10909</v>
      </c>
      <c r="C3233" s="13" t="s">
        <v>168</v>
      </c>
      <c r="D3233" s="766" t="s">
        <v>11356</v>
      </c>
      <c r="E3233" s="22">
        <v>53000</v>
      </c>
      <c r="F3233" s="19"/>
      <c r="G3233" s="14">
        <f t="shared" si="64"/>
        <v>53000</v>
      </c>
      <c r="H3233" s="13"/>
    </row>
    <row r="3234" spans="1:8" x14ac:dyDescent="0.25">
      <c r="A3234" s="113">
        <v>45208</v>
      </c>
      <c r="B3234" s="21" t="s">
        <v>11075</v>
      </c>
      <c r="C3234" s="13" t="s">
        <v>8394</v>
      </c>
      <c r="D3234" s="766" t="s">
        <v>11349</v>
      </c>
      <c r="E3234" s="22">
        <v>57660</v>
      </c>
      <c r="F3234" s="19"/>
      <c r="G3234" s="14">
        <f t="shared" si="64"/>
        <v>57660</v>
      </c>
      <c r="H3234" s="13"/>
    </row>
    <row r="3235" spans="1:8" x14ac:dyDescent="0.25">
      <c r="A3235" s="113">
        <v>45208</v>
      </c>
      <c r="B3235" s="21" t="s">
        <v>10909</v>
      </c>
      <c r="C3235" s="13" t="s">
        <v>8394</v>
      </c>
      <c r="D3235" s="766" t="s">
        <v>11350</v>
      </c>
      <c r="E3235" s="22">
        <v>352873</v>
      </c>
      <c r="F3235" s="19"/>
      <c r="G3235" s="14">
        <f t="shared" si="64"/>
        <v>352873</v>
      </c>
      <c r="H3235" s="13"/>
    </row>
    <row r="3236" spans="1:8" x14ac:dyDescent="0.25">
      <c r="A3236" s="113">
        <v>45209</v>
      </c>
      <c r="B3236" s="21" t="s">
        <v>10232</v>
      </c>
      <c r="C3236" s="13" t="s">
        <v>11324</v>
      </c>
      <c r="D3236" s="766"/>
      <c r="E3236" s="22"/>
      <c r="F3236" s="19">
        <v>1000000</v>
      </c>
      <c r="G3236" s="14">
        <f t="shared" si="64"/>
        <v>-1000000</v>
      </c>
      <c r="H3236" s="13" t="s">
        <v>11326</v>
      </c>
    </row>
    <row r="3237" spans="1:8" x14ac:dyDescent="0.25">
      <c r="A3237" s="113">
        <v>45209</v>
      </c>
      <c r="B3237" s="21" t="s">
        <v>10909</v>
      </c>
      <c r="C3237" s="13" t="s">
        <v>5187</v>
      </c>
      <c r="D3237" s="766" t="s">
        <v>12268</v>
      </c>
      <c r="E3237" s="22">
        <v>291621.59999999998</v>
      </c>
      <c r="F3237" s="19"/>
      <c r="G3237" s="14">
        <f t="shared" si="64"/>
        <v>291621.59999999998</v>
      </c>
      <c r="H3237" s="13" t="s">
        <v>12272</v>
      </c>
    </row>
    <row r="3238" spans="1:8" x14ac:dyDescent="0.25">
      <c r="A3238" s="113">
        <v>45209</v>
      </c>
      <c r="B3238" s="21" t="s">
        <v>10909</v>
      </c>
      <c r="C3238" s="13" t="s">
        <v>5187</v>
      </c>
      <c r="D3238" s="766" t="s">
        <v>12269</v>
      </c>
      <c r="E3238" s="22">
        <v>87097.5</v>
      </c>
      <c r="F3238" s="19"/>
      <c r="G3238" s="14">
        <f t="shared" si="64"/>
        <v>87097.5</v>
      </c>
      <c r="H3238" s="13" t="s">
        <v>12272</v>
      </c>
    </row>
    <row r="3239" spans="1:8" x14ac:dyDescent="0.25">
      <c r="A3239" s="113">
        <v>45209</v>
      </c>
      <c r="B3239" s="21" t="s">
        <v>10909</v>
      </c>
      <c r="C3239" s="13" t="s">
        <v>5187</v>
      </c>
      <c r="D3239" s="766" t="s">
        <v>12270</v>
      </c>
      <c r="E3239" s="22">
        <v>214930.8</v>
      </c>
      <c r="F3239" s="19"/>
      <c r="G3239" s="14">
        <f t="shared" si="64"/>
        <v>214930.8</v>
      </c>
      <c r="H3239" s="13" t="s">
        <v>12272</v>
      </c>
    </row>
    <row r="3240" spans="1:8" x14ac:dyDescent="0.25">
      <c r="A3240" s="113">
        <v>45209</v>
      </c>
      <c r="B3240" s="21" t="s">
        <v>10909</v>
      </c>
      <c r="C3240" s="13" t="s">
        <v>5187</v>
      </c>
      <c r="D3240" s="766" t="s">
        <v>12271</v>
      </c>
      <c r="E3240" s="22">
        <v>253933.2</v>
      </c>
      <c r="F3240" s="19"/>
      <c r="G3240" s="14">
        <f t="shared" si="64"/>
        <v>253933.2</v>
      </c>
      <c r="H3240" s="13" t="s">
        <v>12272</v>
      </c>
    </row>
    <row r="3241" spans="1:8" x14ac:dyDescent="0.25">
      <c r="A3241" s="113">
        <v>45210</v>
      </c>
      <c r="B3241" s="21" t="s">
        <v>10909</v>
      </c>
      <c r="C3241" s="13" t="s">
        <v>5187</v>
      </c>
      <c r="D3241" s="766"/>
      <c r="E3241" s="22"/>
      <c r="F3241" s="19">
        <v>300000</v>
      </c>
      <c r="G3241" s="14">
        <f t="shared" si="64"/>
        <v>-300000</v>
      </c>
      <c r="H3241" s="13" t="s">
        <v>11326</v>
      </c>
    </row>
    <row r="3242" spans="1:8" x14ac:dyDescent="0.25">
      <c r="A3242" s="113">
        <v>45210</v>
      </c>
      <c r="B3242" s="21" t="s">
        <v>10909</v>
      </c>
      <c r="C3242" s="13" t="s">
        <v>5187</v>
      </c>
      <c r="D3242" s="766"/>
      <c r="E3242" s="22"/>
      <c r="F3242" s="19">
        <v>300000</v>
      </c>
      <c r="G3242" s="14">
        <f t="shared" si="64"/>
        <v>-300000</v>
      </c>
      <c r="H3242" s="13" t="s">
        <v>11323</v>
      </c>
    </row>
    <row r="3243" spans="1:8" x14ac:dyDescent="0.25">
      <c r="A3243" s="113">
        <v>45210</v>
      </c>
      <c r="B3243" s="21" t="s">
        <v>10576</v>
      </c>
      <c r="C3243" s="13" t="s">
        <v>5187</v>
      </c>
      <c r="D3243" s="766"/>
      <c r="E3243" s="22"/>
      <c r="F3243" s="19">
        <v>198000</v>
      </c>
      <c r="G3243" s="14">
        <f t="shared" si="64"/>
        <v>-198000</v>
      </c>
      <c r="H3243" s="13" t="s">
        <v>11321</v>
      </c>
    </row>
    <row r="3244" spans="1:8" x14ac:dyDescent="0.25">
      <c r="A3244" s="113">
        <v>45210</v>
      </c>
      <c r="B3244" s="21" t="s">
        <v>10909</v>
      </c>
      <c r="C3244" s="13" t="s">
        <v>5187</v>
      </c>
      <c r="D3244" s="766"/>
      <c r="E3244" s="22"/>
      <c r="F3244" s="19">
        <v>200000</v>
      </c>
      <c r="G3244" s="14">
        <f t="shared" si="64"/>
        <v>-200000</v>
      </c>
      <c r="H3244" s="13" t="s">
        <v>12266</v>
      </c>
    </row>
    <row r="3245" spans="1:8" x14ac:dyDescent="0.25">
      <c r="A3245" s="113">
        <v>45211</v>
      </c>
      <c r="B3245" s="21" t="s">
        <v>9769</v>
      </c>
      <c r="C3245" s="13" t="s">
        <v>8900</v>
      </c>
      <c r="D3245" s="766"/>
      <c r="E3245" s="22">
        <v>300000</v>
      </c>
      <c r="F3245" s="19"/>
      <c r="G3245" s="14">
        <f t="shared" si="64"/>
        <v>300000</v>
      </c>
      <c r="H3245" s="13" t="s">
        <v>11328</v>
      </c>
    </row>
    <row r="3246" spans="1:8" x14ac:dyDescent="0.25">
      <c r="A3246" s="113">
        <v>45211</v>
      </c>
      <c r="B3246" s="21" t="s">
        <v>9769</v>
      </c>
      <c r="C3246" s="13" t="s">
        <v>8900</v>
      </c>
      <c r="D3246" s="766"/>
      <c r="E3246" s="22"/>
      <c r="F3246" s="19">
        <v>100000</v>
      </c>
      <c r="G3246" s="14">
        <f t="shared" si="64"/>
        <v>-100000</v>
      </c>
      <c r="H3246" s="13" t="s">
        <v>4977</v>
      </c>
    </row>
    <row r="3247" spans="1:8" x14ac:dyDescent="0.25">
      <c r="A3247" s="113">
        <v>45211</v>
      </c>
      <c r="B3247" s="21" t="s">
        <v>7807</v>
      </c>
      <c r="C3247" s="13" t="s">
        <v>11329</v>
      </c>
      <c r="D3247" s="766"/>
      <c r="E3247" s="22">
        <v>1061510</v>
      </c>
      <c r="F3247" s="19"/>
      <c r="G3247" s="14">
        <f t="shared" si="64"/>
        <v>1061510</v>
      </c>
      <c r="H3247" s="13" t="s">
        <v>11328</v>
      </c>
    </row>
    <row r="3248" spans="1:8" x14ac:dyDescent="0.25">
      <c r="A3248" s="113">
        <v>45211</v>
      </c>
      <c r="B3248" s="21" t="s">
        <v>10576</v>
      </c>
      <c r="C3248" s="13" t="s">
        <v>9080</v>
      </c>
      <c r="D3248" s="766"/>
      <c r="E3248" s="22">
        <v>885000</v>
      </c>
      <c r="F3248" s="19"/>
      <c r="G3248" s="14">
        <f t="shared" si="64"/>
        <v>885000</v>
      </c>
      <c r="H3248" s="13" t="s">
        <v>11328</v>
      </c>
    </row>
    <row r="3249" spans="1:8" x14ac:dyDescent="0.25">
      <c r="A3249" s="113">
        <v>45211</v>
      </c>
      <c r="B3249" s="21" t="s">
        <v>10576</v>
      </c>
      <c r="C3249" s="13" t="s">
        <v>8091</v>
      </c>
      <c r="D3249" s="766"/>
      <c r="E3249" s="22">
        <v>4000000</v>
      </c>
      <c r="F3249" s="19"/>
      <c r="G3249" s="14">
        <f t="shared" si="64"/>
        <v>4000000</v>
      </c>
      <c r="H3249" s="13" t="s">
        <v>11328</v>
      </c>
    </row>
    <row r="3250" spans="1:8" x14ac:dyDescent="0.25">
      <c r="A3250" s="113">
        <v>45211</v>
      </c>
      <c r="B3250" s="21" t="s">
        <v>10909</v>
      </c>
      <c r="C3250" s="13" t="s">
        <v>8394</v>
      </c>
      <c r="D3250" s="766" t="s">
        <v>11351</v>
      </c>
      <c r="E3250" s="22">
        <v>131554</v>
      </c>
      <c r="F3250" s="19"/>
      <c r="G3250" s="14">
        <f t="shared" si="64"/>
        <v>131554</v>
      </c>
      <c r="H3250" s="13"/>
    </row>
    <row r="3251" spans="1:8" x14ac:dyDescent="0.25">
      <c r="A3251" s="113">
        <v>45212</v>
      </c>
      <c r="B3251" s="21" t="s">
        <v>10576</v>
      </c>
      <c r="C3251" s="13" t="s">
        <v>8394</v>
      </c>
      <c r="D3251" s="766" t="s">
        <v>11352</v>
      </c>
      <c r="E3251" s="22">
        <v>64949</v>
      </c>
      <c r="F3251" s="19"/>
      <c r="G3251" s="14">
        <f t="shared" si="64"/>
        <v>64949</v>
      </c>
      <c r="H3251" s="13"/>
    </row>
    <row r="3252" spans="1:8" x14ac:dyDescent="0.25">
      <c r="A3252" s="113">
        <v>45212</v>
      </c>
      <c r="B3252" s="21" t="s">
        <v>11446</v>
      </c>
      <c r="C3252" s="13" t="s">
        <v>166</v>
      </c>
      <c r="D3252" s="766" t="s">
        <v>11357</v>
      </c>
      <c r="E3252" s="22">
        <v>43750</v>
      </c>
      <c r="F3252" s="19"/>
      <c r="G3252" s="14">
        <f t="shared" si="64"/>
        <v>43750</v>
      </c>
      <c r="H3252" s="13"/>
    </row>
    <row r="3253" spans="1:8" x14ac:dyDescent="0.25">
      <c r="A3253" s="113">
        <v>45213</v>
      </c>
      <c r="B3253" s="21" t="s">
        <v>7807</v>
      </c>
      <c r="C3253" s="13" t="s">
        <v>11329</v>
      </c>
      <c r="D3253" s="766"/>
      <c r="E3253" s="22"/>
      <c r="F3253" s="19">
        <v>700000</v>
      </c>
      <c r="G3253" s="14">
        <f t="shared" si="64"/>
        <v>-700000</v>
      </c>
      <c r="H3253" s="13" t="s">
        <v>11361</v>
      </c>
    </row>
    <row r="3254" spans="1:8" x14ac:dyDescent="0.25">
      <c r="A3254" s="113">
        <v>45213</v>
      </c>
      <c r="B3254" s="21" t="s">
        <v>2652</v>
      </c>
      <c r="C3254" s="13" t="s">
        <v>5681</v>
      </c>
      <c r="D3254" s="766"/>
      <c r="E3254" s="22">
        <v>9700</v>
      </c>
      <c r="F3254" s="19"/>
      <c r="G3254" s="14">
        <f t="shared" si="64"/>
        <v>9700</v>
      </c>
      <c r="H3254" s="13" t="s">
        <v>11370</v>
      </c>
    </row>
    <row r="3255" spans="1:8" x14ac:dyDescent="0.25">
      <c r="A3255" s="113">
        <v>45213</v>
      </c>
      <c r="B3255" s="21" t="s">
        <v>1400</v>
      </c>
      <c r="C3255" s="13" t="s">
        <v>5681</v>
      </c>
      <c r="D3255" s="766"/>
      <c r="E3255" s="22"/>
      <c r="F3255" s="19">
        <v>8180</v>
      </c>
      <c r="G3255" s="14">
        <f t="shared" si="64"/>
        <v>-8180</v>
      </c>
      <c r="H3255" s="13" t="s">
        <v>11370</v>
      </c>
    </row>
    <row r="3256" spans="1:8" x14ac:dyDescent="0.25">
      <c r="A3256" s="113">
        <v>45213</v>
      </c>
      <c r="B3256" s="21" t="s">
        <v>8657</v>
      </c>
      <c r="C3256" s="13" t="s">
        <v>5681</v>
      </c>
      <c r="D3256" s="766"/>
      <c r="E3256" s="22"/>
      <c r="F3256" s="19">
        <f>53900-12000</f>
        <v>41900</v>
      </c>
      <c r="G3256" s="14">
        <f t="shared" si="64"/>
        <v>-41900</v>
      </c>
      <c r="H3256" s="13" t="s">
        <v>11370</v>
      </c>
    </row>
    <row r="3257" spans="1:8" x14ac:dyDescent="0.25">
      <c r="A3257" s="113">
        <v>45213</v>
      </c>
      <c r="B3257" s="21" t="s">
        <v>10151</v>
      </c>
      <c r="C3257" s="13" t="s">
        <v>5681</v>
      </c>
      <c r="D3257" s="766" t="s">
        <v>8556</v>
      </c>
      <c r="E3257" s="22">
        <v>105000</v>
      </c>
      <c r="F3257" s="19"/>
      <c r="G3257" s="14">
        <f t="shared" si="64"/>
        <v>105000</v>
      </c>
      <c r="H3257" s="13"/>
    </row>
    <row r="3258" spans="1:8" x14ac:dyDescent="0.25">
      <c r="A3258" s="113">
        <v>45213</v>
      </c>
      <c r="B3258" s="21" t="s">
        <v>10151</v>
      </c>
      <c r="C3258" s="13" t="s">
        <v>5681</v>
      </c>
      <c r="D3258" s="766" t="s">
        <v>9858</v>
      </c>
      <c r="E3258" s="22">
        <v>35400</v>
      </c>
      <c r="F3258" s="19"/>
      <c r="G3258" s="14">
        <f t="shared" si="64"/>
        <v>35400</v>
      </c>
      <c r="H3258" s="13"/>
    </row>
    <row r="3259" spans="1:8" x14ac:dyDescent="0.25">
      <c r="A3259" s="113">
        <v>45213</v>
      </c>
      <c r="B3259" s="21" t="s">
        <v>9769</v>
      </c>
      <c r="C3259" s="13" t="s">
        <v>5681</v>
      </c>
      <c r="D3259" s="766" t="s">
        <v>9873</v>
      </c>
      <c r="E3259" s="22">
        <v>57000</v>
      </c>
      <c r="F3259" s="19"/>
      <c r="G3259" s="14">
        <f t="shared" si="64"/>
        <v>57000</v>
      </c>
      <c r="H3259" s="13"/>
    </row>
    <row r="3260" spans="1:8" x14ac:dyDescent="0.25">
      <c r="A3260" s="113">
        <v>45213</v>
      </c>
      <c r="B3260" s="21" t="s">
        <v>10379</v>
      </c>
      <c r="C3260" s="13" t="s">
        <v>5681</v>
      </c>
      <c r="D3260" s="766" t="s">
        <v>9874</v>
      </c>
      <c r="E3260" s="22">
        <v>390000</v>
      </c>
      <c r="F3260" s="19"/>
      <c r="G3260" s="14">
        <f t="shared" si="64"/>
        <v>390000</v>
      </c>
      <c r="H3260" s="13"/>
    </row>
    <row r="3261" spans="1:8" x14ac:dyDescent="0.25">
      <c r="A3261" s="113">
        <v>45213</v>
      </c>
      <c r="B3261" s="21" t="s">
        <v>10571</v>
      </c>
      <c r="C3261" s="13" t="s">
        <v>5681</v>
      </c>
      <c r="D3261" s="766" t="s">
        <v>9960</v>
      </c>
      <c r="E3261" s="22">
        <v>93900</v>
      </c>
      <c r="F3261" s="19"/>
      <c r="G3261" s="14">
        <f t="shared" si="64"/>
        <v>93900</v>
      </c>
      <c r="H3261" s="13"/>
    </row>
    <row r="3262" spans="1:8" x14ac:dyDescent="0.25">
      <c r="A3262" s="113">
        <v>45213</v>
      </c>
      <c r="B3262" s="21" t="s">
        <v>8868</v>
      </c>
      <c r="C3262" s="13" t="s">
        <v>5681</v>
      </c>
      <c r="D3262" s="766" t="s">
        <v>8626</v>
      </c>
      <c r="E3262" s="22">
        <v>15600</v>
      </c>
      <c r="F3262" s="19"/>
      <c r="G3262" s="14">
        <f t="shared" si="64"/>
        <v>15600</v>
      </c>
      <c r="H3262" s="13"/>
    </row>
    <row r="3263" spans="1:8" x14ac:dyDescent="0.25">
      <c r="A3263" s="113">
        <v>45213</v>
      </c>
      <c r="B3263" s="21" t="s">
        <v>9356</v>
      </c>
      <c r="C3263" s="13" t="s">
        <v>5681</v>
      </c>
      <c r="D3263" s="766" t="s">
        <v>9961</v>
      </c>
      <c r="E3263" s="22">
        <v>529000</v>
      </c>
      <c r="F3263" s="19"/>
      <c r="G3263" s="14">
        <f t="shared" si="64"/>
        <v>529000</v>
      </c>
      <c r="H3263" s="13"/>
    </row>
    <row r="3264" spans="1:8" x14ac:dyDescent="0.25">
      <c r="A3264" s="113">
        <v>45213</v>
      </c>
      <c r="B3264" s="21" t="s">
        <v>10471</v>
      </c>
      <c r="C3264" s="13" t="s">
        <v>5681</v>
      </c>
      <c r="D3264" s="766" t="s">
        <v>9962</v>
      </c>
      <c r="E3264" s="22">
        <v>6000</v>
      </c>
      <c r="F3264" s="19"/>
      <c r="G3264" s="14">
        <f t="shared" si="64"/>
        <v>6000</v>
      </c>
      <c r="H3264" s="13"/>
    </row>
    <row r="3265" spans="1:8" x14ac:dyDescent="0.25">
      <c r="A3265" s="113">
        <v>45213</v>
      </c>
      <c r="B3265" s="21" t="s">
        <v>10232</v>
      </c>
      <c r="C3265" s="13" t="s">
        <v>5681</v>
      </c>
      <c r="D3265" s="766" t="s">
        <v>9963</v>
      </c>
      <c r="E3265" s="22">
        <v>72682</v>
      </c>
      <c r="F3265" s="19"/>
      <c r="G3265" s="14">
        <f t="shared" si="64"/>
        <v>72682</v>
      </c>
      <c r="H3265" s="13"/>
    </row>
    <row r="3266" spans="1:8" x14ac:dyDescent="0.25">
      <c r="A3266" s="113">
        <v>45213</v>
      </c>
      <c r="B3266" s="21" t="s">
        <v>10232</v>
      </c>
      <c r="C3266" s="13" t="s">
        <v>5681</v>
      </c>
      <c r="D3266" s="766" t="s">
        <v>10147</v>
      </c>
      <c r="E3266" s="22">
        <v>14170</v>
      </c>
      <c r="F3266" s="19"/>
      <c r="G3266" s="14">
        <f t="shared" si="64"/>
        <v>14170</v>
      </c>
      <c r="H3266" s="13"/>
    </row>
    <row r="3267" spans="1:8" x14ac:dyDescent="0.25">
      <c r="A3267" s="113">
        <v>45213</v>
      </c>
      <c r="B3267" s="21" t="s">
        <v>10576</v>
      </c>
      <c r="C3267" s="13" t="s">
        <v>8394</v>
      </c>
      <c r="D3267" s="766" t="s">
        <v>11371</v>
      </c>
      <c r="E3267" s="22">
        <v>102465</v>
      </c>
      <c r="F3267" s="19"/>
      <c r="G3267" s="14">
        <f t="shared" si="64"/>
        <v>102465</v>
      </c>
      <c r="H3267" s="13"/>
    </row>
    <row r="3268" spans="1:8" x14ac:dyDescent="0.25">
      <c r="A3268" s="113">
        <v>45213</v>
      </c>
      <c r="B3268" s="21" t="s">
        <v>9986</v>
      </c>
      <c r="C3268" s="13" t="s">
        <v>169</v>
      </c>
      <c r="D3268" s="766" t="s">
        <v>11372</v>
      </c>
      <c r="E3268" s="22">
        <v>206226</v>
      </c>
      <c r="F3268" s="19"/>
      <c r="G3268" s="14">
        <f t="shared" si="64"/>
        <v>206226</v>
      </c>
      <c r="H3268" s="13"/>
    </row>
    <row r="3269" spans="1:8" x14ac:dyDescent="0.25">
      <c r="A3269" s="113">
        <v>45213</v>
      </c>
      <c r="B3269" s="21" t="s">
        <v>10232</v>
      </c>
      <c r="C3269" s="13" t="s">
        <v>7467</v>
      </c>
      <c r="D3269" s="766" t="s">
        <v>11411</v>
      </c>
      <c r="E3269" s="22">
        <v>48000</v>
      </c>
      <c r="F3269" s="19"/>
      <c r="G3269" s="14">
        <f t="shared" si="64"/>
        <v>48000</v>
      </c>
      <c r="H3269" s="13"/>
    </row>
    <row r="3270" spans="1:8" x14ac:dyDescent="0.25">
      <c r="A3270" s="113">
        <v>45213</v>
      </c>
      <c r="B3270" s="21" t="s">
        <v>10576</v>
      </c>
      <c r="C3270" s="13" t="s">
        <v>7467</v>
      </c>
      <c r="D3270" s="766" t="s">
        <v>11412</v>
      </c>
      <c r="E3270" s="22">
        <v>374168</v>
      </c>
      <c r="F3270" s="19"/>
      <c r="G3270" s="14">
        <f t="shared" si="64"/>
        <v>374168</v>
      </c>
      <c r="H3270" s="13"/>
    </row>
    <row r="3271" spans="1:8" x14ac:dyDescent="0.25">
      <c r="A3271" s="113">
        <v>45213</v>
      </c>
      <c r="B3271" s="21" t="s">
        <v>9986</v>
      </c>
      <c r="C3271" s="13" t="s">
        <v>164</v>
      </c>
      <c r="D3271" s="766" t="s">
        <v>11208</v>
      </c>
      <c r="E3271" s="22">
        <v>29554</v>
      </c>
      <c r="F3271" s="19"/>
      <c r="G3271" s="14">
        <f t="shared" si="64"/>
        <v>29554</v>
      </c>
      <c r="H3271" s="13"/>
    </row>
    <row r="3272" spans="1:8" x14ac:dyDescent="0.25">
      <c r="A3272" s="113">
        <v>45215</v>
      </c>
      <c r="B3272" s="21" t="s">
        <v>10576</v>
      </c>
      <c r="C3272" s="13" t="s">
        <v>8091</v>
      </c>
      <c r="D3272" s="766"/>
      <c r="E3272" s="22"/>
      <c r="F3272" s="19">
        <v>1000000</v>
      </c>
      <c r="G3272" s="14">
        <f t="shared" si="64"/>
        <v>-1000000</v>
      </c>
      <c r="H3272" s="13" t="s">
        <v>11378</v>
      </c>
    </row>
    <row r="3273" spans="1:8" x14ac:dyDescent="0.25">
      <c r="A3273" s="113">
        <v>45216</v>
      </c>
      <c r="B3273" s="21" t="s">
        <v>10151</v>
      </c>
      <c r="C3273" s="13" t="s">
        <v>8394</v>
      </c>
      <c r="D3273" s="766"/>
      <c r="E3273" s="22"/>
      <c r="F3273" s="19">
        <v>75140</v>
      </c>
      <c r="G3273" s="14">
        <f t="shared" si="64"/>
        <v>-75140</v>
      </c>
      <c r="H3273" s="1152" t="s">
        <v>11395</v>
      </c>
    </row>
    <row r="3274" spans="1:8" x14ac:dyDescent="0.25">
      <c r="A3274" s="113">
        <v>45216</v>
      </c>
      <c r="B3274" s="21" t="s">
        <v>9356</v>
      </c>
      <c r="C3274" s="13" t="s">
        <v>8394</v>
      </c>
      <c r="D3274" s="766"/>
      <c r="E3274" s="22"/>
      <c r="F3274" s="19">
        <v>3763</v>
      </c>
      <c r="G3274" s="14">
        <f t="shared" ref="G3274:G3370" si="65">E3274-F3274</f>
        <v>-3763</v>
      </c>
      <c r="H3274" s="1157"/>
    </row>
    <row r="3275" spans="1:8" x14ac:dyDescent="0.25">
      <c r="A3275" s="113">
        <v>45216</v>
      </c>
      <c r="B3275" s="21" t="s">
        <v>10379</v>
      </c>
      <c r="C3275" s="13" t="s">
        <v>8394</v>
      </c>
      <c r="D3275" s="766"/>
      <c r="E3275" s="22"/>
      <c r="F3275" s="19">
        <v>17368</v>
      </c>
      <c r="G3275" s="14">
        <f t="shared" si="65"/>
        <v>-17368</v>
      </c>
      <c r="H3275" s="1157"/>
    </row>
    <row r="3276" spans="1:8" x14ac:dyDescent="0.25">
      <c r="A3276" s="113">
        <v>45216</v>
      </c>
      <c r="B3276" s="21" t="s">
        <v>11075</v>
      </c>
      <c r="C3276" s="13" t="s">
        <v>8394</v>
      </c>
      <c r="D3276" s="766"/>
      <c r="E3276" s="22"/>
      <c r="F3276" s="19">
        <v>194858</v>
      </c>
      <c r="G3276" s="14">
        <f t="shared" si="65"/>
        <v>-194858</v>
      </c>
      <c r="H3276" s="1157"/>
    </row>
    <row r="3277" spans="1:8" x14ac:dyDescent="0.25">
      <c r="A3277" s="113">
        <v>45216</v>
      </c>
      <c r="B3277" s="21" t="s">
        <v>10232</v>
      </c>
      <c r="C3277" s="13" t="s">
        <v>8394</v>
      </c>
      <c r="D3277" s="766"/>
      <c r="E3277" s="22"/>
      <c r="F3277" s="19">
        <v>650000</v>
      </c>
      <c r="G3277" s="14">
        <f t="shared" si="65"/>
        <v>-650000</v>
      </c>
      <c r="H3277" s="1157"/>
    </row>
    <row r="3278" spans="1:8" x14ac:dyDescent="0.25">
      <c r="A3278" s="113">
        <v>45216</v>
      </c>
      <c r="B3278" s="21" t="s">
        <v>10909</v>
      </c>
      <c r="C3278" s="13" t="s">
        <v>8394</v>
      </c>
      <c r="D3278" s="766"/>
      <c r="E3278" s="22"/>
      <c r="F3278" s="19">
        <v>308871</v>
      </c>
      <c r="G3278" s="14">
        <f t="shared" si="65"/>
        <v>-308871</v>
      </c>
      <c r="H3278" s="1157"/>
    </row>
    <row r="3279" spans="1:8" x14ac:dyDescent="0.25">
      <c r="A3279" s="113">
        <v>45216</v>
      </c>
      <c r="B3279" s="21" t="s">
        <v>10576</v>
      </c>
      <c r="C3279" s="13" t="s">
        <v>8394</v>
      </c>
      <c r="D3279" s="766"/>
      <c r="E3279" s="22"/>
      <c r="F3279" s="19">
        <v>250000</v>
      </c>
      <c r="G3279" s="14">
        <f t="shared" si="65"/>
        <v>-250000</v>
      </c>
      <c r="H3279" s="1153"/>
    </row>
    <row r="3280" spans="1:8" x14ac:dyDescent="0.25">
      <c r="A3280" s="113">
        <v>45216</v>
      </c>
      <c r="B3280" s="21" t="s">
        <v>10576</v>
      </c>
      <c r="C3280" s="13" t="s">
        <v>169</v>
      </c>
      <c r="D3280" s="766" t="s">
        <v>11416</v>
      </c>
      <c r="E3280" s="22">
        <v>161000</v>
      </c>
      <c r="F3280" s="19"/>
      <c r="G3280" s="14">
        <f t="shared" si="65"/>
        <v>161000</v>
      </c>
      <c r="H3280" s="956"/>
    </row>
    <row r="3281" spans="1:8" x14ac:dyDescent="0.25">
      <c r="A3281" s="113">
        <v>45216</v>
      </c>
      <c r="B3281" s="21" t="s">
        <v>9986</v>
      </c>
      <c r="C3281" s="13" t="s">
        <v>166</v>
      </c>
      <c r="D3281" s="766" t="s">
        <v>8404</v>
      </c>
      <c r="E3281" s="22">
        <v>23330</v>
      </c>
      <c r="F3281" s="19"/>
      <c r="G3281" s="14">
        <f t="shared" si="65"/>
        <v>23330</v>
      </c>
      <c r="H3281" s="956"/>
    </row>
    <row r="3282" spans="1:8" x14ac:dyDescent="0.25">
      <c r="A3282" s="113">
        <v>45217</v>
      </c>
      <c r="B3282" s="21" t="s">
        <v>9769</v>
      </c>
      <c r="C3282" s="13" t="s">
        <v>8900</v>
      </c>
      <c r="D3282" s="766"/>
      <c r="E3282" s="22"/>
      <c r="F3282" s="19">
        <v>200000</v>
      </c>
      <c r="G3282" s="14">
        <f t="shared" si="65"/>
        <v>-200000</v>
      </c>
      <c r="H3282" s="13" t="s">
        <v>11397</v>
      </c>
    </row>
    <row r="3283" spans="1:8" x14ac:dyDescent="0.25">
      <c r="A3283" s="113">
        <v>45217</v>
      </c>
      <c r="B3283" s="21" t="s">
        <v>10232</v>
      </c>
      <c r="C3283" s="13" t="s">
        <v>7467</v>
      </c>
      <c r="D3283" s="766" t="s">
        <v>11413</v>
      </c>
      <c r="E3283" s="22">
        <v>374168</v>
      </c>
      <c r="F3283" s="19"/>
      <c r="G3283" s="14">
        <f t="shared" si="65"/>
        <v>374168</v>
      </c>
      <c r="H3283" s="13"/>
    </row>
    <row r="3284" spans="1:8" x14ac:dyDescent="0.25">
      <c r="A3284" s="113">
        <v>45217</v>
      </c>
      <c r="B3284" s="21" t="s">
        <v>10576</v>
      </c>
      <c r="C3284" s="13" t="s">
        <v>7467</v>
      </c>
      <c r="D3284" s="766" t="s">
        <v>11414</v>
      </c>
      <c r="E3284" s="22">
        <v>374168</v>
      </c>
      <c r="F3284" s="19"/>
      <c r="G3284" s="14">
        <f t="shared" si="65"/>
        <v>374168</v>
      </c>
      <c r="H3284" s="13"/>
    </row>
    <row r="3285" spans="1:8" x14ac:dyDescent="0.25">
      <c r="A3285" s="113">
        <v>45217</v>
      </c>
      <c r="B3285" s="21" t="s">
        <v>9967</v>
      </c>
      <c r="C3285" s="13" t="s">
        <v>164</v>
      </c>
      <c r="D3285" s="766" t="s">
        <v>11226</v>
      </c>
      <c r="E3285" s="22">
        <v>5520</v>
      </c>
      <c r="F3285" s="19"/>
      <c r="G3285" s="14">
        <f t="shared" si="65"/>
        <v>5520</v>
      </c>
      <c r="H3285" s="13"/>
    </row>
    <row r="3286" spans="1:8" x14ac:dyDescent="0.25">
      <c r="A3286" s="113">
        <v>45219</v>
      </c>
      <c r="B3286" s="21" t="s">
        <v>9986</v>
      </c>
      <c r="C3286" s="13" t="s">
        <v>166</v>
      </c>
      <c r="D3286" s="766" t="s">
        <v>11417</v>
      </c>
      <c r="E3286" s="22">
        <v>18575</v>
      </c>
      <c r="F3286" s="19"/>
      <c r="G3286" s="14">
        <f t="shared" si="65"/>
        <v>18575</v>
      </c>
      <c r="H3286" s="13"/>
    </row>
    <row r="3287" spans="1:8" x14ac:dyDescent="0.25">
      <c r="A3287" s="113">
        <v>45219</v>
      </c>
      <c r="B3287" s="21" t="s">
        <v>10232</v>
      </c>
      <c r="C3287" s="13" t="s">
        <v>8394</v>
      </c>
      <c r="D3287" s="766" t="s">
        <v>11444</v>
      </c>
      <c r="E3287" s="22">
        <v>306092</v>
      </c>
      <c r="F3287" s="19"/>
      <c r="G3287" s="14">
        <f t="shared" si="65"/>
        <v>306092</v>
      </c>
      <c r="H3287" s="13"/>
    </row>
    <row r="3288" spans="1:8" x14ac:dyDescent="0.25">
      <c r="A3288" s="113">
        <v>45219</v>
      </c>
      <c r="B3288" s="21" t="s">
        <v>9986</v>
      </c>
      <c r="C3288" s="13" t="s">
        <v>166</v>
      </c>
      <c r="D3288" s="766" t="s">
        <v>11792</v>
      </c>
      <c r="E3288" s="22">
        <v>11875</v>
      </c>
      <c r="F3288" s="19"/>
      <c r="G3288" s="14">
        <f t="shared" si="65"/>
        <v>11875</v>
      </c>
      <c r="H3288" s="13"/>
    </row>
    <row r="3289" spans="1:8" x14ac:dyDescent="0.25">
      <c r="A3289" s="113">
        <v>45219</v>
      </c>
      <c r="B3289" s="21" t="s">
        <v>10909</v>
      </c>
      <c r="C3289" s="13" t="s">
        <v>169</v>
      </c>
      <c r="D3289" s="766" t="s">
        <v>12715</v>
      </c>
      <c r="E3289" s="22">
        <v>76000</v>
      </c>
      <c r="F3289" s="19"/>
      <c r="G3289" s="14">
        <f t="shared" si="65"/>
        <v>76000</v>
      </c>
    </row>
    <row r="3290" spans="1:8" x14ac:dyDescent="0.25">
      <c r="A3290" s="113">
        <v>45220</v>
      </c>
      <c r="B3290" s="21" t="s">
        <v>10909</v>
      </c>
      <c r="C3290" s="13" t="s">
        <v>8394</v>
      </c>
      <c r="D3290" s="766" t="s">
        <v>11445</v>
      </c>
      <c r="E3290" s="22">
        <v>120971</v>
      </c>
      <c r="F3290" s="19"/>
      <c r="G3290" s="14">
        <f t="shared" si="65"/>
        <v>120971</v>
      </c>
    </row>
    <row r="3291" spans="1:8" x14ac:dyDescent="0.25">
      <c r="A3291" s="113">
        <v>45220</v>
      </c>
      <c r="B3291" s="21" t="s">
        <v>11446</v>
      </c>
      <c r="C3291" s="13" t="s">
        <v>8394</v>
      </c>
      <c r="D3291" s="1173" t="s">
        <v>11447</v>
      </c>
      <c r="E3291" s="22">
        <v>20103</v>
      </c>
      <c r="F3291" s="19"/>
      <c r="G3291" s="14">
        <f t="shared" si="65"/>
        <v>20103</v>
      </c>
      <c r="H3291" s="13"/>
    </row>
    <row r="3292" spans="1:8" x14ac:dyDescent="0.25">
      <c r="A3292" s="113">
        <v>45220</v>
      </c>
      <c r="B3292" s="21" t="s">
        <v>11199</v>
      </c>
      <c r="C3292" s="13" t="s">
        <v>8394</v>
      </c>
      <c r="D3292" s="1173"/>
      <c r="E3292" s="22">
        <v>4390</v>
      </c>
      <c r="F3292" s="19"/>
      <c r="G3292" s="14">
        <f t="shared" si="65"/>
        <v>4390</v>
      </c>
      <c r="H3292" s="13"/>
    </row>
    <row r="3293" spans="1:8" x14ac:dyDescent="0.25">
      <c r="A3293" s="113">
        <v>45220</v>
      </c>
      <c r="B3293" s="21" t="s">
        <v>10576</v>
      </c>
      <c r="C3293" s="13" t="s">
        <v>8394</v>
      </c>
      <c r="D3293" s="766" t="s">
        <v>11494</v>
      </c>
      <c r="E3293" s="22">
        <v>294107</v>
      </c>
      <c r="F3293" s="19"/>
      <c r="G3293" s="14">
        <f t="shared" si="65"/>
        <v>294107</v>
      </c>
      <c r="H3293" s="13"/>
    </row>
    <row r="3294" spans="1:8" x14ac:dyDescent="0.25">
      <c r="A3294" s="113">
        <v>45220</v>
      </c>
      <c r="B3294" s="21" t="s">
        <v>10232</v>
      </c>
      <c r="C3294" s="13" t="s">
        <v>168</v>
      </c>
      <c r="D3294" s="766" t="s">
        <v>11479</v>
      </c>
      <c r="E3294" s="22">
        <v>90200</v>
      </c>
      <c r="F3294" s="19"/>
      <c r="G3294" s="14">
        <f t="shared" si="65"/>
        <v>90200</v>
      </c>
      <c r="H3294" s="13"/>
    </row>
    <row r="3295" spans="1:8" x14ac:dyDescent="0.25">
      <c r="A3295" s="113">
        <v>45220</v>
      </c>
      <c r="B3295" s="21" t="s">
        <v>10909</v>
      </c>
      <c r="C3295" s="13" t="s">
        <v>180</v>
      </c>
      <c r="D3295" s="766" t="s">
        <v>11488</v>
      </c>
      <c r="E3295" s="22">
        <v>148500</v>
      </c>
      <c r="F3295" s="19"/>
      <c r="G3295" s="14">
        <f t="shared" si="65"/>
        <v>148500</v>
      </c>
      <c r="H3295" s="13"/>
    </row>
    <row r="3296" spans="1:8" x14ac:dyDescent="0.25">
      <c r="A3296" s="113">
        <v>45220</v>
      </c>
      <c r="B3296" s="21" t="s">
        <v>10232</v>
      </c>
      <c r="C3296" s="13" t="s">
        <v>180</v>
      </c>
      <c r="D3296" s="766" t="s">
        <v>11489</v>
      </c>
      <c r="E3296" s="22">
        <v>89600</v>
      </c>
      <c r="F3296" s="19"/>
      <c r="G3296" s="14">
        <f t="shared" si="65"/>
        <v>89600</v>
      </c>
      <c r="H3296" s="13"/>
    </row>
    <row r="3297" spans="1:8" x14ac:dyDescent="0.25">
      <c r="A3297" s="113">
        <v>45223</v>
      </c>
      <c r="B3297" s="21" t="s">
        <v>11446</v>
      </c>
      <c r="C3297" s="13" t="s">
        <v>8394</v>
      </c>
      <c r="D3297" s="766" t="s">
        <v>11495</v>
      </c>
      <c r="E3297" s="22">
        <v>186677</v>
      </c>
      <c r="F3297" s="19"/>
      <c r="G3297" s="14">
        <f t="shared" si="65"/>
        <v>186677</v>
      </c>
      <c r="H3297" s="13"/>
    </row>
    <row r="3298" spans="1:8" x14ac:dyDescent="0.25">
      <c r="A3298" s="113">
        <v>45223</v>
      </c>
      <c r="B3298" s="21" t="s">
        <v>10471</v>
      </c>
      <c r="C3298" s="13" t="s">
        <v>168</v>
      </c>
      <c r="D3298" s="766" t="s">
        <v>11480</v>
      </c>
      <c r="E3298" s="22">
        <v>55094</v>
      </c>
      <c r="F3298" s="19"/>
      <c r="G3298" s="14">
        <f t="shared" si="65"/>
        <v>55094</v>
      </c>
      <c r="H3298" s="13"/>
    </row>
    <row r="3299" spans="1:8" x14ac:dyDescent="0.25">
      <c r="A3299" s="113">
        <v>45223</v>
      </c>
      <c r="B3299" s="21" t="s">
        <v>10909</v>
      </c>
      <c r="C3299" s="13" t="s">
        <v>12282</v>
      </c>
      <c r="D3299" s="766" t="s">
        <v>11481</v>
      </c>
      <c r="E3299" s="22">
        <v>602000</v>
      </c>
      <c r="F3299" s="19"/>
      <c r="G3299" s="14">
        <f t="shared" si="65"/>
        <v>602000</v>
      </c>
      <c r="H3299" s="13" t="s">
        <v>11482</v>
      </c>
    </row>
    <row r="3300" spans="1:8" x14ac:dyDescent="0.25">
      <c r="A3300" s="113">
        <v>45223</v>
      </c>
      <c r="B3300" s="21" t="s">
        <v>9986</v>
      </c>
      <c r="C3300" s="13" t="s">
        <v>166</v>
      </c>
      <c r="D3300" s="766" t="s">
        <v>11483</v>
      </c>
      <c r="E3300" s="22">
        <v>20485</v>
      </c>
      <c r="F3300" s="19"/>
      <c r="G3300" s="14">
        <f t="shared" si="65"/>
        <v>20485</v>
      </c>
      <c r="H3300" s="13"/>
    </row>
    <row r="3301" spans="1:8" x14ac:dyDescent="0.25">
      <c r="A3301" s="113">
        <v>45224</v>
      </c>
      <c r="B3301" s="21" t="s">
        <v>11446</v>
      </c>
      <c r="C3301" s="13" t="s">
        <v>166</v>
      </c>
      <c r="D3301" s="766" t="s">
        <v>11484</v>
      </c>
      <c r="E3301" s="22">
        <v>101145</v>
      </c>
      <c r="F3301" s="19"/>
      <c r="G3301" s="14">
        <f t="shared" si="65"/>
        <v>101145</v>
      </c>
      <c r="H3301" s="13"/>
    </row>
    <row r="3302" spans="1:8" x14ac:dyDescent="0.25">
      <c r="A3302" s="113">
        <v>45224</v>
      </c>
      <c r="B3302" s="21" t="s">
        <v>10571</v>
      </c>
      <c r="C3302" s="13" t="s">
        <v>168</v>
      </c>
      <c r="D3302" s="766" t="s">
        <v>11590</v>
      </c>
      <c r="E3302" s="22">
        <v>55000</v>
      </c>
      <c r="F3302" s="19"/>
      <c r="G3302" s="14">
        <f t="shared" si="65"/>
        <v>55000</v>
      </c>
      <c r="H3302" s="13" t="s">
        <v>11591</v>
      </c>
    </row>
    <row r="3303" spans="1:8" x14ac:dyDescent="0.25">
      <c r="A3303" s="113">
        <v>45225</v>
      </c>
      <c r="B3303" s="21" t="s">
        <v>11446</v>
      </c>
      <c r="C3303" s="13" t="s">
        <v>8394</v>
      </c>
      <c r="D3303" s="766" t="s">
        <v>11496</v>
      </c>
      <c r="E3303" s="22">
        <v>251153</v>
      </c>
      <c r="F3303" s="19"/>
      <c r="G3303" s="14">
        <f t="shared" si="65"/>
        <v>251153</v>
      </c>
      <c r="H3303" s="13"/>
    </row>
    <row r="3304" spans="1:8" x14ac:dyDescent="0.25">
      <c r="A3304" s="113">
        <v>45225</v>
      </c>
      <c r="B3304" s="21" t="s">
        <v>10296</v>
      </c>
      <c r="C3304" s="13" t="s">
        <v>8394</v>
      </c>
      <c r="D3304" s="766" t="s">
        <v>11497</v>
      </c>
      <c r="E3304" s="22">
        <v>25780</v>
      </c>
      <c r="F3304" s="19"/>
      <c r="G3304" s="14">
        <f t="shared" si="65"/>
        <v>25780</v>
      </c>
      <c r="H3304" s="13"/>
    </row>
    <row r="3305" spans="1:8" x14ac:dyDescent="0.25">
      <c r="A3305" s="113">
        <v>45225</v>
      </c>
      <c r="B3305" s="21" t="s">
        <v>10471</v>
      </c>
      <c r="C3305" s="13" t="s">
        <v>166</v>
      </c>
      <c r="D3305" s="766" t="s">
        <v>11485</v>
      </c>
      <c r="E3305" s="22">
        <v>18060</v>
      </c>
      <c r="F3305" s="19"/>
      <c r="G3305" s="14">
        <f t="shared" si="65"/>
        <v>18060</v>
      </c>
      <c r="H3305" s="13"/>
    </row>
    <row r="3306" spans="1:8" x14ac:dyDescent="0.25">
      <c r="A3306" s="113">
        <v>45225</v>
      </c>
      <c r="B3306" s="21" t="s">
        <v>10232</v>
      </c>
      <c r="C3306" s="13" t="s">
        <v>166</v>
      </c>
      <c r="D3306" s="766" t="s">
        <v>11486</v>
      </c>
      <c r="E3306" s="22">
        <v>15980</v>
      </c>
      <c r="F3306" s="19"/>
      <c r="G3306" s="14">
        <f t="shared" si="65"/>
        <v>15980</v>
      </c>
      <c r="H3306" s="13"/>
    </row>
    <row r="3307" spans="1:8" x14ac:dyDescent="0.25">
      <c r="A3307" s="113">
        <v>45225</v>
      </c>
      <c r="B3307" s="21" t="s">
        <v>10471</v>
      </c>
      <c r="C3307" s="13" t="s">
        <v>166</v>
      </c>
      <c r="D3307" s="766" t="s">
        <v>11487</v>
      </c>
      <c r="E3307" s="22">
        <v>8670</v>
      </c>
      <c r="F3307" s="19"/>
      <c r="G3307" s="14">
        <f t="shared" si="65"/>
        <v>8670</v>
      </c>
      <c r="H3307" s="13"/>
    </row>
    <row r="3308" spans="1:8" x14ac:dyDescent="0.25">
      <c r="A3308" s="113">
        <v>45225</v>
      </c>
      <c r="B3308" s="21" t="s">
        <v>10909</v>
      </c>
      <c r="C3308" s="13" t="s">
        <v>5187</v>
      </c>
      <c r="D3308" s="766" t="s">
        <v>12267</v>
      </c>
      <c r="E3308" s="22">
        <v>416400</v>
      </c>
      <c r="F3308" s="19"/>
      <c r="G3308" s="14">
        <f t="shared" si="65"/>
        <v>416400</v>
      </c>
      <c r="H3308" s="13"/>
    </row>
    <row r="3309" spans="1:8" x14ac:dyDescent="0.25">
      <c r="A3309" s="113">
        <v>45225</v>
      </c>
      <c r="B3309" s="21" t="s">
        <v>10232</v>
      </c>
      <c r="C3309" s="13" t="s">
        <v>164</v>
      </c>
      <c r="D3309" s="766" t="s">
        <v>11492</v>
      </c>
      <c r="E3309" s="22">
        <v>7240</v>
      </c>
      <c r="F3309" s="19"/>
      <c r="G3309" s="14">
        <f t="shared" si="65"/>
        <v>7240</v>
      </c>
      <c r="H3309" s="13"/>
    </row>
    <row r="3310" spans="1:8" x14ac:dyDescent="0.25">
      <c r="A3310" s="113">
        <v>45226</v>
      </c>
      <c r="B3310" s="21" t="s">
        <v>10576</v>
      </c>
      <c r="C3310" s="13" t="s">
        <v>8394</v>
      </c>
      <c r="D3310" s="766" t="s">
        <v>11498</v>
      </c>
      <c r="E3310" s="22">
        <v>82305</v>
      </c>
      <c r="F3310" s="19"/>
      <c r="G3310" s="14">
        <f t="shared" si="65"/>
        <v>82305</v>
      </c>
      <c r="H3310" s="13"/>
    </row>
    <row r="3311" spans="1:8" x14ac:dyDescent="0.25">
      <c r="A3311" s="113">
        <v>45226</v>
      </c>
      <c r="B3311" s="21" t="s">
        <v>10909</v>
      </c>
      <c r="C3311" s="13" t="s">
        <v>8394</v>
      </c>
      <c r="D3311" s="766" t="s">
        <v>11499</v>
      </c>
      <c r="E3311" s="22">
        <v>43922</v>
      </c>
      <c r="F3311" s="19"/>
      <c r="G3311" s="14">
        <f t="shared" si="65"/>
        <v>43922</v>
      </c>
      <c r="H3311" s="13"/>
    </row>
    <row r="3312" spans="1:8" x14ac:dyDescent="0.25">
      <c r="A3312" s="113">
        <v>45227</v>
      </c>
      <c r="B3312" s="21" t="s">
        <v>11446</v>
      </c>
      <c r="C3312" s="13" t="s">
        <v>164</v>
      </c>
      <c r="D3312" s="766" t="s">
        <v>11493</v>
      </c>
      <c r="E3312" s="22">
        <v>40947</v>
      </c>
      <c r="F3312" s="22"/>
      <c r="G3312" s="14">
        <f t="shared" si="65"/>
        <v>40947</v>
      </c>
      <c r="H3312" s="13"/>
    </row>
    <row r="3313" spans="1:10" x14ac:dyDescent="0.25">
      <c r="A3313" s="113">
        <v>45227</v>
      </c>
      <c r="B3313" s="21" t="s">
        <v>10379</v>
      </c>
      <c r="C3313" s="13" t="s">
        <v>5681</v>
      </c>
      <c r="D3313" s="766"/>
      <c r="E3313" s="22"/>
      <c r="F3313" s="19">
        <v>200000</v>
      </c>
      <c r="G3313" s="14">
        <f t="shared" si="65"/>
        <v>-200000</v>
      </c>
      <c r="H3313" s="13" t="s">
        <v>11500</v>
      </c>
    </row>
    <row r="3314" spans="1:10" x14ac:dyDescent="0.25">
      <c r="A3314" s="113">
        <v>45227</v>
      </c>
      <c r="B3314" s="21" t="s">
        <v>10151</v>
      </c>
      <c r="C3314" s="13" t="s">
        <v>5681</v>
      </c>
      <c r="D3314" s="766"/>
      <c r="E3314" s="22"/>
      <c r="F3314" s="19">
        <v>9400</v>
      </c>
      <c r="G3314" s="14">
        <f t="shared" si="65"/>
        <v>-9400</v>
      </c>
      <c r="H3314" s="13" t="s">
        <v>11370</v>
      </c>
    </row>
    <row r="3315" spans="1:10" x14ac:dyDescent="0.25">
      <c r="A3315" s="113">
        <v>45227</v>
      </c>
      <c r="B3315" s="21" t="s">
        <v>9769</v>
      </c>
      <c r="C3315" s="13" t="s">
        <v>5681</v>
      </c>
      <c r="D3315" s="766"/>
      <c r="E3315" s="22"/>
      <c r="F3315" s="19">
        <v>57000</v>
      </c>
      <c r="G3315" s="14">
        <f t="shared" si="65"/>
        <v>-57000</v>
      </c>
      <c r="H3315" s="13" t="s">
        <v>11370</v>
      </c>
      <c r="J3315" s="128"/>
    </row>
    <row r="3316" spans="1:10" x14ac:dyDescent="0.25">
      <c r="A3316" s="113">
        <v>45227</v>
      </c>
      <c r="B3316" s="21" t="s">
        <v>10471</v>
      </c>
      <c r="C3316" s="13" t="s">
        <v>5681</v>
      </c>
      <c r="D3316" s="766"/>
      <c r="E3316" s="22"/>
      <c r="F3316" s="19">
        <v>1500</v>
      </c>
      <c r="G3316" s="14">
        <f t="shared" si="65"/>
        <v>-1500</v>
      </c>
      <c r="H3316" s="13" t="s">
        <v>11370</v>
      </c>
    </row>
    <row r="3317" spans="1:10" x14ac:dyDescent="0.25">
      <c r="A3317" s="113">
        <v>45229</v>
      </c>
      <c r="B3317" s="21" t="s">
        <v>10232</v>
      </c>
      <c r="C3317" s="13" t="s">
        <v>7467</v>
      </c>
      <c r="D3317" s="766" t="s">
        <v>11573</v>
      </c>
      <c r="E3317" s="22">
        <v>437436</v>
      </c>
      <c r="F3317" s="19"/>
      <c r="G3317" s="14">
        <f t="shared" si="65"/>
        <v>437436</v>
      </c>
      <c r="H3317" s="13"/>
    </row>
    <row r="3318" spans="1:10" x14ac:dyDescent="0.25">
      <c r="A3318" s="113">
        <v>45229</v>
      </c>
      <c r="B3318" s="21" t="s">
        <v>11446</v>
      </c>
      <c r="C3318" s="13" t="s">
        <v>8394</v>
      </c>
      <c r="D3318" s="766" t="s">
        <v>11588</v>
      </c>
      <c r="E3318" s="22">
        <v>83101</v>
      </c>
      <c r="F3318" s="19"/>
      <c r="G3318" s="14">
        <f t="shared" si="65"/>
        <v>83101</v>
      </c>
      <c r="H3318" s="13"/>
    </row>
    <row r="3319" spans="1:10" x14ac:dyDescent="0.25">
      <c r="A3319" s="113">
        <v>45230</v>
      </c>
      <c r="B3319" s="21" t="s">
        <v>11075</v>
      </c>
      <c r="C3319" s="13" t="s">
        <v>7467</v>
      </c>
      <c r="D3319" s="766" t="s">
        <v>11574</v>
      </c>
      <c r="E3319" s="22">
        <v>43900</v>
      </c>
      <c r="F3319" s="19"/>
      <c r="G3319" s="14">
        <f t="shared" si="65"/>
        <v>43900</v>
      </c>
      <c r="H3319" s="13"/>
    </row>
    <row r="3320" spans="1:10" x14ac:dyDescent="0.25">
      <c r="A3320" s="113">
        <v>45230</v>
      </c>
      <c r="B3320" s="21" t="s">
        <v>10232</v>
      </c>
      <c r="C3320" s="13" t="s">
        <v>8394</v>
      </c>
      <c r="D3320" s="766" t="s">
        <v>11589</v>
      </c>
      <c r="E3320" s="22">
        <v>48244</v>
      </c>
      <c r="F3320" s="19"/>
      <c r="G3320" s="14">
        <f t="shared" si="65"/>
        <v>48244</v>
      </c>
      <c r="H3320" s="13"/>
    </row>
    <row r="3321" spans="1:10" x14ac:dyDescent="0.25">
      <c r="A3321" s="113">
        <v>45230</v>
      </c>
      <c r="B3321" s="21" t="s">
        <v>9986</v>
      </c>
      <c r="C3321" s="13" t="s">
        <v>166</v>
      </c>
      <c r="D3321" s="766" t="s">
        <v>11784</v>
      </c>
      <c r="E3321" s="22">
        <v>13200</v>
      </c>
      <c r="F3321" s="19"/>
      <c r="G3321" s="14">
        <f t="shared" si="65"/>
        <v>13200</v>
      </c>
      <c r="H3321" s="13"/>
    </row>
    <row r="3322" spans="1:10" x14ac:dyDescent="0.25">
      <c r="A3322" s="113">
        <v>45231</v>
      </c>
      <c r="B3322" s="21" t="s">
        <v>9356</v>
      </c>
      <c r="C3322" s="13" t="s">
        <v>7467</v>
      </c>
      <c r="D3322" s="766"/>
      <c r="E3322" s="22"/>
      <c r="F3322" s="19">
        <v>350000</v>
      </c>
      <c r="G3322" s="14">
        <f t="shared" si="65"/>
        <v>-350000</v>
      </c>
      <c r="H3322" s="13" t="s">
        <v>11540</v>
      </c>
    </row>
    <row r="3323" spans="1:10" x14ac:dyDescent="0.25">
      <c r="A3323" s="113">
        <v>45231</v>
      </c>
      <c r="B3323" s="21" t="s">
        <v>9356</v>
      </c>
      <c r="C3323" s="13" t="s">
        <v>7467</v>
      </c>
      <c r="D3323" s="766"/>
      <c r="E3323" s="22"/>
      <c r="F3323" s="19">
        <v>350000</v>
      </c>
      <c r="G3323" s="14">
        <f t="shared" si="65"/>
        <v>-350000</v>
      </c>
      <c r="H3323" s="13" t="s">
        <v>11541</v>
      </c>
    </row>
    <row r="3324" spans="1:10" x14ac:dyDescent="0.25">
      <c r="A3324" s="113">
        <v>45231</v>
      </c>
      <c r="B3324" s="21" t="s">
        <v>10576</v>
      </c>
      <c r="C3324" s="13" t="s">
        <v>7467</v>
      </c>
      <c r="D3324" s="766" t="s">
        <v>11576</v>
      </c>
      <c r="E3324" s="22">
        <v>168867</v>
      </c>
      <c r="F3324" s="19"/>
      <c r="G3324" s="14">
        <f t="shared" si="65"/>
        <v>168867</v>
      </c>
      <c r="H3324" s="13"/>
    </row>
    <row r="3325" spans="1:10" x14ac:dyDescent="0.25">
      <c r="A3325" s="113">
        <v>45231</v>
      </c>
      <c r="B3325" s="21" t="s">
        <v>9967</v>
      </c>
      <c r="C3325" s="13" t="s">
        <v>164</v>
      </c>
      <c r="D3325" s="766" t="s">
        <v>11592</v>
      </c>
      <c r="E3325" s="22">
        <v>3140</v>
      </c>
      <c r="F3325" s="110"/>
      <c r="G3325" s="14">
        <f t="shared" si="65"/>
        <v>3140</v>
      </c>
      <c r="H3325" s="13"/>
    </row>
    <row r="3326" spans="1:10" x14ac:dyDescent="0.25">
      <c r="A3326" s="113">
        <v>45232</v>
      </c>
      <c r="B3326" s="21" t="s">
        <v>11075</v>
      </c>
      <c r="C3326" s="13" t="s">
        <v>8394</v>
      </c>
      <c r="D3326" s="766" t="s">
        <v>11652</v>
      </c>
      <c r="E3326" s="22">
        <v>75122</v>
      </c>
      <c r="F3326" s="110"/>
      <c r="G3326" s="14">
        <f t="shared" si="65"/>
        <v>75122</v>
      </c>
      <c r="H3326" s="13"/>
    </row>
    <row r="3327" spans="1:10" ht="16.5" thickBot="1" x14ac:dyDescent="0.3">
      <c r="A3327" s="113">
        <v>45233</v>
      </c>
      <c r="B3327" s="21" t="s">
        <v>9356</v>
      </c>
      <c r="C3327" s="13" t="s">
        <v>7467</v>
      </c>
      <c r="D3327" s="766"/>
      <c r="E3327" s="22"/>
      <c r="F3327" s="110">
        <v>350000</v>
      </c>
      <c r="G3327" s="14">
        <f t="shared" si="65"/>
        <v>-350000</v>
      </c>
      <c r="H3327" s="13" t="s">
        <v>11547</v>
      </c>
    </row>
    <row r="3328" spans="1:10" x14ac:dyDescent="0.25">
      <c r="A3328" s="113">
        <v>45233</v>
      </c>
      <c r="B3328" s="21" t="s">
        <v>9356</v>
      </c>
      <c r="C3328" s="13" t="s">
        <v>7467</v>
      </c>
      <c r="D3328" s="766"/>
      <c r="E3328" s="783"/>
      <c r="F3328" s="785">
        <f>350000-F3329</f>
        <v>176319</v>
      </c>
      <c r="G3328" s="784">
        <f t="shared" si="65"/>
        <v>-176319</v>
      </c>
      <c r="H3328" s="1132" t="s">
        <v>11578</v>
      </c>
    </row>
    <row r="3329" spans="1:8" ht="16.5" thickBot="1" x14ac:dyDescent="0.3">
      <c r="A3329" s="113">
        <v>45233</v>
      </c>
      <c r="B3329" s="21" t="s">
        <v>11075</v>
      </c>
      <c r="C3329" s="13" t="s">
        <v>7467</v>
      </c>
      <c r="D3329" s="766"/>
      <c r="E3329" s="783"/>
      <c r="F3329" s="786">
        <v>173681</v>
      </c>
      <c r="G3329" s="784">
        <f t="shared" si="65"/>
        <v>-173681</v>
      </c>
      <c r="H3329" s="1134"/>
    </row>
    <row r="3330" spans="1:8" x14ac:dyDescent="0.25">
      <c r="A3330" s="113">
        <v>45233</v>
      </c>
      <c r="B3330" s="21" t="s">
        <v>10576</v>
      </c>
      <c r="C3330" s="13" t="s">
        <v>9080</v>
      </c>
      <c r="D3330" s="766"/>
      <c r="E3330" s="22"/>
      <c r="F3330" s="112">
        <v>400000</v>
      </c>
      <c r="G3330" s="14">
        <f t="shared" si="65"/>
        <v>-400000</v>
      </c>
      <c r="H3330" s="13" t="s">
        <v>11549</v>
      </c>
    </row>
    <row r="3331" spans="1:8" x14ac:dyDescent="0.25">
      <c r="A3331" s="113">
        <v>45233</v>
      </c>
      <c r="B3331" s="21" t="s">
        <v>10576</v>
      </c>
      <c r="C3331" s="13" t="s">
        <v>9080</v>
      </c>
      <c r="D3331" s="766"/>
      <c r="E3331" s="22"/>
      <c r="F3331" s="19">
        <v>485000</v>
      </c>
      <c r="G3331" s="14">
        <f t="shared" si="65"/>
        <v>-485000</v>
      </c>
      <c r="H3331" s="13" t="s">
        <v>11550</v>
      </c>
    </row>
    <row r="3332" spans="1:8" x14ac:dyDescent="0.25">
      <c r="A3332" s="113">
        <v>45233</v>
      </c>
      <c r="B3332" s="21" t="s">
        <v>10576</v>
      </c>
      <c r="C3332" s="13" t="s">
        <v>7467</v>
      </c>
      <c r="D3332" s="766" t="s">
        <v>11577</v>
      </c>
      <c r="E3332" s="22">
        <v>224668</v>
      </c>
      <c r="F3332" s="19"/>
      <c r="G3332" s="14">
        <f t="shared" si="65"/>
        <v>224668</v>
      </c>
      <c r="H3332" s="13"/>
    </row>
    <row r="3333" spans="1:8" x14ac:dyDescent="0.25">
      <c r="A3333" s="113">
        <v>45233</v>
      </c>
      <c r="B3333" s="21" t="s">
        <v>10232</v>
      </c>
      <c r="C3333" s="13" t="s">
        <v>7467</v>
      </c>
      <c r="D3333" s="766" t="s">
        <v>11575</v>
      </c>
      <c r="E3333" s="22">
        <v>32000</v>
      </c>
      <c r="F3333" s="19"/>
      <c r="G3333" s="14">
        <f t="shared" si="65"/>
        <v>32000</v>
      </c>
      <c r="H3333" s="13"/>
    </row>
    <row r="3334" spans="1:8" x14ac:dyDescent="0.25">
      <c r="A3334" s="113">
        <v>45233</v>
      </c>
      <c r="B3334" s="21" t="s">
        <v>10909</v>
      </c>
      <c r="C3334" s="13" t="s">
        <v>166</v>
      </c>
      <c r="D3334" s="766" t="s">
        <v>11785</v>
      </c>
      <c r="E3334" s="22">
        <v>9240</v>
      </c>
      <c r="F3334" s="19"/>
      <c r="G3334" s="14">
        <f t="shared" si="65"/>
        <v>9240</v>
      </c>
      <c r="H3334" s="13"/>
    </row>
    <row r="3335" spans="1:8" x14ac:dyDescent="0.25">
      <c r="A3335" s="113">
        <v>45233</v>
      </c>
      <c r="B3335" s="21" t="s">
        <v>10909</v>
      </c>
      <c r="C3335" s="13" t="s">
        <v>12496</v>
      </c>
      <c r="D3335" s="766" t="s">
        <v>12497</v>
      </c>
      <c r="E3335" s="22">
        <v>1724483</v>
      </c>
      <c r="F3335" s="19"/>
      <c r="G3335" s="14">
        <f t="shared" si="65"/>
        <v>1724483</v>
      </c>
      <c r="H3335" s="13"/>
    </row>
    <row r="3336" spans="1:8" x14ac:dyDescent="0.25">
      <c r="A3336" s="113">
        <v>45234</v>
      </c>
      <c r="B3336" s="21" t="s">
        <v>10576</v>
      </c>
      <c r="C3336" s="13" t="s">
        <v>8394</v>
      </c>
      <c r="D3336" s="766"/>
      <c r="E3336" s="22"/>
      <c r="F3336" s="19">
        <v>1300000</v>
      </c>
      <c r="G3336" s="14">
        <f t="shared" si="65"/>
        <v>-1300000</v>
      </c>
      <c r="H3336" s="13" t="s">
        <v>11436</v>
      </c>
    </row>
    <row r="3337" spans="1:8" x14ac:dyDescent="0.25">
      <c r="A3337" s="113">
        <v>45234</v>
      </c>
      <c r="B3337" s="21" t="s">
        <v>10576</v>
      </c>
      <c r="C3337" s="13" t="s">
        <v>8394</v>
      </c>
      <c r="D3337" s="766" t="s">
        <v>11653</v>
      </c>
      <c r="E3337" s="22">
        <v>85030</v>
      </c>
      <c r="F3337" s="19"/>
      <c r="G3337" s="14">
        <f t="shared" si="65"/>
        <v>85030</v>
      </c>
      <c r="H3337" s="13"/>
    </row>
    <row r="3338" spans="1:8" x14ac:dyDescent="0.25">
      <c r="A3338" s="113">
        <v>45234</v>
      </c>
      <c r="B3338" s="21" t="s">
        <v>11446</v>
      </c>
      <c r="C3338" s="13" t="s">
        <v>8394</v>
      </c>
      <c r="D3338" s="766" t="s">
        <v>11654</v>
      </c>
      <c r="E3338" s="22">
        <v>33426</v>
      </c>
      <c r="F3338" s="19"/>
      <c r="G3338" s="14">
        <f t="shared" si="65"/>
        <v>33426</v>
      </c>
      <c r="H3338" s="13"/>
    </row>
    <row r="3339" spans="1:8" x14ac:dyDescent="0.25">
      <c r="A3339" s="113">
        <v>45234</v>
      </c>
      <c r="B3339" s="21" t="s">
        <v>11271</v>
      </c>
      <c r="C3339" s="13" t="s">
        <v>168</v>
      </c>
      <c r="D3339" s="766" t="s">
        <v>11658</v>
      </c>
      <c r="E3339" s="22">
        <v>19640</v>
      </c>
      <c r="F3339" s="19"/>
      <c r="G3339" s="14">
        <f t="shared" si="65"/>
        <v>19640</v>
      </c>
      <c r="H3339" s="13"/>
    </row>
    <row r="3340" spans="1:8" x14ac:dyDescent="0.25">
      <c r="A3340" s="113">
        <v>45236</v>
      </c>
      <c r="B3340" s="21" t="s">
        <v>10232</v>
      </c>
      <c r="C3340" s="13" t="s">
        <v>7467</v>
      </c>
      <c r="D3340" s="766" t="s">
        <v>11649</v>
      </c>
      <c r="E3340" s="22">
        <v>32000</v>
      </c>
      <c r="F3340" s="19"/>
      <c r="G3340" s="14">
        <f t="shared" si="65"/>
        <v>32000</v>
      </c>
      <c r="H3340" s="13"/>
    </row>
    <row r="3341" spans="1:8" x14ac:dyDescent="0.25">
      <c r="A3341" s="113">
        <v>45236</v>
      </c>
      <c r="B3341" s="21" t="s">
        <v>11446</v>
      </c>
      <c r="C3341" s="13" t="s">
        <v>166</v>
      </c>
      <c r="D3341" s="766" t="s">
        <v>11786</v>
      </c>
      <c r="E3341" s="22">
        <v>36420</v>
      </c>
      <c r="F3341" s="19"/>
      <c r="G3341" s="14">
        <f t="shared" si="65"/>
        <v>36420</v>
      </c>
      <c r="H3341" s="13"/>
    </row>
    <row r="3342" spans="1:8" x14ac:dyDescent="0.25">
      <c r="A3342" s="113">
        <v>45237</v>
      </c>
      <c r="B3342" s="21" t="s">
        <v>10909</v>
      </c>
      <c r="C3342" s="13" t="s">
        <v>7467</v>
      </c>
      <c r="D3342" s="766" t="s">
        <v>11650</v>
      </c>
      <c r="E3342" s="22">
        <v>32600</v>
      </c>
      <c r="F3342" s="19"/>
      <c r="G3342" s="14">
        <f t="shared" si="65"/>
        <v>32600</v>
      </c>
      <c r="H3342" s="13"/>
    </row>
    <row r="3343" spans="1:8" x14ac:dyDescent="0.25">
      <c r="A3343" s="113">
        <v>45237</v>
      </c>
      <c r="B3343" s="21" t="s">
        <v>10232</v>
      </c>
      <c r="C3343" s="13" t="s">
        <v>8394</v>
      </c>
      <c r="D3343" s="766" t="s">
        <v>11655</v>
      </c>
      <c r="E3343" s="22">
        <v>203960</v>
      </c>
      <c r="F3343" s="19"/>
      <c r="G3343" s="14">
        <f t="shared" si="65"/>
        <v>203960</v>
      </c>
      <c r="H3343" s="13"/>
    </row>
    <row r="3344" spans="1:8" x14ac:dyDescent="0.25">
      <c r="A3344" s="113">
        <v>45237</v>
      </c>
      <c r="B3344" s="21" t="s">
        <v>10909</v>
      </c>
      <c r="C3344" s="13" t="s">
        <v>8394</v>
      </c>
      <c r="D3344" s="766" t="s">
        <v>11656</v>
      </c>
      <c r="E3344" s="22">
        <v>20685</v>
      </c>
      <c r="F3344" s="19"/>
      <c r="G3344" s="14">
        <f t="shared" si="65"/>
        <v>20685</v>
      </c>
      <c r="H3344" s="13"/>
    </row>
    <row r="3345" spans="1:8" x14ac:dyDescent="0.25">
      <c r="A3345" s="113">
        <v>45237</v>
      </c>
      <c r="B3345" s="21" t="s">
        <v>10576</v>
      </c>
      <c r="C3345" s="13" t="s">
        <v>168</v>
      </c>
      <c r="D3345" s="766" t="s">
        <v>11708</v>
      </c>
      <c r="E3345" s="22">
        <v>74282</v>
      </c>
      <c r="F3345" s="19"/>
      <c r="G3345" s="14">
        <f t="shared" si="65"/>
        <v>74282</v>
      </c>
      <c r="H3345" s="13"/>
    </row>
    <row r="3346" spans="1:8" x14ac:dyDescent="0.25">
      <c r="A3346" s="113">
        <v>45237</v>
      </c>
      <c r="B3346" s="21" t="s">
        <v>10232</v>
      </c>
      <c r="C3346" s="13" t="s">
        <v>7467</v>
      </c>
      <c r="D3346" s="766"/>
      <c r="E3346" s="22"/>
      <c r="F3346" s="19">
        <v>350000</v>
      </c>
      <c r="G3346" s="14">
        <f t="shared" si="65"/>
        <v>-350000</v>
      </c>
      <c r="H3346" s="13" t="s">
        <v>11648</v>
      </c>
    </row>
    <row r="3347" spans="1:8" x14ac:dyDescent="0.25">
      <c r="A3347" s="113">
        <v>45237</v>
      </c>
      <c r="B3347" s="21" t="s">
        <v>10232</v>
      </c>
      <c r="C3347" s="13" t="s">
        <v>7467</v>
      </c>
      <c r="D3347" s="766"/>
      <c r="E3347" s="22"/>
      <c r="F3347" s="19">
        <v>350000</v>
      </c>
      <c r="G3347" s="14">
        <f t="shared" si="65"/>
        <v>-350000</v>
      </c>
      <c r="H3347" s="13" t="s">
        <v>11647</v>
      </c>
    </row>
    <row r="3348" spans="1:8" x14ac:dyDescent="0.25">
      <c r="A3348" s="113">
        <v>45237</v>
      </c>
      <c r="B3348" s="21" t="s">
        <v>9986</v>
      </c>
      <c r="C3348" s="13" t="s">
        <v>166</v>
      </c>
      <c r="D3348" s="766" t="s">
        <v>11787</v>
      </c>
      <c r="E3348" s="22">
        <v>4515</v>
      </c>
      <c r="F3348" s="19"/>
      <c r="G3348" s="14">
        <f t="shared" si="65"/>
        <v>4515</v>
      </c>
      <c r="H3348" s="13"/>
    </row>
    <row r="3349" spans="1:8" x14ac:dyDescent="0.25">
      <c r="A3349" s="113">
        <v>45237</v>
      </c>
      <c r="B3349" s="21" t="s">
        <v>11271</v>
      </c>
      <c r="C3349" s="13" t="s">
        <v>164</v>
      </c>
      <c r="D3349" s="766" t="s">
        <v>11916</v>
      </c>
      <c r="E3349" s="22">
        <v>1420</v>
      </c>
      <c r="F3349" s="19"/>
      <c r="G3349" s="14">
        <f t="shared" si="65"/>
        <v>1420</v>
      </c>
      <c r="H3349" s="13"/>
    </row>
    <row r="3350" spans="1:8" x14ac:dyDescent="0.25">
      <c r="A3350" s="113">
        <v>45238</v>
      </c>
      <c r="B3350" s="21" t="s">
        <v>10232</v>
      </c>
      <c r="C3350" s="13" t="s">
        <v>164</v>
      </c>
      <c r="D3350" s="766" t="s">
        <v>11923</v>
      </c>
      <c r="E3350" s="22">
        <v>6739</v>
      </c>
      <c r="F3350" s="19"/>
      <c r="G3350" s="14">
        <f t="shared" si="65"/>
        <v>6739</v>
      </c>
      <c r="H3350" s="13"/>
    </row>
    <row r="3351" spans="1:8" x14ac:dyDescent="0.25">
      <c r="A3351" s="113">
        <v>45240</v>
      </c>
      <c r="B3351" s="21" t="s">
        <v>11271</v>
      </c>
      <c r="C3351" s="13" t="s">
        <v>8394</v>
      </c>
      <c r="D3351" s="766" t="s">
        <v>11657</v>
      </c>
      <c r="E3351" s="22">
        <v>13416</v>
      </c>
      <c r="F3351" s="19"/>
      <c r="G3351" s="14">
        <f t="shared" si="65"/>
        <v>13416</v>
      </c>
      <c r="H3351" s="13"/>
    </row>
    <row r="3352" spans="1:8" x14ac:dyDescent="0.25">
      <c r="A3352" s="113">
        <v>45240</v>
      </c>
      <c r="B3352" s="21" t="s">
        <v>10909</v>
      </c>
      <c r="C3352" s="13" t="s">
        <v>12496</v>
      </c>
      <c r="D3352" s="766" t="s">
        <v>8591</v>
      </c>
      <c r="E3352" s="22">
        <v>836282</v>
      </c>
      <c r="F3352" s="19"/>
      <c r="G3352" s="14">
        <f t="shared" si="65"/>
        <v>836282</v>
      </c>
      <c r="H3352" s="13"/>
    </row>
    <row r="3353" spans="1:8" x14ac:dyDescent="0.25">
      <c r="A3353" s="113">
        <v>45240</v>
      </c>
      <c r="B3353" s="21" t="s">
        <v>9986</v>
      </c>
      <c r="C3353" s="13" t="s">
        <v>164</v>
      </c>
      <c r="D3353" s="766" t="s">
        <v>11659</v>
      </c>
      <c r="E3353" s="22">
        <v>168</v>
      </c>
      <c r="F3353" s="19"/>
      <c r="G3353" s="14">
        <f t="shared" si="65"/>
        <v>168</v>
      </c>
      <c r="H3353" s="13"/>
    </row>
    <row r="3354" spans="1:8" x14ac:dyDescent="0.25">
      <c r="A3354" s="113">
        <v>45240</v>
      </c>
      <c r="B3354" s="21" t="s">
        <v>11446</v>
      </c>
      <c r="C3354" s="13" t="s">
        <v>166</v>
      </c>
      <c r="D3354" s="766" t="s">
        <v>11788</v>
      </c>
      <c r="E3354" s="22">
        <v>20875</v>
      </c>
      <c r="F3354" s="19"/>
      <c r="G3354" s="14">
        <f t="shared" si="65"/>
        <v>20875</v>
      </c>
      <c r="H3354" s="13"/>
    </row>
    <row r="3355" spans="1:8" x14ac:dyDescent="0.25">
      <c r="A3355" s="113">
        <v>45241</v>
      </c>
      <c r="B3355" s="21" t="s">
        <v>9832</v>
      </c>
      <c r="C3355" s="13" t="s">
        <v>168</v>
      </c>
      <c r="D3355" s="766" t="s">
        <v>11807</v>
      </c>
      <c r="E3355" s="22">
        <v>98400</v>
      </c>
      <c r="F3355" s="110"/>
      <c r="G3355" s="14">
        <f t="shared" si="65"/>
        <v>98400</v>
      </c>
      <c r="H3355" s="13"/>
    </row>
    <row r="3356" spans="1:8" x14ac:dyDescent="0.25">
      <c r="A3356" s="113">
        <v>45241</v>
      </c>
      <c r="B3356" s="21" t="s">
        <v>10296</v>
      </c>
      <c r="C3356" s="13" t="s">
        <v>7467</v>
      </c>
      <c r="D3356" s="766" t="s">
        <v>11651</v>
      </c>
      <c r="E3356" s="22">
        <v>43900</v>
      </c>
      <c r="F3356" s="19"/>
      <c r="G3356" s="14">
        <f t="shared" si="65"/>
        <v>43900</v>
      </c>
      <c r="H3356" s="13"/>
    </row>
    <row r="3357" spans="1:8" x14ac:dyDescent="0.25">
      <c r="A3357" s="113">
        <v>45241</v>
      </c>
      <c r="B3357" s="21" t="s">
        <v>10576</v>
      </c>
      <c r="C3357" s="13" t="s">
        <v>168</v>
      </c>
      <c r="D3357" s="766" t="s">
        <v>11709</v>
      </c>
      <c r="E3357" s="22">
        <v>386760</v>
      </c>
      <c r="F3357" s="19"/>
      <c r="G3357" s="14">
        <f t="shared" si="65"/>
        <v>386760</v>
      </c>
      <c r="H3357" s="13"/>
    </row>
    <row r="3358" spans="1:8" x14ac:dyDescent="0.25">
      <c r="A3358" s="113">
        <v>45241</v>
      </c>
      <c r="B3358" s="21" t="s">
        <v>10576</v>
      </c>
      <c r="C3358" s="13" t="s">
        <v>180</v>
      </c>
      <c r="D3358" s="766" t="s">
        <v>11719</v>
      </c>
      <c r="E3358" s="22">
        <v>62400</v>
      </c>
      <c r="F3358" s="19"/>
      <c r="G3358" s="14">
        <f t="shared" si="65"/>
        <v>62400</v>
      </c>
      <c r="H3358" s="13"/>
    </row>
    <row r="3359" spans="1:8" x14ac:dyDescent="0.25">
      <c r="A3359" s="113">
        <v>45243</v>
      </c>
      <c r="B3359" s="21" t="s">
        <v>10576</v>
      </c>
      <c r="C3359" s="13" t="s">
        <v>8394</v>
      </c>
      <c r="D3359" s="766" t="s">
        <v>11714</v>
      </c>
      <c r="E3359" s="22">
        <v>61469</v>
      </c>
      <c r="F3359" s="19"/>
      <c r="G3359" s="14">
        <f t="shared" si="65"/>
        <v>61469</v>
      </c>
      <c r="H3359" s="13"/>
    </row>
    <row r="3360" spans="1:8" x14ac:dyDescent="0.25">
      <c r="A3360" s="113">
        <v>45243</v>
      </c>
      <c r="B3360" s="21" t="s">
        <v>11446</v>
      </c>
      <c r="C3360" s="13" t="s">
        <v>164</v>
      </c>
      <c r="D3360" s="766" t="s">
        <v>11917</v>
      </c>
      <c r="E3360" s="22">
        <v>11157</v>
      </c>
      <c r="F3360" s="19"/>
      <c r="G3360" s="14">
        <f t="shared" si="65"/>
        <v>11157</v>
      </c>
      <c r="H3360" s="13"/>
    </row>
    <row r="3361" spans="1:8" x14ac:dyDescent="0.25">
      <c r="A3361" s="113">
        <v>45243</v>
      </c>
      <c r="B3361" s="21" t="s">
        <v>10909</v>
      </c>
      <c r="C3361" s="13" t="s">
        <v>5187</v>
      </c>
      <c r="D3361" s="766" t="s">
        <v>12273</v>
      </c>
      <c r="E3361" s="22">
        <v>135900</v>
      </c>
      <c r="F3361" s="19"/>
      <c r="G3361" s="14">
        <f t="shared" si="65"/>
        <v>135900</v>
      </c>
      <c r="H3361" s="13" t="s">
        <v>12275</v>
      </c>
    </row>
    <row r="3362" spans="1:8" x14ac:dyDescent="0.25">
      <c r="A3362" s="113">
        <v>45243</v>
      </c>
      <c r="B3362" s="21" t="s">
        <v>10909</v>
      </c>
      <c r="C3362" s="13" t="s">
        <v>12496</v>
      </c>
      <c r="D3362" s="766" t="s">
        <v>8046</v>
      </c>
      <c r="E3362" s="22">
        <v>417642</v>
      </c>
      <c r="F3362" s="19"/>
      <c r="G3362" s="14">
        <f t="shared" si="65"/>
        <v>417642</v>
      </c>
      <c r="H3362" s="13"/>
    </row>
    <row r="3363" spans="1:8" ht="17.25" customHeight="1" x14ac:dyDescent="0.25">
      <c r="A3363" s="113">
        <v>45243</v>
      </c>
      <c r="B3363" s="21" t="s">
        <v>10909</v>
      </c>
      <c r="C3363" s="13" t="s">
        <v>12496</v>
      </c>
      <c r="D3363" s="766" t="s">
        <v>8047</v>
      </c>
      <c r="E3363" s="22">
        <v>20015</v>
      </c>
      <c r="F3363" s="19"/>
      <c r="G3363" s="14">
        <f t="shared" si="65"/>
        <v>20015</v>
      </c>
      <c r="H3363" s="13"/>
    </row>
    <row r="3364" spans="1:8" ht="17.25" customHeight="1" x14ac:dyDescent="0.25">
      <c r="A3364" s="113">
        <v>45243</v>
      </c>
      <c r="B3364" s="21" t="s">
        <v>10909</v>
      </c>
      <c r="C3364" s="13" t="s">
        <v>12496</v>
      </c>
      <c r="D3364" s="766"/>
      <c r="E3364" s="22"/>
      <c r="F3364" s="19">
        <v>20000</v>
      </c>
      <c r="G3364" s="14">
        <f t="shared" si="65"/>
        <v>-20000</v>
      </c>
      <c r="H3364" s="13" t="s">
        <v>10775</v>
      </c>
    </row>
    <row r="3365" spans="1:8" x14ac:dyDescent="0.25">
      <c r="A3365" s="113">
        <v>45243</v>
      </c>
      <c r="B3365" s="21" t="s">
        <v>10909</v>
      </c>
      <c r="C3365" s="13" t="s">
        <v>5187</v>
      </c>
      <c r="D3365" s="766" t="s">
        <v>12274</v>
      </c>
      <c r="E3365" s="22">
        <v>213854.4</v>
      </c>
      <c r="F3365" s="19"/>
      <c r="G3365" s="14">
        <f t="shared" si="65"/>
        <v>213854.4</v>
      </c>
      <c r="H3365" s="13" t="s">
        <v>12275</v>
      </c>
    </row>
    <row r="3366" spans="1:8" x14ac:dyDescent="0.25">
      <c r="A3366" s="113">
        <v>45243</v>
      </c>
      <c r="B3366" s="21" t="s">
        <v>10909</v>
      </c>
      <c r="C3366" s="13" t="s">
        <v>5187</v>
      </c>
      <c r="D3366" s="766"/>
      <c r="E3366" s="22"/>
      <c r="F3366" s="19">
        <v>100000</v>
      </c>
      <c r="G3366" s="14">
        <f t="shared" si="65"/>
        <v>-100000</v>
      </c>
      <c r="H3366" s="13" t="s">
        <v>1157</v>
      </c>
    </row>
    <row r="3367" spans="1:8" x14ac:dyDescent="0.25">
      <c r="A3367" s="113">
        <v>45244</v>
      </c>
      <c r="B3367" s="21" t="s">
        <v>10232</v>
      </c>
      <c r="C3367" s="13" t="s">
        <v>168</v>
      </c>
      <c r="D3367" s="766" t="s">
        <v>11710</v>
      </c>
      <c r="E3367" s="22">
        <v>59680</v>
      </c>
      <c r="F3367" s="19"/>
      <c r="G3367" s="14">
        <f t="shared" si="65"/>
        <v>59680</v>
      </c>
      <c r="H3367" s="13"/>
    </row>
    <row r="3368" spans="1:8" x14ac:dyDescent="0.25">
      <c r="A3368" s="113">
        <v>45244</v>
      </c>
      <c r="B3368" s="21" t="s">
        <v>10576</v>
      </c>
      <c r="C3368" s="13" t="s">
        <v>168</v>
      </c>
      <c r="D3368" s="766" t="s">
        <v>11711</v>
      </c>
      <c r="E3368" s="22">
        <v>67140</v>
      </c>
      <c r="F3368" s="19"/>
      <c r="G3368" s="14">
        <f t="shared" si="65"/>
        <v>67140</v>
      </c>
      <c r="H3368" s="13"/>
    </row>
    <row r="3369" spans="1:8" x14ac:dyDescent="0.25">
      <c r="A3369" s="113">
        <v>45244</v>
      </c>
      <c r="B3369" s="21" t="s">
        <v>10576</v>
      </c>
      <c r="C3369" s="13" t="s">
        <v>7467</v>
      </c>
      <c r="D3369" s="766" t="s">
        <v>11745</v>
      </c>
      <c r="E3369" s="22">
        <v>152867</v>
      </c>
      <c r="F3369" s="19"/>
      <c r="G3369" s="14">
        <f t="shared" si="65"/>
        <v>152867</v>
      </c>
      <c r="H3369" s="13"/>
    </row>
    <row r="3370" spans="1:8" x14ac:dyDescent="0.25">
      <c r="A3370" s="113">
        <v>45245</v>
      </c>
      <c r="B3370" s="21" t="s">
        <v>10576</v>
      </c>
      <c r="C3370" s="13" t="s">
        <v>7467</v>
      </c>
      <c r="D3370" s="766"/>
      <c r="E3370" s="22"/>
      <c r="F3370" s="19">
        <v>350000</v>
      </c>
      <c r="G3370" s="14">
        <f t="shared" si="65"/>
        <v>-350000</v>
      </c>
      <c r="H3370" s="13" t="s">
        <v>11679</v>
      </c>
    </row>
    <row r="3371" spans="1:8" x14ac:dyDescent="0.25">
      <c r="A3371" s="113">
        <v>45245</v>
      </c>
      <c r="B3371" s="21" t="s">
        <v>10576</v>
      </c>
      <c r="C3371" s="13" t="s">
        <v>7467</v>
      </c>
      <c r="D3371" s="766"/>
      <c r="E3371" s="22"/>
      <c r="F3371" s="19">
        <v>350000</v>
      </c>
      <c r="G3371" s="14">
        <f t="shared" ref="G3371:G3458" si="66">E3371-F3371</f>
        <v>-350000</v>
      </c>
      <c r="H3371" s="13" t="s">
        <v>11680</v>
      </c>
    </row>
    <row r="3372" spans="1:8" x14ac:dyDescent="0.25">
      <c r="A3372" s="113">
        <v>45245</v>
      </c>
      <c r="B3372" s="21" t="s">
        <v>10576</v>
      </c>
      <c r="C3372" s="13" t="s">
        <v>8091</v>
      </c>
      <c r="D3372" s="766"/>
      <c r="E3372" s="22"/>
      <c r="F3372" s="19">
        <v>500000</v>
      </c>
      <c r="G3372" s="14">
        <f t="shared" si="66"/>
        <v>-500000</v>
      </c>
      <c r="H3372" s="13" t="s">
        <v>11681</v>
      </c>
    </row>
    <row r="3373" spans="1:8" x14ac:dyDescent="0.25">
      <c r="A3373" s="113">
        <v>45245</v>
      </c>
      <c r="B3373" s="21" t="s">
        <v>10576</v>
      </c>
      <c r="C3373" s="13" t="s">
        <v>8091</v>
      </c>
      <c r="D3373" s="766"/>
      <c r="E3373" s="22"/>
      <c r="F3373" s="19">
        <v>500000</v>
      </c>
      <c r="G3373" s="14">
        <f t="shared" si="66"/>
        <v>-500000</v>
      </c>
      <c r="H3373" s="13" t="s">
        <v>11682</v>
      </c>
    </row>
    <row r="3374" spans="1:8" x14ac:dyDescent="0.25">
      <c r="A3374" s="113">
        <v>45245</v>
      </c>
      <c r="B3374" s="21" t="s">
        <v>10576</v>
      </c>
      <c r="C3374" s="13" t="s">
        <v>8091</v>
      </c>
      <c r="D3374" s="766"/>
      <c r="E3374" s="22"/>
      <c r="F3374" s="19">
        <v>500000</v>
      </c>
      <c r="G3374" s="14">
        <f t="shared" si="66"/>
        <v>-500000</v>
      </c>
      <c r="H3374" s="13" t="s">
        <v>11683</v>
      </c>
    </row>
    <row r="3375" spans="1:8" x14ac:dyDescent="0.25">
      <c r="A3375" s="113">
        <v>45245</v>
      </c>
      <c r="B3375" s="21" t="s">
        <v>10909</v>
      </c>
      <c r="C3375" s="13" t="s">
        <v>166</v>
      </c>
      <c r="D3375" s="766" t="s">
        <v>11789</v>
      </c>
      <c r="E3375" s="22">
        <v>7990</v>
      </c>
      <c r="F3375" s="19"/>
      <c r="G3375" s="14">
        <f t="shared" si="66"/>
        <v>7990</v>
      </c>
      <c r="H3375" s="13"/>
    </row>
    <row r="3376" spans="1:8" x14ac:dyDescent="0.25">
      <c r="A3376" s="113">
        <v>45245</v>
      </c>
      <c r="B3376" s="21" t="s">
        <v>11446</v>
      </c>
      <c r="C3376" s="13" t="s">
        <v>5681</v>
      </c>
      <c r="D3376" s="766" t="s">
        <v>10148</v>
      </c>
      <c r="E3376" s="22">
        <v>188300</v>
      </c>
      <c r="F3376" s="19"/>
      <c r="G3376" s="14">
        <f t="shared" si="66"/>
        <v>188300</v>
      </c>
      <c r="H3376" s="13"/>
    </row>
    <row r="3377" spans="1:8" x14ac:dyDescent="0.25">
      <c r="A3377" s="113">
        <v>45246</v>
      </c>
      <c r="B3377" s="21" t="s">
        <v>10232</v>
      </c>
      <c r="C3377" s="13" t="s">
        <v>168</v>
      </c>
      <c r="D3377" s="766" t="s">
        <v>11712</v>
      </c>
      <c r="E3377" s="22">
        <v>24200</v>
      </c>
      <c r="F3377" s="19"/>
      <c r="G3377" s="14">
        <f t="shared" si="66"/>
        <v>24200</v>
      </c>
      <c r="H3377" s="13"/>
    </row>
    <row r="3378" spans="1:8" x14ac:dyDescent="0.25">
      <c r="A3378" s="113">
        <v>45246</v>
      </c>
      <c r="B3378" s="21" t="s">
        <v>10576</v>
      </c>
      <c r="C3378" s="13" t="s">
        <v>8394</v>
      </c>
      <c r="D3378" s="766" t="s">
        <v>11715</v>
      </c>
      <c r="E3378" s="22">
        <v>93159</v>
      </c>
      <c r="F3378" s="19"/>
      <c r="G3378" s="14">
        <f t="shared" si="66"/>
        <v>93159</v>
      </c>
      <c r="H3378" s="13"/>
    </row>
    <row r="3379" spans="1:8" x14ac:dyDescent="0.25">
      <c r="A3379" s="113">
        <v>45246</v>
      </c>
      <c r="B3379" s="21" t="s">
        <v>10576</v>
      </c>
      <c r="C3379" s="13" t="s">
        <v>7467</v>
      </c>
      <c r="D3379" s="766" t="s">
        <v>11226</v>
      </c>
      <c r="E3379" s="22">
        <v>34290</v>
      </c>
      <c r="F3379" s="19"/>
      <c r="G3379" s="14">
        <f t="shared" si="66"/>
        <v>34290</v>
      </c>
      <c r="H3379" s="13"/>
    </row>
    <row r="3380" spans="1:8" x14ac:dyDescent="0.25">
      <c r="A3380" s="113">
        <v>45246</v>
      </c>
      <c r="B3380" s="21" t="s">
        <v>10909</v>
      </c>
      <c r="C3380" s="13" t="s">
        <v>5187</v>
      </c>
      <c r="D3380" s="766"/>
      <c r="E3380" s="22"/>
      <c r="F3380" s="19">
        <v>300000</v>
      </c>
      <c r="G3380" s="14">
        <f t="shared" si="66"/>
        <v>-300000</v>
      </c>
      <c r="H3380" s="13" t="s">
        <v>12146</v>
      </c>
    </row>
    <row r="3381" spans="1:8" x14ac:dyDescent="0.25">
      <c r="A3381" s="113">
        <v>45246</v>
      </c>
      <c r="B3381" s="21" t="s">
        <v>10909</v>
      </c>
      <c r="C3381" s="13" t="s">
        <v>5187</v>
      </c>
      <c r="D3381" s="766"/>
      <c r="E3381" s="22"/>
      <c r="F3381" s="19">
        <v>197000</v>
      </c>
      <c r="G3381" s="14">
        <f t="shared" si="66"/>
        <v>-197000</v>
      </c>
      <c r="H3381" s="13" t="s">
        <v>12146</v>
      </c>
    </row>
    <row r="3382" spans="1:8" x14ac:dyDescent="0.25">
      <c r="A3382" s="113">
        <v>45247</v>
      </c>
      <c r="B3382" s="21" t="s">
        <v>10576</v>
      </c>
      <c r="C3382" s="13" t="s">
        <v>7467</v>
      </c>
      <c r="D3382" s="766" t="s">
        <v>11746</v>
      </c>
      <c r="E3382" s="22">
        <v>212768</v>
      </c>
      <c r="F3382" s="19"/>
      <c r="G3382" s="14">
        <f t="shared" si="66"/>
        <v>212768</v>
      </c>
      <c r="H3382" s="13"/>
    </row>
    <row r="3383" spans="1:8" x14ac:dyDescent="0.25">
      <c r="A3383" s="113">
        <v>45247</v>
      </c>
      <c r="B3383" s="21" t="s">
        <v>10576</v>
      </c>
      <c r="C3383" s="13" t="s">
        <v>7467</v>
      </c>
      <c r="D3383" s="766"/>
      <c r="E3383" s="22"/>
      <c r="F3383" s="19">
        <v>500000</v>
      </c>
      <c r="G3383" s="14">
        <f t="shared" si="66"/>
        <v>-500000</v>
      </c>
      <c r="H3383" s="13" t="s">
        <v>11706</v>
      </c>
    </row>
    <row r="3384" spans="1:8" x14ac:dyDescent="0.25">
      <c r="A3384" s="113">
        <v>45247</v>
      </c>
      <c r="B3384" s="21" t="s">
        <v>10576</v>
      </c>
      <c r="C3384" s="13" t="s">
        <v>7467</v>
      </c>
      <c r="D3384" s="766"/>
      <c r="E3384" s="22"/>
      <c r="F3384" s="19">
        <v>500000</v>
      </c>
      <c r="G3384" s="14">
        <f t="shared" si="66"/>
        <v>-500000</v>
      </c>
      <c r="H3384" s="13" t="s">
        <v>11707</v>
      </c>
    </row>
    <row r="3385" spans="1:8" x14ac:dyDescent="0.25">
      <c r="A3385" s="113">
        <v>45247</v>
      </c>
      <c r="B3385" s="21" t="s">
        <v>11716</v>
      </c>
      <c r="C3385" s="13" t="s">
        <v>8394</v>
      </c>
      <c r="D3385" s="766" t="s">
        <v>11717</v>
      </c>
      <c r="E3385" s="22">
        <v>49822</v>
      </c>
      <c r="F3385" s="19"/>
      <c r="G3385" s="14">
        <f t="shared" si="66"/>
        <v>49822</v>
      </c>
      <c r="H3385" s="13"/>
    </row>
    <row r="3386" spans="1:8" x14ac:dyDescent="0.25">
      <c r="A3386" s="113">
        <v>45247</v>
      </c>
      <c r="B3386" s="21" t="s">
        <v>11617</v>
      </c>
      <c r="C3386" s="13" t="s">
        <v>8394</v>
      </c>
      <c r="D3386" s="766" t="s">
        <v>11718</v>
      </c>
      <c r="E3386" s="22">
        <v>106322</v>
      </c>
      <c r="F3386" s="19"/>
      <c r="G3386" s="14">
        <f t="shared" si="66"/>
        <v>106322</v>
      </c>
      <c r="H3386" s="13"/>
    </row>
    <row r="3387" spans="1:8" x14ac:dyDescent="0.25">
      <c r="A3387" s="113">
        <v>45248</v>
      </c>
      <c r="B3387" s="21" t="s">
        <v>10232</v>
      </c>
      <c r="C3387" s="13" t="s">
        <v>11324</v>
      </c>
      <c r="D3387" s="766"/>
      <c r="E3387" s="22"/>
      <c r="F3387" s="19">
        <v>495000</v>
      </c>
      <c r="G3387" s="14">
        <f>E3387-F3387</f>
        <v>-495000</v>
      </c>
      <c r="H3387" s="13" t="s">
        <v>11749</v>
      </c>
    </row>
    <row r="3388" spans="1:8" x14ac:dyDescent="0.25">
      <c r="A3388" s="113">
        <v>45248</v>
      </c>
      <c r="B3388" s="21" t="s">
        <v>10232</v>
      </c>
      <c r="C3388" s="13" t="s">
        <v>11324</v>
      </c>
      <c r="D3388" s="766"/>
      <c r="E3388" s="22"/>
      <c r="F3388" s="19">
        <v>490000</v>
      </c>
      <c r="G3388" s="14">
        <f>E3388-F3388</f>
        <v>-490000</v>
      </c>
      <c r="H3388" s="13" t="s">
        <v>11749</v>
      </c>
    </row>
    <row r="3389" spans="1:8" x14ac:dyDescent="0.25">
      <c r="A3389" s="113">
        <v>45248</v>
      </c>
      <c r="B3389" s="21" t="s">
        <v>10576</v>
      </c>
      <c r="C3389" s="13" t="s">
        <v>168</v>
      </c>
      <c r="D3389" s="766" t="s">
        <v>11780</v>
      </c>
      <c r="E3389" s="22">
        <v>78000</v>
      </c>
      <c r="F3389" s="110"/>
      <c r="G3389" s="14">
        <f>E3389-F3389</f>
        <v>78000</v>
      </c>
      <c r="H3389" s="13"/>
    </row>
    <row r="3390" spans="1:8" x14ac:dyDescent="0.25">
      <c r="A3390" s="113">
        <v>45248</v>
      </c>
      <c r="B3390" s="21" t="s">
        <v>10232</v>
      </c>
      <c r="C3390" s="13" t="s">
        <v>168</v>
      </c>
      <c r="D3390" s="766"/>
      <c r="E3390" s="22"/>
      <c r="F3390" s="110">
        <v>500000</v>
      </c>
      <c r="G3390" s="14">
        <f t="shared" ref="G3390:G3397" si="67">E3390-F3390</f>
        <v>-500000</v>
      </c>
      <c r="H3390" s="13" t="s">
        <v>11749</v>
      </c>
    </row>
    <row r="3391" spans="1:8" x14ac:dyDescent="0.25">
      <c r="A3391" s="113">
        <v>45248</v>
      </c>
      <c r="B3391" s="21" t="s">
        <v>10576</v>
      </c>
      <c r="C3391" s="13" t="s">
        <v>168</v>
      </c>
      <c r="D3391" s="766"/>
      <c r="E3391" s="22"/>
      <c r="F3391" s="110">
        <v>500000</v>
      </c>
      <c r="G3391" s="14">
        <f t="shared" si="67"/>
        <v>-500000</v>
      </c>
      <c r="H3391" s="13" t="s">
        <v>11749</v>
      </c>
    </row>
    <row r="3392" spans="1:8" x14ac:dyDescent="0.25">
      <c r="A3392" s="113">
        <v>45248</v>
      </c>
      <c r="B3392" s="21" t="s">
        <v>11897</v>
      </c>
      <c r="C3392" s="13" t="s">
        <v>168</v>
      </c>
      <c r="D3392" s="766"/>
      <c r="E3392" s="22"/>
      <c r="F3392" s="110">
        <v>500000</v>
      </c>
      <c r="G3392" s="14">
        <f t="shared" si="67"/>
        <v>-500000</v>
      </c>
      <c r="H3392" s="13" t="s">
        <v>11749</v>
      </c>
    </row>
    <row r="3393" spans="1:8" x14ac:dyDescent="0.25">
      <c r="A3393" s="113">
        <v>45248</v>
      </c>
      <c r="B3393" s="21" t="s">
        <v>11897</v>
      </c>
      <c r="C3393" s="13" t="s">
        <v>168</v>
      </c>
      <c r="D3393" s="766"/>
      <c r="E3393" s="22"/>
      <c r="F3393" s="110">
        <v>250000</v>
      </c>
      <c r="G3393" s="14">
        <f t="shared" si="67"/>
        <v>-250000</v>
      </c>
      <c r="H3393" s="1132" t="s">
        <v>12284</v>
      </c>
    </row>
    <row r="3394" spans="1:8" x14ac:dyDescent="0.25">
      <c r="A3394" s="113">
        <v>45248</v>
      </c>
      <c r="B3394" s="21" t="s">
        <v>11617</v>
      </c>
      <c r="C3394" s="13" t="s">
        <v>168</v>
      </c>
      <c r="D3394" s="766"/>
      <c r="E3394" s="22"/>
      <c r="F3394" s="110">
        <v>250000</v>
      </c>
      <c r="G3394" s="14">
        <f t="shared" si="67"/>
        <v>-250000</v>
      </c>
      <c r="H3394" s="1134"/>
    </row>
    <row r="3395" spans="1:8" x14ac:dyDescent="0.25">
      <c r="A3395" s="113">
        <v>45248</v>
      </c>
      <c r="B3395" s="21" t="s">
        <v>10909</v>
      </c>
      <c r="C3395" s="13" t="s">
        <v>168</v>
      </c>
      <c r="D3395" s="766"/>
      <c r="E3395" s="22"/>
      <c r="F3395" s="110">
        <v>400000</v>
      </c>
      <c r="G3395" s="14">
        <f t="shared" si="67"/>
        <v>-400000</v>
      </c>
      <c r="H3395" s="13" t="s">
        <v>11749</v>
      </c>
    </row>
    <row r="3396" spans="1:8" x14ac:dyDescent="0.25">
      <c r="A3396" s="113">
        <v>45248</v>
      </c>
      <c r="B3396" s="21" t="s">
        <v>10232</v>
      </c>
      <c r="C3396" s="13" t="s">
        <v>168</v>
      </c>
      <c r="D3396" s="766"/>
      <c r="E3396" s="22"/>
      <c r="F3396" s="110">
        <v>300000</v>
      </c>
      <c r="G3396" s="14">
        <f t="shared" si="67"/>
        <v>-300000</v>
      </c>
      <c r="H3396" s="13" t="s">
        <v>11749</v>
      </c>
    </row>
    <row r="3397" spans="1:8" x14ac:dyDescent="0.25">
      <c r="A3397" s="113">
        <v>45248</v>
      </c>
      <c r="B3397" s="21" t="s">
        <v>9986</v>
      </c>
      <c r="C3397" s="13" t="s">
        <v>168</v>
      </c>
      <c r="D3397" s="766"/>
      <c r="E3397" s="22"/>
      <c r="F3397" s="110">
        <v>300000</v>
      </c>
      <c r="G3397" s="14">
        <f t="shared" si="67"/>
        <v>-300000</v>
      </c>
      <c r="H3397" s="13" t="s">
        <v>11749</v>
      </c>
    </row>
    <row r="3398" spans="1:8" ht="16.5" thickBot="1" x14ac:dyDescent="0.3">
      <c r="A3398" s="113">
        <v>45250</v>
      </c>
      <c r="B3398" s="21" t="s">
        <v>10232</v>
      </c>
      <c r="C3398" s="13" t="s">
        <v>7467</v>
      </c>
      <c r="D3398" s="766" t="s">
        <v>11747</v>
      </c>
      <c r="E3398" s="22">
        <v>221300</v>
      </c>
      <c r="F3398" s="110"/>
      <c r="G3398" s="14">
        <f t="shared" si="66"/>
        <v>221300</v>
      </c>
      <c r="H3398" s="13"/>
    </row>
    <row r="3399" spans="1:8" x14ac:dyDescent="0.25">
      <c r="A3399" s="113">
        <v>45250</v>
      </c>
      <c r="B3399" s="21" t="s">
        <v>9356</v>
      </c>
      <c r="C3399" s="13" t="s">
        <v>169</v>
      </c>
      <c r="D3399" s="766"/>
      <c r="E3399" s="783"/>
      <c r="F3399" s="785">
        <v>234213</v>
      </c>
      <c r="G3399" s="784">
        <f t="shared" si="66"/>
        <v>-234213</v>
      </c>
      <c r="H3399" s="13" t="s">
        <v>11760</v>
      </c>
    </row>
    <row r="3400" spans="1:8" x14ac:dyDescent="0.25">
      <c r="A3400" s="113">
        <v>45250</v>
      </c>
      <c r="B3400" s="21" t="s">
        <v>10571</v>
      </c>
      <c r="C3400" s="13" t="s">
        <v>169</v>
      </c>
      <c r="D3400" s="766"/>
      <c r="E3400" s="783"/>
      <c r="F3400" s="142">
        <v>163580</v>
      </c>
      <c r="G3400" s="784">
        <f t="shared" si="66"/>
        <v>-163580</v>
      </c>
      <c r="H3400" s="13" t="s">
        <v>11760</v>
      </c>
    </row>
    <row r="3401" spans="1:8" ht="16.5" thickBot="1" x14ac:dyDescent="0.3">
      <c r="A3401" s="113">
        <v>45250</v>
      </c>
      <c r="B3401" s="21" t="s">
        <v>9986</v>
      </c>
      <c r="C3401" s="13" t="s">
        <v>169</v>
      </c>
      <c r="D3401" s="766"/>
      <c r="E3401" s="783"/>
      <c r="F3401" s="786">
        <v>102207</v>
      </c>
      <c r="G3401" s="784">
        <f t="shared" si="66"/>
        <v>-102207</v>
      </c>
      <c r="H3401" s="13" t="s">
        <v>11760</v>
      </c>
    </row>
    <row r="3402" spans="1:8" x14ac:dyDescent="0.25">
      <c r="A3402" s="113">
        <v>45251</v>
      </c>
      <c r="B3402" s="21" t="s">
        <v>10232</v>
      </c>
      <c r="C3402" s="13" t="s">
        <v>180</v>
      </c>
      <c r="D3402" s="766"/>
      <c r="E3402" s="783"/>
      <c r="F3402" s="785">
        <v>107660</v>
      </c>
      <c r="G3402" s="784">
        <f t="shared" si="66"/>
        <v>-107660</v>
      </c>
      <c r="H3402" s="13" t="s">
        <v>11775</v>
      </c>
    </row>
    <row r="3403" spans="1:8" x14ac:dyDescent="0.25">
      <c r="A3403" s="113">
        <v>45251</v>
      </c>
      <c r="B3403" s="21" t="s">
        <v>10576</v>
      </c>
      <c r="C3403" s="13" t="s">
        <v>180</v>
      </c>
      <c r="D3403" s="766"/>
      <c r="E3403" s="783"/>
      <c r="F3403" s="142">
        <v>247020</v>
      </c>
      <c r="G3403" s="784">
        <f t="shared" si="66"/>
        <v>-247020</v>
      </c>
      <c r="H3403" s="13" t="s">
        <v>11775</v>
      </c>
    </row>
    <row r="3404" spans="1:8" ht="16.5" thickBot="1" x14ac:dyDescent="0.3">
      <c r="A3404" s="113">
        <v>45251</v>
      </c>
      <c r="B3404" s="21" t="s">
        <v>10909</v>
      </c>
      <c r="C3404" s="13" t="s">
        <v>180</v>
      </c>
      <c r="D3404" s="766"/>
      <c r="E3404" s="783"/>
      <c r="F3404" s="786">
        <v>145320</v>
      </c>
      <c r="G3404" s="784">
        <f t="shared" si="66"/>
        <v>-145320</v>
      </c>
      <c r="H3404" s="13" t="s">
        <v>11775</v>
      </c>
    </row>
    <row r="3405" spans="1:8" x14ac:dyDescent="0.25">
      <c r="A3405" s="113">
        <v>45251</v>
      </c>
      <c r="B3405" s="21" t="s">
        <v>10909</v>
      </c>
      <c r="C3405" s="13" t="s">
        <v>8394</v>
      </c>
      <c r="D3405" s="766" t="s">
        <v>11781</v>
      </c>
      <c r="E3405" s="22">
        <v>49712</v>
      </c>
      <c r="F3405" s="112"/>
      <c r="G3405" s="784">
        <f t="shared" si="66"/>
        <v>49712</v>
      </c>
      <c r="H3405" s="13"/>
    </row>
    <row r="3406" spans="1:8" x14ac:dyDescent="0.25">
      <c r="A3406" s="113">
        <v>45251</v>
      </c>
      <c r="B3406" s="21" t="s">
        <v>11446</v>
      </c>
      <c r="C3406" s="13" t="s">
        <v>8394</v>
      </c>
      <c r="D3406" s="766" t="s">
        <v>11782</v>
      </c>
      <c r="E3406" s="22">
        <v>40419</v>
      </c>
      <c r="F3406" s="112"/>
      <c r="G3406" s="784">
        <f t="shared" si="66"/>
        <v>40419</v>
      </c>
      <c r="H3406" s="13"/>
    </row>
    <row r="3407" spans="1:8" x14ac:dyDescent="0.25">
      <c r="A3407" s="113">
        <v>45251</v>
      </c>
      <c r="B3407" s="21" t="s">
        <v>11511</v>
      </c>
      <c r="C3407" s="13" t="s">
        <v>8394</v>
      </c>
      <c r="D3407" s="766" t="s">
        <v>11783</v>
      </c>
      <c r="E3407" s="22">
        <v>73043</v>
      </c>
      <c r="F3407" s="112"/>
      <c r="G3407" s="784">
        <f t="shared" si="66"/>
        <v>73043</v>
      </c>
      <c r="H3407" s="13"/>
    </row>
    <row r="3408" spans="1:8" x14ac:dyDescent="0.25">
      <c r="A3408" s="113">
        <v>45251</v>
      </c>
      <c r="B3408" s="21" t="s">
        <v>10576</v>
      </c>
      <c r="C3408" s="13" t="s">
        <v>7467</v>
      </c>
      <c r="D3408" s="766" t="s">
        <v>11801</v>
      </c>
      <c r="E3408" s="22">
        <v>59900</v>
      </c>
      <c r="F3408" s="112"/>
      <c r="G3408" s="784">
        <f t="shared" si="66"/>
        <v>59900</v>
      </c>
      <c r="H3408" s="13"/>
    </row>
    <row r="3409" spans="1:8" x14ac:dyDescent="0.25">
      <c r="A3409" s="113">
        <v>45251</v>
      </c>
      <c r="B3409" s="21" t="s">
        <v>9832</v>
      </c>
      <c r="C3409" s="13" t="s">
        <v>168</v>
      </c>
      <c r="D3409" s="766" t="s">
        <v>11808</v>
      </c>
      <c r="E3409" s="22">
        <v>1554800</v>
      </c>
      <c r="F3409" s="110"/>
      <c r="G3409" s="14">
        <f t="shared" si="66"/>
        <v>1554800</v>
      </c>
      <c r="H3409" s="13"/>
    </row>
    <row r="3410" spans="1:8" x14ac:dyDescent="0.25">
      <c r="A3410" s="113">
        <v>45251</v>
      </c>
      <c r="B3410" s="21" t="s">
        <v>10909</v>
      </c>
      <c r="C3410" s="13" t="s">
        <v>166</v>
      </c>
      <c r="D3410" s="766" t="s">
        <v>12058</v>
      </c>
      <c r="E3410" s="22">
        <v>45000</v>
      </c>
      <c r="F3410" s="111"/>
      <c r="G3410" s="14">
        <f t="shared" si="66"/>
        <v>45000</v>
      </c>
      <c r="H3410" s="13"/>
    </row>
    <row r="3411" spans="1:8" x14ac:dyDescent="0.25">
      <c r="A3411" s="113">
        <v>45251</v>
      </c>
      <c r="B3411" s="21" t="s">
        <v>11446</v>
      </c>
      <c r="C3411" s="13" t="s">
        <v>166</v>
      </c>
      <c r="D3411" s="766" t="s">
        <v>12059</v>
      </c>
      <c r="E3411" s="22">
        <v>10965</v>
      </c>
      <c r="F3411" s="111"/>
      <c r="G3411" s="14">
        <f t="shared" si="66"/>
        <v>10965</v>
      </c>
      <c r="H3411" s="13"/>
    </row>
    <row r="3412" spans="1:8" x14ac:dyDescent="0.25">
      <c r="A3412" s="113">
        <v>45252</v>
      </c>
      <c r="B3412" s="21" t="s">
        <v>10232</v>
      </c>
      <c r="C3412" s="13" t="s">
        <v>8394</v>
      </c>
      <c r="D3412" s="766"/>
      <c r="E3412" s="22"/>
      <c r="F3412" s="112">
        <v>1000000</v>
      </c>
      <c r="G3412" s="14">
        <f t="shared" si="66"/>
        <v>-1000000</v>
      </c>
      <c r="H3412" s="13" t="s">
        <v>11689</v>
      </c>
    </row>
    <row r="3413" spans="1:8" x14ac:dyDescent="0.25">
      <c r="A3413" s="113">
        <v>45252</v>
      </c>
      <c r="B3413" s="21" t="s">
        <v>10576</v>
      </c>
      <c r="C3413" s="13" t="s">
        <v>7467</v>
      </c>
      <c r="D3413" s="766"/>
      <c r="E3413" s="22"/>
      <c r="F3413" s="19">
        <v>850000</v>
      </c>
      <c r="G3413" s="14">
        <f t="shared" si="66"/>
        <v>-850000</v>
      </c>
      <c r="H3413" s="13" t="s">
        <v>11800</v>
      </c>
    </row>
    <row r="3414" spans="1:8" x14ac:dyDescent="0.25">
      <c r="A3414" s="113">
        <v>45254</v>
      </c>
      <c r="B3414" s="21" t="s">
        <v>10909</v>
      </c>
      <c r="C3414" s="13" t="s">
        <v>169</v>
      </c>
      <c r="D3414" s="766" t="s">
        <v>11827</v>
      </c>
      <c r="E3414" s="22">
        <v>4500</v>
      </c>
      <c r="F3414" s="19"/>
      <c r="G3414" s="14">
        <f t="shared" si="66"/>
        <v>4500</v>
      </c>
      <c r="H3414" s="13"/>
    </row>
    <row r="3415" spans="1:8" x14ac:dyDescent="0.25">
      <c r="A3415" s="113">
        <v>45254</v>
      </c>
      <c r="B3415" s="21" t="s">
        <v>10571</v>
      </c>
      <c r="C3415" s="13" t="s">
        <v>7242</v>
      </c>
      <c r="D3415" s="766" t="s">
        <v>9873</v>
      </c>
      <c r="E3415" s="22">
        <v>233085</v>
      </c>
      <c r="F3415" s="19"/>
      <c r="G3415" s="14">
        <f t="shared" si="66"/>
        <v>233085</v>
      </c>
      <c r="H3415" s="13"/>
    </row>
    <row r="3416" spans="1:8" x14ac:dyDescent="0.25">
      <c r="A3416" s="113">
        <v>45255</v>
      </c>
      <c r="B3416" s="21" t="s">
        <v>10909</v>
      </c>
      <c r="C3416" s="13" t="s">
        <v>12496</v>
      </c>
      <c r="D3416" s="766" t="s">
        <v>8696</v>
      </c>
      <c r="E3416" s="22">
        <v>196267</v>
      </c>
      <c r="F3416" s="19"/>
      <c r="G3416" s="14">
        <f t="shared" si="66"/>
        <v>196267</v>
      </c>
      <c r="H3416" s="13"/>
    </row>
    <row r="3417" spans="1:8" x14ac:dyDescent="0.25">
      <c r="A3417" s="113">
        <v>45255</v>
      </c>
      <c r="B3417" s="21" t="s">
        <v>11716</v>
      </c>
      <c r="C3417" s="13" t="s">
        <v>8394</v>
      </c>
      <c r="D3417" s="766" t="s">
        <v>11824</v>
      </c>
      <c r="E3417" s="22">
        <v>6351</v>
      </c>
      <c r="F3417" s="19"/>
      <c r="G3417" s="14">
        <f t="shared" si="66"/>
        <v>6351</v>
      </c>
      <c r="H3417" s="13"/>
    </row>
    <row r="3418" spans="1:8" x14ac:dyDescent="0.25">
      <c r="A3418" s="113">
        <v>45255</v>
      </c>
      <c r="B3418" s="21" t="s">
        <v>10232</v>
      </c>
      <c r="C3418" s="13" t="s">
        <v>8394</v>
      </c>
      <c r="D3418" s="766" t="s">
        <v>11825</v>
      </c>
      <c r="E3418" s="22">
        <v>10508</v>
      </c>
      <c r="F3418" s="19"/>
      <c r="G3418" s="14">
        <f t="shared" si="66"/>
        <v>10508</v>
      </c>
      <c r="H3418" s="13"/>
    </row>
    <row r="3419" spans="1:8" x14ac:dyDescent="0.25">
      <c r="A3419" s="113">
        <v>45255</v>
      </c>
      <c r="B3419" s="21" t="s">
        <v>11617</v>
      </c>
      <c r="C3419" s="13" t="s">
        <v>8394</v>
      </c>
      <c r="D3419" s="766" t="s">
        <v>11826</v>
      </c>
      <c r="E3419" s="22">
        <v>42998</v>
      </c>
      <c r="F3419" s="19"/>
      <c r="G3419" s="14">
        <f t="shared" si="66"/>
        <v>42998</v>
      </c>
      <c r="H3419" s="13"/>
    </row>
    <row r="3420" spans="1:8" x14ac:dyDescent="0.25">
      <c r="A3420" s="113">
        <v>45257</v>
      </c>
      <c r="B3420" s="21" t="s">
        <v>10909</v>
      </c>
      <c r="C3420" s="13" t="s">
        <v>180</v>
      </c>
      <c r="D3420" s="766" t="s">
        <v>11823</v>
      </c>
      <c r="E3420" s="22">
        <v>124800</v>
      </c>
      <c r="F3420" s="19"/>
      <c r="G3420" s="14">
        <f t="shared" si="66"/>
        <v>124800</v>
      </c>
      <c r="H3420" s="13"/>
    </row>
    <row r="3421" spans="1:8" x14ac:dyDescent="0.25">
      <c r="A3421" s="113">
        <v>45257</v>
      </c>
      <c r="B3421" s="21" t="s">
        <v>10576</v>
      </c>
      <c r="C3421" s="13" t="s">
        <v>164</v>
      </c>
      <c r="D3421" s="766" t="s">
        <v>11918</v>
      </c>
      <c r="E3421" s="22">
        <v>5887</v>
      </c>
      <c r="F3421" s="19"/>
      <c r="G3421" s="14">
        <f t="shared" si="66"/>
        <v>5887</v>
      </c>
      <c r="H3421" s="13"/>
    </row>
    <row r="3422" spans="1:8" x14ac:dyDescent="0.25">
      <c r="A3422" s="113">
        <v>45258</v>
      </c>
      <c r="B3422" s="21" t="s">
        <v>11446</v>
      </c>
      <c r="C3422" s="13" t="s">
        <v>166</v>
      </c>
      <c r="D3422" s="766" t="s">
        <v>12060</v>
      </c>
      <c r="E3422" s="22">
        <v>2920</v>
      </c>
      <c r="F3422" s="19"/>
      <c r="G3422" s="14">
        <f t="shared" si="66"/>
        <v>2920</v>
      </c>
      <c r="H3422" s="13"/>
    </row>
    <row r="3423" spans="1:8" x14ac:dyDescent="0.25">
      <c r="A3423" s="113">
        <v>45258</v>
      </c>
      <c r="B3423" s="21" t="s">
        <v>10909</v>
      </c>
      <c r="C3423" s="13" t="s">
        <v>166</v>
      </c>
      <c r="D3423" s="766" t="s">
        <v>12066</v>
      </c>
      <c r="E3423" s="22">
        <v>21300</v>
      </c>
      <c r="F3423" s="19"/>
      <c r="G3423" s="14">
        <f t="shared" si="66"/>
        <v>21300</v>
      </c>
      <c r="H3423" s="13"/>
    </row>
    <row r="3424" spans="1:8" x14ac:dyDescent="0.25">
      <c r="A3424" s="113">
        <v>45259</v>
      </c>
      <c r="B3424" s="21" t="s">
        <v>11</v>
      </c>
      <c r="C3424" s="13" t="s">
        <v>2386</v>
      </c>
      <c r="D3424" s="766" t="s">
        <v>12257</v>
      </c>
      <c r="E3424" s="22">
        <v>18551</v>
      </c>
      <c r="F3424" s="19"/>
      <c r="G3424" s="14">
        <f t="shared" si="66"/>
        <v>18551</v>
      </c>
      <c r="H3424" s="13"/>
    </row>
    <row r="3425" spans="1:8" x14ac:dyDescent="0.25">
      <c r="A3425" s="113">
        <v>45260</v>
      </c>
      <c r="B3425" s="21" t="s">
        <v>11446</v>
      </c>
      <c r="C3425" s="13" t="s">
        <v>166</v>
      </c>
      <c r="D3425" s="766" t="s">
        <v>12061</v>
      </c>
      <c r="E3425" s="22">
        <v>12900</v>
      </c>
      <c r="F3425" s="19"/>
      <c r="G3425" s="14">
        <f t="shared" si="66"/>
        <v>12900</v>
      </c>
      <c r="H3425" s="13"/>
    </row>
    <row r="3426" spans="1:8" x14ac:dyDescent="0.25">
      <c r="A3426" s="113">
        <v>45258</v>
      </c>
      <c r="B3426" s="21" t="s">
        <v>10576</v>
      </c>
      <c r="C3426" s="13" t="s">
        <v>168</v>
      </c>
      <c r="D3426" s="766"/>
      <c r="E3426" s="22"/>
      <c r="F3426" s="19">
        <v>500000</v>
      </c>
      <c r="G3426" s="14">
        <f t="shared" si="66"/>
        <v>-500000</v>
      </c>
      <c r="H3426" s="13" t="s">
        <v>11812</v>
      </c>
    </row>
    <row r="3427" spans="1:8" x14ac:dyDescent="0.25">
      <c r="A3427" s="113">
        <v>45258</v>
      </c>
      <c r="B3427" s="21" t="s">
        <v>10576</v>
      </c>
      <c r="C3427" s="13" t="s">
        <v>168</v>
      </c>
      <c r="D3427" s="766"/>
      <c r="E3427" s="22"/>
      <c r="F3427" s="19">
        <v>500000</v>
      </c>
      <c r="G3427" s="14">
        <f t="shared" si="66"/>
        <v>-500000</v>
      </c>
      <c r="H3427" s="13" t="s">
        <v>11812</v>
      </c>
    </row>
    <row r="3428" spans="1:8" x14ac:dyDescent="0.25">
      <c r="A3428" s="113">
        <v>45258</v>
      </c>
      <c r="B3428" s="21" t="s">
        <v>10576</v>
      </c>
      <c r="C3428" s="13" t="s">
        <v>168</v>
      </c>
      <c r="D3428" s="766"/>
      <c r="E3428" s="22"/>
      <c r="F3428" s="19">
        <v>500000</v>
      </c>
      <c r="G3428" s="14">
        <f t="shared" si="66"/>
        <v>-500000</v>
      </c>
      <c r="H3428" s="13" t="s">
        <v>11812</v>
      </c>
    </row>
    <row r="3429" spans="1:8" x14ac:dyDescent="0.25">
      <c r="A3429" s="113">
        <v>45258</v>
      </c>
      <c r="B3429" s="21" t="s">
        <v>10576</v>
      </c>
      <c r="C3429" s="13" t="s">
        <v>168</v>
      </c>
      <c r="D3429" s="766"/>
      <c r="E3429" s="22"/>
      <c r="F3429" s="19">
        <v>500000</v>
      </c>
      <c r="G3429" s="14">
        <f t="shared" si="66"/>
        <v>-500000</v>
      </c>
      <c r="H3429" s="13" t="s">
        <v>11812</v>
      </c>
    </row>
    <row r="3430" spans="1:8" x14ac:dyDescent="0.25">
      <c r="A3430" s="113">
        <v>45260</v>
      </c>
      <c r="B3430" s="21" t="s">
        <v>11617</v>
      </c>
      <c r="C3430" s="13" t="s">
        <v>8394</v>
      </c>
      <c r="D3430" s="766" t="s">
        <v>11912</v>
      </c>
      <c r="E3430" s="22">
        <v>30958</v>
      </c>
      <c r="F3430" s="19"/>
      <c r="G3430" s="14">
        <f t="shared" si="66"/>
        <v>30958</v>
      </c>
      <c r="H3430" s="13"/>
    </row>
    <row r="3431" spans="1:8" x14ac:dyDescent="0.25">
      <c r="A3431" s="113">
        <v>45260</v>
      </c>
      <c r="B3431" s="21" t="s">
        <v>10909</v>
      </c>
      <c r="C3431" s="13" t="s">
        <v>12282</v>
      </c>
      <c r="D3431" s="766" t="s">
        <v>11952</v>
      </c>
      <c r="E3431" s="22">
        <v>189553</v>
      </c>
      <c r="F3431" s="19"/>
      <c r="G3431" s="14">
        <f t="shared" si="66"/>
        <v>189553</v>
      </c>
      <c r="H3431" s="13"/>
    </row>
    <row r="3432" spans="1:8" x14ac:dyDescent="0.25">
      <c r="A3432" s="113">
        <v>45262</v>
      </c>
      <c r="B3432" s="21" t="s">
        <v>10576</v>
      </c>
      <c r="C3432" s="13" t="s">
        <v>7467</v>
      </c>
      <c r="D3432" s="766"/>
      <c r="E3432" s="22"/>
      <c r="F3432" s="19">
        <v>1000000</v>
      </c>
      <c r="G3432" s="14">
        <f t="shared" si="66"/>
        <v>-1000000</v>
      </c>
      <c r="H3432" s="13" t="s">
        <v>11378</v>
      </c>
    </row>
    <row r="3433" spans="1:8" x14ac:dyDescent="0.25">
      <c r="A3433" s="113">
        <v>45262</v>
      </c>
      <c r="B3433" s="21" t="s">
        <v>10576</v>
      </c>
      <c r="C3433" s="13" t="s">
        <v>7467</v>
      </c>
      <c r="D3433" s="766"/>
      <c r="E3433" s="22"/>
      <c r="F3433" s="19">
        <v>600000</v>
      </c>
      <c r="G3433" s="14">
        <f t="shared" si="66"/>
        <v>-600000</v>
      </c>
      <c r="H3433" s="13" t="s">
        <v>11174</v>
      </c>
    </row>
    <row r="3434" spans="1:8" x14ac:dyDescent="0.25">
      <c r="A3434" s="113">
        <v>45262</v>
      </c>
      <c r="B3434" s="21" t="s">
        <v>11617</v>
      </c>
      <c r="C3434" s="13" t="s">
        <v>180</v>
      </c>
      <c r="D3434" s="766" t="s">
        <v>11922</v>
      </c>
      <c r="E3434" s="22">
        <v>52800</v>
      </c>
      <c r="F3434" s="19"/>
      <c r="G3434" s="14">
        <f t="shared" si="66"/>
        <v>52800</v>
      </c>
      <c r="H3434" s="13"/>
    </row>
    <row r="3435" spans="1:8" x14ac:dyDescent="0.25">
      <c r="A3435" s="113">
        <v>45264</v>
      </c>
      <c r="B3435" s="21" t="s">
        <v>10576</v>
      </c>
      <c r="C3435" s="13" t="s">
        <v>168</v>
      </c>
      <c r="D3435" s="766" t="s">
        <v>11924</v>
      </c>
      <c r="E3435" s="22">
        <v>2952685</v>
      </c>
      <c r="F3435" s="19"/>
      <c r="G3435" s="14">
        <f t="shared" si="66"/>
        <v>2952685</v>
      </c>
      <c r="H3435" s="13"/>
    </row>
    <row r="3436" spans="1:8" x14ac:dyDescent="0.25">
      <c r="A3436" s="113">
        <v>45264</v>
      </c>
      <c r="B3436" s="21" t="s">
        <v>10909</v>
      </c>
      <c r="C3436" s="13" t="s">
        <v>168</v>
      </c>
      <c r="D3436" s="766" t="s">
        <v>11926</v>
      </c>
      <c r="E3436" s="22">
        <v>45000</v>
      </c>
      <c r="F3436" s="19"/>
      <c r="G3436" s="14">
        <f t="shared" si="66"/>
        <v>45000</v>
      </c>
      <c r="H3436" s="13"/>
    </row>
    <row r="3437" spans="1:8" x14ac:dyDescent="0.25">
      <c r="A3437" s="113">
        <v>45264</v>
      </c>
      <c r="B3437" s="21" t="s">
        <v>11446</v>
      </c>
      <c r="C3437" s="13" t="s">
        <v>166</v>
      </c>
      <c r="D3437" s="766" t="s">
        <v>12062</v>
      </c>
      <c r="E3437" s="22">
        <v>17500</v>
      </c>
      <c r="F3437" s="19"/>
      <c r="G3437" s="14">
        <f t="shared" si="66"/>
        <v>17500</v>
      </c>
      <c r="H3437" s="13"/>
    </row>
    <row r="3438" spans="1:8" x14ac:dyDescent="0.25">
      <c r="A3438" s="113">
        <v>45265</v>
      </c>
      <c r="B3438" s="21" t="s">
        <v>10232</v>
      </c>
      <c r="C3438" s="13" t="s">
        <v>7467</v>
      </c>
      <c r="D3438" s="766" t="s">
        <v>11929</v>
      </c>
      <c r="E3438" s="22">
        <v>144334</v>
      </c>
      <c r="F3438" s="19"/>
      <c r="G3438" s="14">
        <f t="shared" si="66"/>
        <v>144334</v>
      </c>
      <c r="H3438" s="13"/>
    </row>
    <row r="3439" spans="1:8" x14ac:dyDescent="0.25">
      <c r="A3439" s="113">
        <v>45265</v>
      </c>
      <c r="B3439" s="21" t="s">
        <v>10909</v>
      </c>
      <c r="C3439" s="13" t="s">
        <v>12496</v>
      </c>
      <c r="D3439" s="766" t="s">
        <v>8698</v>
      </c>
      <c r="E3439" s="22">
        <v>113438</v>
      </c>
      <c r="F3439" s="19"/>
      <c r="G3439" s="14">
        <f t="shared" si="66"/>
        <v>113438</v>
      </c>
      <c r="H3439" s="13"/>
    </row>
    <row r="3440" spans="1:8" x14ac:dyDescent="0.25">
      <c r="A3440" s="113">
        <v>45266</v>
      </c>
      <c r="B3440" s="21" t="s">
        <v>10232</v>
      </c>
      <c r="C3440" s="13" t="s">
        <v>8394</v>
      </c>
      <c r="D3440" s="766" t="s">
        <v>11913</v>
      </c>
      <c r="E3440" s="22">
        <v>40849</v>
      </c>
      <c r="F3440" s="19"/>
      <c r="G3440" s="14">
        <f t="shared" si="66"/>
        <v>40849</v>
      </c>
      <c r="H3440" s="13"/>
    </row>
    <row r="3441" spans="1:8" x14ac:dyDescent="0.25">
      <c r="A3441" s="113">
        <v>45266</v>
      </c>
      <c r="B3441" s="21" t="s">
        <v>11617</v>
      </c>
      <c r="C3441" s="13" t="s">
        <v>8394</v>
      </c>
      <c r="D3441" s="766" t="s">
        <v>11914</v>
      </c>
      <c r="E3441" s="22">
        <v>18196</v>
      </c>
      <c r="F3441" s="19"/>
      <c r="G3441" s="14">
        <f t="shared" si="66"/>
        <v>18196</v>
      </c>
      <c r="H3441" s="13"/>
    </row>
    <row r="3442" spans="1:8" x14ac:dyDescent="0.25">
      <c r="A3442" s="113">
        <v>45267</v>
      </c>
      <c r="B3442" s="21" t="s">
        <v>11617</v>
      </c>
      <c r="C3442" s="13" t="s">
        <v>164</v>
      </c>
      <c r="D3442" s="766" t="s">
        <v>11920</v>
      </c>
      <c r="E3442" s="22">
        <v>16400</v>
      </c>
      <c r="F3442" s="19"/>
      <c r="G3442" s="14">
        <f t="shared" si="66"/>
        <v>16400</v>
      </c>
      <c r="H3442" s="13"/>
    </row>
    <row r="3443" spans="1:8" x14ac:dyDescent="0.25">
      <c r="A3443" s="113">
        <v>45267</v>
      </c>
      <c r="B3443" s="21" t="s">
        <v>10909</v>
      </c>
      <c r="C3443" s="13" t="s">
        <v>168</v>
      </c>
      <c r="D3443" s="766" t="s">
        <v>11925</v>
      </c>
      <c r="E3443" s="22">
        <v>55000</v>
      </c>
      <c r="F3443" s="19"/>
      <c r="G3443" s="14">
        <f t="shared" si="66"/>
        <v>55000</v>
      </c>
      <c r="H3443" s="13"/>
    </row>
    <row r="3444" spans="1:8" x14ac:dyDescent="0.25">
      <c r="A3444" s="113">
        <v>45267</v>
      </c>
      <c r="B3444" s="21" t="s">
        <v>11617</v>
      </c>
      <c r="C3444" s="13" t="s">
        <v>166</v>
      </c>
      <c r="D3444" s="766" t="s">
        <v>11951</v>
      </c>
      <c r="E3444" s="22">
        <v>25430</v>
      </c>
      <c r="F3444" s="19"/>
      <c r="G3444" s="14">
        <f t="shared" si="66"/>
        <v>25430</v>
      </c>
      <c r="H3444" s="13"/>
    </row>
    <row r="3445" spans="1:8" x14ac:dyDescent="0.25">
      <c r="A3445" s="113">
        <v>45267</v>
      </c>
      <c r="B3445" s="21" t="s">
        <v>11617</v>
      </c>
      <c r="C3445" s="13" t="s">
        <v>180</v>
      </c>
      <c r="D3445" s="766" t="s">
        <v>11968</v>
      </c>
      <c r="E3445" s="22">
        <v>214720</v>
      </c>
      <c r="F3445" s="19"/>
      <c r="G3445" s="14">
        <f t="shared" si="66"/>
        <v>214720</v>
      </c>
      <c r="H3445" s="13"/>
    </row>
    <row r="3446" spans="1:8" x14ac:dyDescent="0.25">
      <c r="A3446" s="113">
        <v>45268</v>
      </c>
      <c r="B3446" s="21" t="s">
        <v>9967</v>
      </c>
      <c r="C3446" s="13" t="s">
        <v>164</v>
      </c>
      <c r="D3446" s="766" t="s">
        <v>11919</v>
      </c>
      <c r="E3446" s="22">
        <v>6047</v>
      </c>
      <c r="F3446" s="19"/>
      <c r="G3446" s="14">
        <f t="shared" si="66"/>
        <v>6047</v>
      </c>
      <c r="H3446" s="13"/>
    </row>
    <row r="3447" spans="1:8" x14ac:dyDescent="0.25">
      <c r="A3447" s="113">
        <v>45269</v>
      </c>
      <c r="B3447" s="21" t="s">
        <v>7807</v>
      </c>
      <c r="C3447" s="13" t="s">
        <v>11329</v>
      </c>
      <c r="D3447" s="766"/>
      <c r="E3447" s="22"/>
      <c r="F3447" s="19">
        <v>340000</v>
      </c>
      <c r="G3447" s="14">
        <f t="shared" si="66"/>
        <v>-340000</v>
      </c>
      <c r="H3447" s="13" t="s">
        <v>11378</v>
      </c>
    </row>
    <row r="3448" spans="1:8" x14ac:dyDescent="0.25">
      <c r="A3448" s="113">
        <v>45269</v>
      </c>
      <c r="B3448" s="21" t="s">
        <v>7807</v>
      </c>
      <c r="C3448" s="13" t="s">
        <v>11329</v>
      </c>
      <c r="D3448" s="766"/>
      <c r="E3448" s="22"/>
      <c r="F3448" s="19">
        <v>21510</v>
      </c>
      <c r="G3448" s="14">
        <f t="shared" si="66"/>
        <v>-21510</v>
      </c>
      <c r="H3448" s="13" t="s">
        <v>4977</v>
      </c>
    </row>
    <row r="3449" spans="1:8" x14ac:dyDescent="0.25">
      <c r="A3449" s="113">
        <v>45272</v>
      </c>
      <c r="B3449" s="21" t="s">
        <v>11617</v>
      </c>
      <c r="C3449" s="13" t="s">
        <v>8394</v>
      </c>
      <c r="D3449" s="766" t="s">
        <v>11915</v>
      </c>
      <c r="E3449" s="22">
        <v>32566</v>
      </c>
      <c r="F3449" s="19"/>
      <c r="G3449" s="14">
        <f t="shared" si="66"/>
        <v>32566</v>
      </c>
      <c r="H3449" s="13"/>
    </row>
    <row r="3450" spans="1:8" x14ac:dyDescent="0.25">
      <c r="A3450" s="113">
        <v>45272</v>
      </c>
      <c r="B3450" s="21" t="s">
        <v>10909</v>
      </c>
      <c r="C3450" s="13" t="s">
        <v>168</v>
      </c>
      <c r="D3450" s="766" t="s">
        <v>11927</v>
      </c>
      <c r="E3450" s="22">
        <v>55000</v>
      </c>
      <c r="F3450" s="19"/>
      <c r="G3450" s="14">
        <f t="shared" si="66"/>
        <v>55000</v>
      </c>
      <c r="H3450" s="13"/>
    </row>
    <row r="3451" spans="1:8" x14ac:dyDescent="0.25">
      <c r="A3451" s="113">
        <v>45272</v>
      </c>
      <c r="B3451" s="21" t="s">
        <v>10909</v>
      </c>
      <c r="C3451" s="13" t="s">
        <v>168</v>
      </c>
      <c r="D3451" s="766" t="s">
        <v>11928</v>
      </c>
      <c r="E3451" s="22">
        <v>45000</v>
      </c>
      <c r="F3451" s="19"/>
      <c r="G3451" s="14">
        <f t="shared" si="66"/>
        <v>45000</v>
      </c>
      <c r="H3451" s="13"/>
    </row>
    <row r="3452" spans="1:8" x14ac:dyDescent="0.25">
      <c r="A3452" s="113">
        <v>45273</v>
      </c>
      <c r="B3452" s="21" t="s">
        <v>11897</v>
      </c>
      <c r="C3452" s="13" t="s">
        <v>4410</v>
      </c>
      <c r="D3452" s="766"/>
      <c r="E3452" s="22">
        <v>3200000</v>
      </c>
      <c r="F3452" s="19"/>
      <c r="G3452" s="14">
        <f t="shared" si="66"/>
        <v>3200000</v>
      </c>
      <c r="H3452" s="13"/>
    </row>
    <row r="3453" spans="1:8" x14ac:dyDescent="0.25">
      <c r="A3453" s="113">
        <v>45273</v>
      </c>
      <c r="B3453" s="21" t="s">
        <v>11897</v>
      </c>
      <c r="C3453" s="13" t="s">
        <v>4410</v>
      </c>
      <c r="D3453" s="766"/>
      <c r="E3453" s="22"/>
      <c r="F3453" s="19">
        <v>1500000</v>
      </c>
      <c r="G3453" s="14">
        <f t="shared" si="66"/>
        <v>-1500000</v>
      </c>
      <c r="H3453" s="13" t="s">
        <v>11899</v>
      </c>
    </row>
    <row r="3454" spans="1:8" x14ac:dyDescent="0.25">
      <c r="A3454" s="113">
        <v>45274</v>
      </c>
      <c r="B3454" s="21" t="s">
        <v>11446</v>
      </c>
      <c r="C3454" s="13" t="s">
        <v>166</v>
      </c>
      <c r="D3454" s="766" t="s">
        <v>12063</v>
      </c>
      <c r="E3454" s="22">
        <v>4380</v>
      </c>
      <c r="F3454" s="19"/>
      <c r="G3454" s="14">
        <f t="shared" si="66"/>
        <v>4380</v>
      </c>
      <c r="H3454" s="13"/>
    </row>
    <row r="3455" spans="1:8" x14ac:dyDescent="0.25">
      <c r="A3455" s="113">
        <v>45275</v>
      </c>
      <c r="B3455" s="21" t="s">
        <v>11617</v>
      </c>
      <c r="C3455" s="13" t="s">
        <v>164</v>
      </c>
      <c r="D3455" s="766" t="s">
        <v>11921</v>
      </c>
      <c r="E3455" s="22">
        <v>5396</v>
      </c>
      <c r="F3455" s="19"/>
      <c r="G3455" s="14">
        <f t="shared" si="66"/>
        <v>5396</v>
      </c>
      <c r="H3455" s="13"/>
    </row>
    <row r="3456" spans="1:8" x14ac:dyDescent="0.25">
      <c r="A3456" s="113">
        <v>45275</v>
      </c>
      <c r="B3456" s="21" t="s">
        <v>11617</v>
      </c>
      <c r="C3456" s="13" t="s">
        <v>166</v>
      </c>
      <c r="D3456" s="766" t="s">
        <v>12064</v>
      </c>
      <c r="E3456" s="22">
        <v>9125</v>
      </c>
      <c r="F3456" s="19"/>
      <c r="G3456" s="14">
        <f t="shared" si="66"/>
        <v>9125</v>
      </c>
      <c r="H3456" s="13"/>
    </row>
    <row r="3457" spans="1:8" x14ac:dyDescent="0.25">
      <c r="A3457" s="113">
        <v>45275</v>
      </c>
      <c r="B3457" s="21" t="s">
        <v>11897</v>
      </c>
      <c r="C3457" s="13" t="s">
        <v>180</v>
      </c>
      <c r="D3457" s="766"/>
      <c r="E3457" s="22"/>
      <c r="F3457" s="19">
        <v>1500000</v>
      </c>
      <c r="G3457" s="14">
        <f t="shared" si="66"/>
        <v>-1500000</v>
      </c>
      <c r="H3457" s="13" t="s">
        <v>11933</v>
      </c>
    </row>
    <row r="3458" spans="1:8" x14ac:dyDescent="0.25">
      <c r="A3458" s="113">
        <v>45275</v>
      </c>
      <c r="B3458" s="21" t="s">
        <v>10232</v>
      </c>
      <c r="C3458" s="13" t="s">
        <v>8394</v>
      </c>
      <c r="D3458" s="766"/>
      <c r="E3458" s="22"/>
      <c r="F3458" s="19">
        <v>250000</v>
      </c>
      <c r="G3458" s="14">
        <f t="shared" si="66"/>
        <v>-250000</v>
      </c>
      <c r="H3458" s="13" t="s">
        <v>11933</v>
      </c>
    </row>
    <row r="3459" spans="1:8" x14ac:dyDescent="0.25">
      <c r="A3459" s="113">
        <v>45275</v>
      </c>
      <c r="B3459" s="21" t="s">
        <v>10576</v>
      </c>
      <c r="C3459" s="13" t="s">
        <v>8394</v>
      </c>
      <c r="D3459" s="766"/>
      <c r="E3459" s="22"/>
      <c r="F3459" s="19">
        <v>250000</v>
      </c>
      <c r="G3459" s="14">
        <f t="shared" ref="G3459:G3600" si="68">E3459-F3459</f>
        <v>-250000</v>
      </c>
      <c r="H3459" s="13" t="s">
        <v>11933</v>
      </c>
    </row>
    <row r="3460" spans="1:8" x14ac:dyDescent="0.25">
      <c r="A3460" s="113">
        <v>45275</v>
      </c>
      <c r="B3460" s="21" t="s">
        <v>10909</v>
      </c>
      <c r="C3460" s="13" t="s">
        <v>8394</v>
      </c>
      <c r="D3460" s="766"/>
      <c r="E3460" s="22"/>
      <c r="F3460" s="19">
        <v>250000</v>
      </c>
      <c r="G3460" s="14">
        <f t="shared" si="68"/>
        <v>-250000</v>
      </c>
      <c r="H3460" s="13" t="s">
        <v>11933</v>
      </c>
    </row>
    <row r="3461" spans="1:8" x14ac:dyDescent="0.25">
      <c r="A3461" s="113">
        <v>45275</v>
      </c>
      <c r="B3461" s="21" t="s">
        <v>11446</v>
      </c>
      <c r="C3461" s="13" t="s">
        <v>8394</v>
      </c>
      <c r="D3461" s="766"/>
      <c r="E3461" s="22"/>
      <c r="F3461" s="19">
        <v>250000</v>
      </c>
      <c r="G3461" s="14">
        <f t="shared" si="68"/>
        <v>-250000</v>
      </c>
      <c r="H3461" s="13" t="s">
        <v>11933</v>
      </c>
    </row>
    <row r="3462" spans="1:8" ht="16.5" thickBot="1" x14ac:dyDescent="0.3">
      <c r="A3462" s="113">
        <v>45275</v>
      </c>
      <c r="B3462" s="21" t="s">
        <v>10232</v>
      </c>
      <c r="C3462" s="13" t="s">
        <v>7467</v>
      </c>
      <c r="D3462" s="766"/>
      <c r="E3462" s="22"/>
      <c r="F3462" s="110">
        <v>1000000</v>
      </c>
      <c r="G3462" s="14">
        <f t="shared" si="68"/>
        <v>-1000000</v>
      </c>
      <c r="H3462" s="13" t="s">
        <v>11933</v>
      </c>
    </row>
    <row r="3463" spans="1:8" x14ac:dyDescent="0.25">
      <c r="A3463" s="113">
        <v>45276</v>
      </c>
      <c r="B3463" s="21" t="s">
        <v>9967</v>
      </c>
      <c r="C3463" s="13" t="s">
        <v>164</v>
      </c>
      <c r="D3463" s="766"/>
      <c r="E3463" s="783"/>
      <c r="F3463" s="785">
        <v>14707</v>
      </c>
      <c r="G3463" s="784">
        <f t="shared" si="68"/>
        <v>-14707</v>
      </c>
      <c r="H3463" s="13" t="s">
        <v>11958</v>
      </c>
    </row>
    <row r="3464" spans="1:8" x14ac:dyDescent="0.25">
      <c r="A3464" s="113">
        <v>45276</v>
      </c>
      <c r="B3464" s="21" t="s">
        <v>9986</v>
      </c>
      <c r="C3464" s="13" t="s">
        <v>164</v>
      </c>
      <c r="D3464" s="766"/>
      <c r="E3464" s="783"/>
      <c r="F3464" s="142">
        <v>41074</v>
      </c>
      <c r="G3464" s="784">
        <f t="shared" si="68"/>
        <v>-41074</v>
      </c>
      <c r="H3464" s="13" t="s">
        <v>11958</v>
      </c>
    </row>
    <row r="3465" spans="1:8" x14ac:dyDescent="0.25">
      <c r="A3465" s="113">
        <v>45276</v>
      </c>
      <c r="B3465" s="21" t="s">
        <v>10232</v>
      </c>
      <c r="C3465" s="13" t="s">
        <v>164</v>
      </c>
      <c r="D3465" s="766"/>
      <c r="E3465" s="783"/>
      <c r="F3465" s="142">
        <v>32306</v>
      </c>
      <c r="G3465" s="784">
        <f t="shared" si="68"/>
        <v>-32306</v>
      </c>
      <c r="H3465" s="13" t="s">
        <v>11958</v>
      </c>
    </row>
    <row r="3466" spans="1:8" x14ac:dyDescent="0.25">
      <c r="A3466" s="113">
        <v>45276</v>
      </c>
      <c r="B3466" s="21" t="s">
        <v>10576</v>
      </c>
      <c r="C3466" s="13" t="s">
        <v>164</v>
      </c>
      <c r="D3466" s="766"/>
      <c r="E3466" s="783"/>
      <c r="F3466" s="142">
        <v>5887</v>
      </c>
      <c r="G3466" s="784">
        <f t="shared" si="68"/>
        <v>-5887</v>
      </c>
      <c r="H3466" s="13" t="s">
        <v>11958</v>
      </c>
    </row>
    <row r="3467" spans="1:8" x14ac:dyDescent="0.25">
      <c r="A3467" s="113">
        <v>45276</v>
      </c>
      <c r="B3467" s="21" t="s">
        <v>11446</v>
      </c>
      <c r="C3467" s="13" t="s">
        <v>164</v>
      </c>
      <c r="D3467" s="766"/>
      <c r="E3467" s="783"/>
      <c r="F3467" s="142">
        <v>52104</v>
      </c>
      <c r="G3467" s="784">
        <f t="shared" si="68"/>
        <v>-52104</v>
      </c>
      <c r="H3467" s="13" t="s">
        <v>11958</v>
      </c>
    </row>
    <row r="3468" spans="1:8" x14ac:dyDescent="0.25">
      <c r="A3468" s="113">
        <v>45276</v>
      </c>
      <c r="B3468" s="21" t="s">
        <v>11271</v>
      </c>
      <c r="C3468" s="13" t="s">
        <v>164</v>
      </c>
      <c r="D3468" s="766"/>
      <c r="E3468" s="783"/>
      <c r="F3468" s="142">
        <v>1420</v>
      </c>
      <c r="G3468" s="784">
        <f t="shared" si="68"/>
        <v>-1420</v>
      </c>
      <c r="H3468" s="13" t="s">
        <v>11958</v>
      </c>
    </row>
    <row r="3469" spans="1:8" ht="16.5" thickBot="1" x14ac:dyDescent="0.3">
      <c r="A3469" s="113">
        <v>45276</v>
      </c>
      <c r="B3469" s="21" t="s">
        <v>11617</v>
      </c>
      <c r="C3469" s="13" t="s">
        <v>164</v>
      </c>
      <c r="D3469" s="766"/>
      <c r="E3469" s="783"/>
      <c r="F3469" s="786">
        <v>12502</v>
      </c>
      <c r="G3469" s="784">
        <f t="shared" si="68"/>
        <v>-12502</v>
      </c>
      <c r="H3469" s="13" t="s">
        <v>11958</v>
      </c>
    </row>
    <row r="3470" spans="1:8" x14ac:dyDescent="0.25">
      <c r="A3470" s="113">
        <v>45276</v>
      </c>
      <c r="B3470" s="21" t="s">
        <v>11897</v>
      </c>
      <c r="C3470" s="13" t="s">
        <v>180</v>
      </c>
      <c r="D3470" s="766" t="s">
        <v>11969</v>
      </c>
      <c r="E3470" s="22">
        <v>1343560</v>
      </c>
      <c r="F3470" s="112"/>
      <c r="G3470" s="784">
        <f t="shared" si="68"/>
        <v>1343560</v>
      </c>
      <c r="H3470" s="13"/>
    </row>
    <row r="3471" spans="1:8" x14ac:dyDescent="0.25">
      <c r="A3471" s="113">
        <v>45276</v>
      </c>
      <c r="B3471" s="21" t="s">
        <v>11617</v>
      </c>
      <c r="C3471" s="13" t="s">
        <v>164</v>
      </c>
      <c r="D3471" s="766" t="s">
        <v>12056</v>
      </c>
      <c r="E3471" s="22">
        <v>1113</v>
      </c>
      <c r="F3471" s="112"/>
      <c r="G3471" s="784">
        <f t="shared" si="68"/>
        <v>1113</v>
      </c>
      <c r="H3471" s="13"/>
    </row>
    <row r="3472" spans="1:8" x14ac:dyDescent="0.25">
      <c r="A3472" s="113">
        <v>45278</v>
      </c>
      <c r="B3472" s="21" t="s">
        <v>11617</v>
      </c>
      <c r="C3472" s="13" t="s">
        <v>166</v>
      </c>
      <c r="D3472" s="766" t="s">
        <v>12065</v>
      </c>
      <c r="E3472" s="22">
        <v>6580</v>
      </c>
      <c r="F3472" s="112"/>
      <c r="G3472" s="784">
        <f t="shared" si="68"/>
        <v>6580</v>
      </c>
      <c r="H3472" s="13"/>
    </row>
    <row r="3473" spans="1:8" x14ac:dyDescent="0.25">
      <c r="A3473" s="113">
        <v>45280</v>
      </c>
      <c r="B3473" s="21" t="s">
        <v>10909</v>
      </c>
      <c r="C3473" s="13" t="s">
        <v>1198</v>
      </c>
      <c r="D3473" s="766" t="s">
        <v>11997</v>
      </c>
      <c r="E3473" s="22">
        <v>44000</v>
      </c>
      <c r="F3473" s="112"/>
      <c r="G3473" s="784">
        <f t="shared" si="68"/>
        <v>44000</v>
      </c>
      <c r="H3473" s="13"/>
    </row>
    <row r="3474" spans="1:8" x14ac:dyDescent="0.25">
      <c r="A3474" s="113">
        <v>45282</v>
      </c>
      <c r="B3474" s="21" t="s">
        <v>11897</v>
      </c>
      <c r="C3474" s="13" t="s">
        <v>180</v>
      </c>
      <c r="D3474" s="766" t="s">
        <v>12057</v>
      </c>
      <c r="E3474" s="22">
        <v>987960</v>
      </c>
      <c r="F3474" s="112"/>
      <c r="G3474" s="784">
        <f t="shared" si="68"/>
        <v>987960</v>
      </c>
      <c r="H3474" s="13"/>
    </row>
    <row r="3475" spans="1:8" x14ac:dyDescent="0.25">
      <c r="A3475" s="113">
        <v>45283</v>
      </c>
      <c r="B3475" s="21" t="s">
        <v>10909</v>
      </c>
      <c r="C3475" s="13" t="s">
        <v>12282</v>
      </c>
      <c r="D3475" s="766"/>
      <c r="E3475" s="22"/>
      <c r="F3475" s="19">
        <v>189553</v>
      </c>
      <c r="G3475" s="784">
        <f t="shared" si="68"/>
        <v>-189553</v>
      </c>
      <c r="H3475" s="13" t="s">
        <v>11986</v>
      </c>
    </row>
    <row r="3476" spans="1:8" x14ac:dyDescent="0.25">
      <c r="A3476" s="113">
        <v>45285</v>
      </c>
      <c r="B3476" s="21" t="s">
        <v>11617</v>
      </c>
      <c r="C3476" s="13" t="s">
        <v>8394</v>
      </c>
      <c r="D3476" s="766" t="s">
        <v>12051</v>
      </c>
      <c r="E3476" s="22">
        <v>717268</v>
      </c>
      <c r="F3476" s="19"/>
      <c r="G3476" s="784">
        <f t="shared" si="68"/>
        <v>717268</v>
      </c>
      <c r="H3476" s="13"/>
    </row>
    <row r="3477" spans="1:8" x14ac:dyDescent="0.25">
      <c r="A3477" s="113">
        <v>45285</v>
      </c>
      <c r="B3477" s="21" t="s">
        <v>10909</v>
      </c>
      <c r="C3477" s="13" t="s">
        <v>12282</v>
      </c>
      <c r="D3477" s="766"/>
      <c r="E3477" s="22"/>
      <c r="F3477" s="19">
        <v>472526</v>
      </c>
      <c r="G3477" s="784">
        <f t="shared" si="68"/>
        <v>-472526</v>
      </c>
      <c r="H3477" s="13" t="s">
        <v>11986</v>
      </c>
    </row>
    <row r="3478" spans="1:8" x14ac:dyDescent="0.25">
      <c r="A3478" s="113">
        <v>45286</v>
      </c>
      <c r="B3478" s="21" t="s">
        <v>10909</v>
      </c>
      <c r="C3478" s="13" t="s">
        <v>5187</v>
      </c>
      <c r="D3478" s="766" t="s">
        <v>12278</v>
      </c>
      <c r="E3478" s="22">
        <v>11148</v>
      </c>
      <c r="F3478" s="19"/>
      <c r="G3478" s="784">
        <f t="shared" si="68"/>
        <v>11148</v>
      </c>
      <c r="H3478" s="13" t="s">
        <v>12279</v>
      </c>
    </row>
    <row r="3479" spans="1:8" x14ac:dyDescent="0.25">
      <c r="A3479" s="113">
        <v>45286</v>
      </c>
      <c r="B3479" s="21" t="s">
        <v>10232</v>
      </c>
      <c r="C3479" s="13" t="s">
        <v>168</v>
      </c>
      <c r="D3479" s="766" t="s">
        <v>12054</v>
      </c>
      <c r="E3479" s="22">
        <v>14520</v>
      </c>
      <c r="F3479" s="19"/>
      <c r="G3479" s="784">
        <f t="shared" si="68"/>
        <v>14520</v>
      </c>
      <c r="H3479" s="13"/>
    </row>
    <row r="3480" spans="1:8" x14ac:dyDescent="0.25">
      <c r="A3480" s="113">
        <v>45286</v>
      </c>
      <c r="B3480" s="21" t="s">
        <v>11617</v>
      </c>
      <c r="C3480" s="13" t="s">
        <v>168</v>
      </c>
      <c r="D3480" s="766" t="s">
        <v>12055</v>
      </c>
      <c r="E3480" s="22">
        <v>382500</v>
      </c>
      <c r="F3480" s="19"/>
      <c r="G3480" s="784">
        <f t="shared" si="68"/>
        <v>382500</v>
      </c>
      <c r="H3480" s="13"/>
    </row>
    <row r="3481" spans="1:8" x14ac:dyDescent="0.25">
      <c r="A3481" s="113">
        <v>45286</v>
      </c>
      <c r="B3481" s="21" t="s">
        <v>9356</v>
      </c>
      <c r="C3481" s="13" t="s">
        <v>5681</v>
      </c>
      <c r="D3481" s="766"/>
      <c r="E3481" s="22"/>
      <c r="F3481" s="19">
        <v>500000</v>
      </c>
      <c r="G3481" s="784">
        <f t="shared" si="68"/>
        <v>-500000</v>
      </c>
      <c r="H3481" s="13" t="s">
        <v>12003</v>
      </c>
    </row>
    <row r="3482" spans="1:8" ht="16.5" thickBot="1" x14ac:dyDescent="0.3">
      <c r="A3482" s="113">
        <v>45286</v>
      </c>
      <c r="B3482" s="21" t="s">
        <v>9986</v>
      </c>
      <c r="C3482" s="13" t="s">
        <v>169</v>
      </c>
      <c r="D3482" s="766"/>
      <c r="E3482" s="22"/>
      <c r="F3482" s="110">
        <v>250000</v>
      </c>
      <c r="G3482" s="14">
        <f t="shared" si="68"/>
        <v>-250000</v>
      </c>
      <c r="H3482" s="13" t="s">
        <v>12003</v>
      </c>
    </row>
    <row r="3483" spans="1:8" x14ac:dyDescent="0.25">
      <c r="A3483" s="113">
        <v>45286</v>
      </c>
      <c r="B3483" s="21" t="s">
        <v>9986</v>
      </c>
      <c r="C3483" s="13" t="s">
        <v>166</v>
      </c>
      <c r="D3483" s="766"/>
      <c r="E3483" s="783"/>
      <c r="F3483" s="785">
        <v>91980</v>
      </c>
      <c r="G3483" s="784">
        <f t="shared" si="68"/>
        <v>-91980</v>
      </c>
      <c r="H3483" s="1135" t="s">
        <v>12067</v>
      </c>
    </row>
    <row r="3484" spans="1:8" x14ac:dyDescent="0.25">
      <c r="A3484" s="113">
        <v>45286</v>
      </c>
      <c r="B3484" s="21" t="s">
        <v>10151</v>
      </c>
      <c r="C3484" s="13" t="s">
        <v>166</v>
      </c>
      <c r="D3484" s="766"/>
      <c r="E3484" s="783"/>
      <c r="F3484" s="142">
        <v>21340</v>
      </c>
      <c r="G3484" s="784">
        <f t="shared" si="68"/>
        <v>-21340</v>
      </c>
      <c r="H3484" s="1135"/>
    </row>
    <row r="3485" spans="1:8" x14ac:dyDescent="0.25">
      <c r="A3485" s="113">
        <v>45286</v>
      </c>
      <c r="B3485" s="21" t="s">
        <v>10471</v>
      </c>
      <c r="C3485" s="13" t="s">
        <v>166</v>
      </c>
      <c r="D3485" s="766"/>
      <c r="E3485" s="783"/>
      <c r="F3485" s="142">
        <v>140985</v>
      </c>
      <c r="G3485" s="784">
        <f t="shared" si="68"/>
        <v>-140985</v>
      </c>
      <c r="H3485" s="1135"/>
    </row>
    <row r="3486" spans="1:8" x14ac:dyDescent="0.25">
      <c r="A3486" s="113">
        <v>45286</v>
      </c>
      <c r="B3486" s="21" t="s">
        <v>10232</v>
      </c>
      <c r="C3486" s="13" t="s">
        <v>166</v>
      </c>
      <c r="D3486" s="766"/>
      <c r="E3486" s="783"/>
      <c r="F3486" s="142">
        <v>15980</v>
      </c>
      <c r="G3486" s="784">
        <f t="shared" si="68"/>
        <v>-15980</v>
      </c>
      <c r="H3486" s="1135"/>
    </row>
    <row r="3487" spans="1:8" x14ac:dyDescent="0.25">
      <c r="A3487" s="113">
        <v>45286</v>
      </c>
      <c r="B3487" s="21" t="s">
        <v>10571</v>
      </c>
      <c r="C3487" s="13" t="s">
        <v>166</v>
      </c>
      <c r="D3487" s="766"/>
      <c r="E3487" s="783"/>
      <c r="F3487" s="142">
        <v>45000</v>
      </c>
      <c r="G3487" s="784">
        <f t="shared" si="68"/>
        <v>-45000</v>
      </c>
      <c r="H3487" s="1135"/>
    </row>
    <row r="3488" spans="1:8" x14ac:dyDescent="0.25">
      <c r="A3488" s="113">
        <v>45286</v>
      </c>
      <c r="B3488" s="21" t="s">
        <v>10379</v>
      </c>
      <c r="C3488" s="13" t="s">
        <v>166</v>
      </c>
      <c r="D3488" s="766"/>
      <c r="E3488" s="783"/>
      <c r="F3488" s="142">
        <v>114255</v>
      </c>
      <c r="G3488" s="784">
        <f t="shared" si="68"/>
        <v>-114255</v>
      </c>
      <c r="H3488" s="1135"/>
    </row>
    <row r="3489" spans="1:8" x14ac:dyDescent="0.25">
      <c r="A3489" s="113">
        <v>45286</v>
      </c>
      <c r="B3489" s="21" t="s">
        <v>10909</v>
      </c>
      <c r="C3489" s="13" t="s">
        <v>166</v>
      </c>
      <c r="D3489" s="766"/>
      <c r="E3489" s="783"/>
      <c r="F3489" s="142">
        <v>83530</v>
      </c>
      <c r="G3489" s="784">
        <f t="shared" si="68"/>
        <v>-83530</v>
      </c>
      <c r="H3489" s="1135"/>
    </row>
    <row r="3490" spans="1:8" x14ac:dyDescent="0.25">
      <c r="A3490" s="113">
        <v>45286</v>
      </c>
      <c r="B3490" s="21" t="s">
        <v>11007</v>
      </c>
      <c r="C3490" s="13" t="s">
        <v>166</v>
      </c>
      <c r="D3490" s="766"/>
      <c r="E3490" s="783"/>
      <c r="F3490" s="142">
        <v>65500</v>
      </c>
      <c r="G3490" s="784">
        <f t="shared" si="68"/>
        <v>-65500</v>
      </c>
      <c r="H3490" s="1135"/>
    </row>
    <row r="3491" spans="1:8" x14ac:dyDescent="0.25">
      <c r="A3491" s="113">
        <v>45286</v>
      </c>
      <c r="B3491" s="21" t="s">
        <v>11446</v>
      </c>
      <c r="C3491" s="13" t="s">
        <v>166</v>
      </c>
      <c r="D3491" s="766"/>
      <c r="E3491" s="783"/>
      <c r="F3491" s="142">
        <v>250855</v>
      </c>
      <c r="G3491" s="784">
        <f t="shared" si="68"/>
        <v>-250855</v>
      </c>
      <c r="H3491" s="1135"/>
    </row>
    <row r="3492" spans="1:8" x14ac:dyDescent="0.25">
      <c r="A3492" s="113">
        <v>45286</v>
      </c>
      <c r="B3492" s="21" t="s">
        <v>11617</v>
      </c>
      <c r="C3492" s="13" t="s">
        <v>166</v>
      </c>
      <c r="D3492" s="766"/>
      <c r="E3492" s="783"/>
      <c r="F3492" s="142">
        <v>41135</v>
      </c>
      <c r="G3492" s="784">
        <f t="shared" si="68"/>
        <v>-41135</v>
      </c>
      <c r="H3492" s="1135"/>
    </row>
    <row r="3493" spans="1:8" ht="16.5" thickBot="1" x14ac:dyDescent="0.3">
      <c r="A3493" s="113">
        <v>45286</v>
      </c>
      <c r="B3493" s="30"/>
      <c r="C3493" s="13" t="s">
        <v>166</v>
      </c>
      <c r="D3493" s="766"/>
      <c r="E3493" s="783"/>
      <c r="F3493" s="786">
        <v>205140</v>
      </c>
      <c r="G3493" s="784">
        <f t="shared" si="68"/>
        <v>-205140</v>
      </c>
      <c r="H3493" s="1136"/>
    </row>
    <row r="3494" spans="1:8" x14ac:dyDescent="0.25">
      <c r="A3494" s="113">
        <v>45286</v>
      </c>
      <c r="B3494" s="21" t="s">
        <v>10909</v>
      </c>
      <c r="C3494" s="13" t="s">
        <v>166</v>
      </c>
      <c r="D3494" s="766" t="s">
        <v>9812</v>
      </c>
      <c r="E3494" s="783">
        <v>3500</v>
      </c>
      <c r="F3494" s="214"/>
      <c r="G3494" s="784">
        <f t="shared" si="68"/>
        <v>3500</v>
      </c>
      <c r="H3494" s="1107"/>
    </row>
    <row r="3495" spans="1:8" x14ac:dyDescent="0.25">
      <c r="A3495" s="113">
        <v>45287</v>
      </c>
      <c r="B3495" s="21" t="s">
        <v>11897</v>
      </c>
      <c r="C3495" s="13" t="s">
        <v>12038</v>
      </c>
      <c r="D3495" s="766"/>
      <c r="E3495" s="22">
        <v>1044000</v>
      </c>
      <c r="F3495" s="112"/>
      <c r="G3495" s="14">
        <f>E3495-F3495</f>
        <v>1044000</v>
      </c>
      <c r="H3495" s="13"/>
    </row>
    <row r="3496" spans="1:8" x14ac:dyDescent="0.25">
      <c r="A3496" s="113">
        <v>45287</v>
      </c>
      <c r="B3496" s="21" t="s">
        <v>10909</v>
      </c>
      <c r="C3496" s="13" t="s">
        <v>8394</v>
      </c>
      <c r="D3496" s="766" t="s">
        <v>12052</v>
      </c>
      <c r="E3496" s="22">
        <v>26569</v>
      </c>
      <c r="F3496" s="19"/>
      <c r="G3496" s="14">
        <f>E3496-F3496</f>
        <v>26569</v>
      </c>
      <c r="H3496" s="13"/>
    </row>
    <row r="3497" spans="1:8" x14ac:dyDescent="0.25">
      <c r="A3497" s="113">
        <v>45287</v>
      </c>
      <c r="B3497" s="21" t="s">
        <v>11446</v>
      </c>
      <c r="C3497" s="13" t="s">
        <v>8394</v>
      </c>
      <c r="D3497" s="766" t="s">
        <v>12053</v>
      </c>
      <c r="E3497" s="22">
        <v>15289</v>
      </c>
      <c r="F3497" s="19"/>
      <c r="G3497" s="14">
        <f>E3497-F3497</f>
        <v>15289</v>
      </c>
      <c r="H3497" s="13"/>
    </row>
    <row r="3498" spans="1:8" x14ac:dyDescent="0.25">
      <c r="A3498" s="113">
        <v>45287</v>
      </c>
      <c r="B3498" s="21" t="s">
        <v>11897</v>
      </c>
      <c r="C3498" s="13" t="s">
        <v>12038</v>
      </c>
      <c r="D3498" s="766"/>
      <c r="E3498" s="22"/>
      <c r="F3498" s="19">
        <v>1000000</v>
      </c>
      <c r="G3498" s="14">
        <f>E3498-F3498</f>
        <v>-1000000</v>
      </c>
      <c r="H3498" s="13" t="s">
        <v>12037</v>
      </c>
    </row>
    <row r="3499" spans="1:8" x14ac:dyDescent="0.25">
      <c r="A3499" s="113">
        <v>45287</v>
      </c>
      <c r="B3499" s="30"/>
      <c r="C3499" s="13" t="s">
        <v>1803</v>
      </c>
      <c r="D3499" s="766"/>
      <c r="E3499" s="22"/>
      <c r="F3499" s="19">
        <v>250000</v>
      </c>
      <c r="G3499" s="14">
        <f t="shared" si="68"/>
        <v>-250000</v>
      </c>
      <c r="H3499" s="13" t="s">
        <v>12026</v>
      </c>
    </row>
    <row r="3500" spans="1:8" x14ac:dyDescent="0.25">
      <c r="A3500" s="113">
        <v>45288</v>
      </c>
      <c r="B3500" s="21" t="s">
        <v>10576</v>
      </c>
      <c r="C3500" s="13" t="s">
        <v>7467</v>
      </c>
      <c r="D3500" s="766"/>
      <c r="E3500" s="22"/>
      <c r="F3500" s="19">
        <v>1500000</v>
      </c>
      <c r="G3500" s="14">
        <f t="shared" si="68"/>
        <v>-1500000</v>
      </c>
      <c r="H3500" s="13" t="s">
        <v>12037</v>
      </c>
    </row>
    <row r="3501" spans="1:8" x14ac:dyDescent="0.25">
      <c r="A3501" s="113">
        <v>45288</v>
      </c>
      <c r="B3501" s="21" t="s">
        <v>10909</v>
      </c>
      <c r="C3501" s="13" t="s">
        <v>166</v>
      </c>
      <c r="D3501" s="766" t="s">
        <v>12139</v>
      </c>
      <c r="E3501" s="22">
        <v>7000</v>
      </c>
      <c r="F3501" s="19"/>
      <c r="G3501" s="14">
        <f t="shared" si="68"/>
        <v>7000</v>
      </c>
      <c r="H3501" s="13"/>
    </row>
    <row r="3502" spans="1:8" x14ac:dyDescent="0.25">
      <c r="A3502" s="113">
        <v>45289</v>
      </c>
      <c r="B3502" s="21" t="s">
        <v>10576</v>
      </c>
      <c r="C3502" s="13" t="s">
        <v>8091</v>
      </c>
      <c r="D3502" s="766"/>
      <c r="E3502" s="22"/>
      <c r="F3502" s="19">
        <v>1000000</v>
      </c>
      <c r="G3502" s="14">
        <f t="shared" si="68"/>
        <v>-1000000</v>
      </c>
      <c r="H3502" s="13" t="s">
        <v>12037</v>
      </c>
    </row>
    <row r="3503" spans="1:8" x14ac:dyDescent="0.25">
      <c r="A3503" s="113">
        <v>45289</v>
      </c>
      <c r="B3503" s="21" t="s">
        <v>11617</v>
      </c>
      <c r="C3503" s="13" t="s">
        <v>180</v>
      </c>
      <c r="D3503" s="766"/>
      <c r="E3503" s="22"/>
      <c r="F3503" s="19">
        <v>250000</v>
      </c>
      <c r="G3503" s="14">
        <f t="shared" si="68"/>
        <v>-250000</v>
      </c>
      <c r="H3503" s="13" t="s">
        <v>12026</v>
      </c>
    </row>
    <row r="3504" spans="1:8" x14ac:dyDescent="0.25">
      <c r="A3504" s="113">
        <v>45289</v>
      </c>
      <c r="B3504" s="21" t="s">
        <v>10232</v>
      </c>
      <c r="C3504" s="13" t="s">
        <v>7467</v>
      </c>
      <c r="D3504" s="766"/>
      <c r="E3504" s="22"/>
      <c r="F3504" s="19">
        <v>1000000</v>
      </c>
      <c r="G3504" s="14">
        <f t="shared" si="68"/>
        <v>-1000000</v>
      </c>
      <c r="H3504" s="13" t="s">
        <v>12037</v>
      </c>
    </row>
    <row r="3505" spans="1:8" x14ac:dyDescent="0.25">
      <c r="A3505" s="113">
        <v>45289</v>
      </c>
      <c r="B3505" s="21" t="s">
        <v>11897</v>
      </c>
      <c r="C3505" s="13" t="s">
        <v>8091</v>
      </c>
      <c r="D3505" s="766"/>
      <c r="E3505" s="22">
        <v>2000000</v>
      </c>
      <c r="F3505" s="19"/>
      <c r="G3505" s="14">
        <f t="shared" si="68"/>
        <v>2000000</v>
      </c>
      <c r="H3505" s="54" t="s">
        <v>12339</v>
      </c>
    </row>
    <row r="3506" spans="1:8" x14ac:dyDescent="0.25">
      <c r="A3506" s="113">
        <v>45289</v>
      </c>
      <c r="B3506" s="21" t="s">
        <v>11897</v>
      </c>
      <c r="C3506" s="13" t="s">
        <v>8091</v>
      </c>
      <c r="D3506" s="766"/>
      <c r="E3506" s="22"/>
      <c r="F3506" s="19">
        <v>1000000</v>
      </c>
      <c r="G3506" s="14">
        <f t="shared" si="68"/>
        <v>-1000000</v>
      </c>
      <c r="H3506" s="54" t="s">
        <v>12035</v>
      </c>
    </row>
    <row r="3507" spans="1:8" x14ac:dyDescent="0.25">
      <c r="A3507" s="113">
        <v>45289</v>
      </c>
      <c r="B3507" s="21" t="s">
        <v>11897</v>
      </c>
      <c r="C3507" s="13" t="s">
        <v>8091</v>
      </c>
      <c r="D3507" s="766"/>
      <c r="E3507" s="22"/>
      <c r="F3507" s="19">
        <v>250000</v>
      </c>
      <c r="G3507" s="14">
        <f t="shared" si="68"/>
        <v>-250000</v>
      </c>
      <c r="H3507" s="54" t="s">
        <v>12036</v>
      </c>
    </row>
    <row r="3508" spans="1:8" x14ac:dyDescent="0.25">
      <c r="A3508" s="113">
        <v>45289</v>
      </c>
      <c r="B3508" s="21" t="s">
        <v>11897</v>
      </c>
      <c r="C3508" s="13" t="s">
        <v>8091</v>
      </c>
      <c r="D3508" s="766"/>
      <c r="E3508" s="22"/>
      <c r="F3508" s="19">
        <v>250000</v>
      </c>
      <c r="G3508" s="14">
        <f t="shared" si="68"/>
        <v>-250000</v>
      </c>
      <c r="H3508" s="54" t="s">
        <v>12036</v>
      </c>
    </row>
    <row r="3509" spans="1:8" x14ac:dyDescent="0.25">
      <c r="A3509" s="113">
        <v>45293</v>
      </c>
      <c r="B3509" s="21" t="s">
        <v>9832</v>
      </c>
      <c r="C3509" s="13" t="s">
        <v>180</v>
      </c>
      <c r="D3509" s="766"/>
      <c r="E3509" s="22">
        <v>199500</v>
      </c>
      <c r="F3509" s="19"/>
      <c r="G3509" s="14">
        <f t="shared" si="68"/>
        <v>199500</v>
      </c>
      <c r="H3509" s="54"/>
    </row>
    <row r="3510" spans="1:8" x14ac:dyDescent="0.25">
      <c r="A3510" s="113">
        <v>45294</v>
      </c>
      <c r="B3510" s="21" t="s">
        <v>10571</v>
      </c>
      <c r="C3510" s="13" t="s">
        <v>5681</v>
      </c>
      <c r="D3510" s="766"/>
      <c r="E3510" s="22"/>
      <c r="F3510" s="19">
        <v>60000</v>
      </c>
      <c r="G3510" s="14">
        <f t="shared" si="68"/>
        <v>-60000</v>
      </c>
      <c r="H3510" s="1158" t="s">
        <v>12003</v>
      </c>
    </row>
    <row r="3511" spans="1:8" x14ac:dyDescent="0.25">
      <c r="A3511" s="113">
        <v>45294</v>
      </c>
      <c r="B3511" s="21" t="s">
        <v>10379</v>
      </c>
      <c r="C3511" s="13" t="s">
        <v>5681</v>
      </c>
      <c r="D3511" s="766"/>
      <c r="E3511" s="22"/>
      <c r="F3511" s="19">
        <v>190000</v>
      </c>
      <c r="G3511" s="14">
        <f t="shared" si="68"/>
        <v>-190000</v>
      </c>
      <c r="H3511" s="1159"/>
    </row>
    <row r="3512" spans="1:8" x14ac:dyDescent="0.25">
      <c r="A3512" s="113">
        <v>45294</v>
      </c>
      <c r="B3512" s="21" t="s">
        <v>10909</v>
      </c>
      <c r="C3512" s="13" t="s">
        <v>12496</v>
      </c>
      <c r="D3512" s="766"/>
      <c r="E3512" s="22"/>
      <c r="F3512" s="19">
        <v>500000</v>
      </c>
      <c r="G3512" s="14">
        <f t="shared" si="68"/>
        <v>-500000</v>
      </c>
      <c r="H3512" s="54" t="s">
        <v>12036</v>
      </c>
    </row>
    <row r="3513" spans="1:8" ht="18.75" x14ac:dyDescent="0.25">
      <c r="A3513" s="113">
        <v>45294</v>
      </c>
      <c r="B3513" s="21" t="s">
        <v>11089</v>
      </c>
      <c r="C3513" s="13" t="s">
        <v>180</v>
      </c>
      <c r="D3513" s="766" t="s">
        <v>12143</v>
      </c>
      <c r="E3513" s="22">
        <v>1154145</v>
      </c>
      <c r="F3513" s="19"/>
      <c r="G3513" s="14">
        <f t="shared" si="68"/>
        <v>1154145</v>
      </c>
      <c r="H3513" s="927" t="s">
        <v>12144</v>
      </c>
    </row>
    <row r="3514" spans="1:8" x14ac:dyDescent="0.25">
      <c r="A3514" s="113">
        <v>45295</v>
      </c>
      <c r="B3514" s="21" t="s">
        <v>11089</v>
      </c>
      <c r="C3514" s="13" t="s">
        <v>180</v>
      </c>
      <c r="D3514" s="766"/>
      <c r="E3514" s="22"/>
      <c r="F3514" s="19">
        <v>1154145</v>
      </c>
      <c r="G3514" s="14">
        <f t="shared" si="68"/>
        <v>-1154145</v>
      </c>
      <c r="H3514" s="13" t="s">
        <v>12135</v>
      </c>
    </row>
    <row r="3515" spans="1:8" x14ac:dyDescent="0.25">
      <c r="A3515" s="113">
        <v>45295</v>
      </c>
      <c r="B3515" s="21" t="s">
        <v>8559</v>
      </c>
      <c r="C3515" s="13" t="s">
        <v>164</v>
      </c>
      <c r="D3515" s="766" t="s">
        <v>12493</v>
      </c>
      <c r="E3515" s="22">
        <v>111994</v>
      </c>
      <c r="F3515" s="19"/>
      <c r="G3515" s="14">
        <f t="shared" si="68"/>
        <v>111994</v>
      </c>
      <c r="H3515" s="54"/>
    </row>
    <row r="3516" spans="1:8" x14ac:dyDescent="0.25">
      <c r="A3516" s="113">
        <v>45295</v>
      </c>
      <c r="B3516" s="21" t="s">
        <v>11897</v>
      </c>
      <c r="C3516" s="13" t="s">
        <v>7242</v>
      </c>
      <c r="D3516" s="766"/>
      <c r="E3516" s="22"/>
      <c r="F3516" s="19">
        <v>750000</v>
      </c>
      <c r="G3516" s="14">
        <f t="shared" si="68"/>
        <v>-750000</v>
      </c>
      <c r="H3516" s="54" t="s">
        <v>12137</v>
      </c>
    </row>
    <row r="3517" spans="1:8" x14ac:dyDescent="0.25">
      <c r="A3517" s="113">
        <v>45295</v>
      </c>
      <c r="B3517" s="21" t="s">
        <v>10232</v>
      </c>
      <c r="C3517" s="13" t="s">
        <v>8394</v>
      </c>
      <c r="D3517" s="766"/>
      <c r="E3517" s="22"/>
      <c r="F3517" s="19">
        <v>250000</v>
      </c>
      <c r="G3517" s="14">
        <f t="shared" si="68"/>
        <v>-250000</v>
      </c>
      <c r="H3517" s="1132" t="s">
        <v>12138</v>
      </c>
    </row>
    <row r="3518" spans="1:8" x14ac:dyDescent="0.25">
      <c r="A3518" s="113">
        <v>45295</v>
      </c>
      <c r="B3518" s="21" t="s">
        <v>11446</v>
      </c>
      <c r="C3518" s="13" t="s">
        <v>8394</v>
      </c>
      <c r="D3518" s="766"/>
      <c r="E3518" s="22"/>
      <c r="F3518" s="19">
        <v>250000</v>
      </c>
      <c r="G3518" s="14">
        <f t="shared" si="68"/>
        <v>-250000</v>
      </c>
      <c r="H3518" s="1133"/>
    </row>
    <row r="3519" spans="1:8" x14ac:dyDescent="0.25">
      <c r="A3519" s="113">
        <v>45295</v>
      </c>
      <c r="B3519" s="21" t="s">
        <v>11617</v>
      </c>
      <c r="C3519" s="13" t="s">
        <v>8394</v>
      </c>
      <c r="D3519" s="766"/>
      <c r="E3519" s="22"/>
      <c r="F3519" s="19">
        <v>500000</v>
      </c>
      <c r="G3519" s="14">
        <f t="shared" si="68"/>
        <v>-500000</v>
      </c>
      <c r="H3519" s="1134"/>
    </row>
    <row r="3520" spans="1:8" x14ac:dyDescent="0.25">
      <c r="A3520" s="113">
        <v>45295</v>
      </c>
      <c r="B3520" s="21" t="s">
        <v>11897</v>
      </c>
      <c r="C3520" s="13" t="s">
        <v>180</v>
      </c>
      <c r="D3520" s="766" t="s">
        <v>12141</v>
      </c>
      <c r="E3520" s="22">
        <v>94520</v>
      </c>
      <c r="F3520" s="19"/>
      <c r="G3520" s="14">
        <f t="shared" si="68"/>
        <v>94520</v>
      </c>
      <c r="H3520" s="343"/>
    </row>
    <row r="3521" spans="1:8" x14ac:dyDescent="0.25">
      <c r="A3521" s="113">
        <v>45295</v>
      </c>
      <c r="B3521" s="21" t="s">
        <v>10909</v>
      </c>
      <c r="C3521" s="13" t="s">
        <v>168</v>
      </c>
      <c r="D3521" s="766" t="s">
        <v>12244</v>
      </c>
      <c r="E3521" s="22">
        <v>8400</v>
      </c>
      <c r="F3521" s="19"/>
      <c r="G3521" s="14">
        <f t="shared" si="68"/>
        <v>8400</v>
      </c>
      <c r="H3521" s="343"/>
    </row>
    <row r="3522" spans="1:8" x14ac:dyDescent="0.25">
      <c r="A3522" s="113">
        <v>45297</v>
      </c>
      <c r="B3522" s="21" t="s">
        <v>11897</v>
      </c>
      <c r="C3522" s="13" t="s">
        <v>180</v>
      </c>
      <c r="D3522" s="766" t="s">
        <v>12142</v>
      </c>
      <c r="E3522" s="22">
        <v>9630</v>
      </c>
      <c r="F3522" s="19"/>
      <c r="G3522" s="14">
        <f t="shared" si="68"/>
        <v>9630</v>
      </c>
      <c r="H3522" s="343"/>
    </row>
    <row r="3523" spans="1:8" x14ac:dyDescent="0.25">
      <c r="A3523" s="113">
        <v>45299</v>
      </c>
      <c r="B3523" s="21" t="s">
        <v>9832</v>
      </c>
      <c r="C3523" s="13" t="s">
        <v>166</v>
      </c>
      <c r="D3523" s="766" t="s">
        <v>12140</v>
      </c>
      <c r="E3523" s="22">
        <v>33840</v>
      </c>
      <c r="F3523" s="19"/>
      <c r="G3523" s="14">
        <f t="shared" si="68"/>
        <v>33840</v>
      </c>
      <c r="H3523" s="13"/>
    </row>
    <row r="3524" spans="1:8" x14ac:dyDescent="0.25">
      <c r="A3524" s="113">
        <v>45299</v>
      </c>
      <c r="B3524" s="21" t="s">
        <v>11617</v>
      </c>
      <c r="C3524" s="13" t="s">
        <v>168</v>
      </c>
      <c r="D3524" s="766" t="s">
        <v>12245</v>
      </c>
      <c r="E3524" s="22">
        <v>102000</v>
      </c>
      <c r="F3524" s="19"/>
      <c r="G3524" s="14">
        <f t="shared" si="68"/>
        <v>102000</v>
      </c>
      <c r="H3524" s="13"/>
    </row>
    <row r="3525" spans="1:8" x14ac:dyDescent="0.25">
      <c r="A3525" s="113">
        <v>45299</v>
      </c>
      <c r="B3525" s="21" t="s">
        <v>12247</v>
      </c>
      <c r="C3525" s="13" t="s">
        <v>168</v>
      </c>
      <c r="D3525" s="766" t="s">
        <v>12246</v>
      </c>
      <c r="E3525" s="22">
        <v>82500</v>
      </c>
      <c r="F3525" s="19"/>
      <c r="G3525" s="14">
        <f t="shared" si="68"/>
        <v>82500</v>
      </c>
      <c r="H3525" s="13"/>
    </row>
    <row r="3526" spans="1:8" x14ac:dyDescent="0.25">
      <c r="A3526" s="113">
        <v>45299</v>
      </c>
      <c r="B3526" s="21"/>
      <c r="C3526" s="13" t="s">
        <v>164</v>
      </c>
      <c r="D3526" s="766" t="s">
        <v>12491</v>
      </c>
      <c r="E3526" s="22">
        <v>34317</v>
      </c>
      <c r="F3526" s="19"/>
      <c r="G3526" s="14">
        <f t="shared" si="68"/>
        <v>34317</v>
      </c>
      <c r="H3526" s="54"/>
    </row>
    <row r="3527" spans="1:8" x14ac:dyDescent="0.25">
      <c r="A3527" s="113">
        <v>45300</v>
      </c>
      <c r="B3527" s="21" t="s">
        <v>10296</v>
      </c>
      <c r="C3527" s="13" t="s">
        <v>8394</v>
      </c>
      <c r="D3527" s="766"/>
      <c r="E3527" s="22"/>
      <c r="F3527" s="19">
        <v>25780</v>
      </c>
      <c r="G3527" s="14">
        <f t="shared" ref="G3527:G3563" si="69">E3527-F3527</f>
        <v>-25780</v>
      </c>
      <c r="H3527" s="1152" t="s">
        <v>12311</v>
      </c>
    </row>
    <row r="3528" spans="1:8" x14ac:dyDescent="0.25">
      <c r="A3528" s="113">
        <v>45300</v>
      </c>
      <c r="B3528" s="21" t="s">
        <v>10232</v>
      </c>
      <c r="C3528" s="13" t="s">
        <v>8394</v>
      </c>
      <c r="D3528" s="766"/>
      <c r="E3528" s="22"/>
      <c r="F3528" s="19">
        <v>10470</v>
      </c>
      <c r="G3528" s="14">
        <f t="shared" si="69"/>
        <v>-10470</v>
      </c>
      <c r="H3528" s="1157"/>
    </row>
    <row r="3529" spans="1:8" x14ac:dyDescent="0.25">
      <c r="A3529" s="113">
        <v>45300</v>
      </c>
      <c r="B3529" s="21" t="s">
        <v>10576</v>
      </c>
      <c r="C3529" s="13" t="s">
        <v>8394</v>
      </c>
      <c r="D3529" s="766"/>
      <c r="E3529" s="22"/>
      <c r="F3529" s="19">
        <v>1347</v>
      </c>
      <c r="G3529" s="14">
        <f t="shared" si="69"/>
        <v>-1347</v>
      </c>
      <c r="H3529" s="1157"/>
    </row>
    <row r="3530" spans="1:8" x14ac:dyDescent="0.25">
      <c r="A3530" s="113">
        <v>45300</v>
      </c>
      <c r="B3530" s="21" t="s">
        <v>10909</v>
      </c>
      <c r="C3530" s="13" t="s">
        <v>8394</v>
      </c>
      <c r="D3530" s="766"/>
      <c r="E3530" s="22"/>
      <c r="F3530" s="19">
        <v>187415</v>
      </c>
      <c r="G3530" s="14">
        <f t="shared" si="69"/>
        <v>-187415</v>
      </c>
      <c r="H3530" s="1157"/>
    </row>
    <row r="3531" spans="1:8" x14ac:dyDescent="0.25">
      <c r="A3531" s="113">
        <v>45300</v>
      </c>
      <c r="B3531" s="21" t="s">
        <v>11007</v>
      </c>
      <c r="C3531" s="13" t="s">
        <v>8394</v>
      </c>
      <c r="D3531" s="766"/>
      <c r="E3531" s="22"/>
      <c r="F3531" s="19">
        <v>4390</v>
      </c>
      <c r="G3531" s="14">
        <f t="shared" si="69"/>
        <v>-4390</v>
      </c>
      <c r="H3531" s="1157"/>
    </row>
    <row r="3532" spans="1:8" x14ac:dyDescent="0.25">
      <c r="A3532" s="113">
        <v>45300</v>
      </c>
      <c r="B3532" s="21" t="s">
        <v>11075</v>
      </c>
      <c r="C3532" s="13" t="s">
        <v>8394</v>
      </c>
      <c r="D3532" s="766"/>
      <c r="E3532" s="22"/>
      <c r="F3532" s="19">
        <v>75122</v>
      </c>
      <c r="G3532" s="14">
        <f t="shared" si="69"/>
        <v>-75122</v>
      </c>
      <c r="H3532" s="1157"/>
    </row>
    <row r="3533" spans="1:8" x14ac:dyDescent="0.25">
      <c r="A3533" s="113">
        <v>45300</v>
      </c>
      <c r="B3533" s="21" t="s">
        <v>11446</v>
      </c>
      <c r="C3533" s="13" t="s">
        <v>8394</v>
      </c>
      <c r="D3533" s="766"/>
      <c r="E3533" s="22"/>
      <c r="F3533" s="19">
        <v>130168</v>
      </c>
      <c r="G3533" s="14">
        <f t="shared" si="69"/>
        <v>-130168</v>
      </c>
      <c r="H3533" s="1157"/>
    </row>
    <row r="3534" spans="1:8" x14ac:dyDescent="0.25">
      <c r="A3534" s="113">
        <v>45300</v>
      </c>
      <c r="B3534" s="21" t="s">
        <v>11271</v>
      </c>
      <c r="C3534" s="13" t="s">
        <v>8394</v>
      </c>
      <c r="D3534" s="766"/>
      <c r="E3534" s="22"/>
      <c r="F3534" s="19">
        <v>13416</v>
      </c>
      <c r="G3534" s="14">
        <f t="shared" si="69"/>
        <v>-13416</v>
      </c>
      <c r="H3534" s="1157"/>
    </row>
    <row r="3535" spans="1:8" x14ac:dyDescent="0.25">
      <c r="A3535" s="113">
        <v>45300</v>
      </c>
      <c r="B3535" s="21" t="s">
        <v>11716</v>
      </c>
      <c r="C3535" s="13" t="s">
        <v>8394</v>
      </c>
      <c r="D3535" s="766"/>
      <c r="E3535" s="22"/>
      <c r="F3535" s="19">
        <v>56173</v>
      </c>
      <c r="G3535" s="14">
        <f t="shared" si="69"/>
        <v>-56173</v>
      </c>
      <c r="H3535" s="1157"/>
    </row>
    <row r="3536" spans="1:8" x14ac:dyDescent="0.25">
      <c r="A3536" s="113">
        <v>45300</v>
      </c>
      <c r="B3536" s="21" t="s">
        <v>11511</v>
      </c>
      <c r="C3536" s="13" t="s">
        <v>8394</v>
      </c>
      <c r="D3536" s="766"/>
      <c r="E3536" s="22"/>
      <c r="F3536" s="19">
        <v>73043</v>
      </c>
      <c r="G3536" s="14">
        <f t="shared" si="69"/>
        <v>-73043</v>
      </c>
      <c r="H3536" s="1157"/>
    </row>
    <row r="3537" spans="1:8" x14ac:dyDescent="0.25">
      <c r="A3537" s="113">
        <v>45300</v>
      </c>
      <c r="B3537" s="21" t="s">
        <v>11617</v>
      </c>
      <c r="C3537" s="13" t="s">
        <v>8394</v>
      </c>
      <c r="D3537" s="766"/>
      <c r="E3537" s="22"/>
      <c r="F3537" s="19">
        <v>322676</v>
      </c>
      <c r="G3537" s="14">
        <f t="shared" si="69"/>
        <v>-322676</v>
      </c>
      <c r="H3537" s="1153"/>
    </row>
    <row r="3538" spans="1:8" x14ac:dyDescent="0.25">
      <c r="A3538" s="113">
        <v>45300</v>
      </c>
      <c r="B3538" s="21" t="s">
        <v>9832</v>
      </c>
      <c r="C3538" s="13" t="s">
        <v>164</v>
      </c>
      <c r="D3538" s="766" t="s">
        <v>12495</v>
      </c>
      <c r="E3538" s="22">
        <v>30000</v>
      </c>
      <c r="F3538" s="19"/>
      <c r="G3538" s="14">
        <f t="shared" si="69"/>
        <v>30000</v>
      </c>
      <c r="H3538" s="956"/>
    </row>
    <row r="3539" spans="1:8" x14ac:dyDescent="0.25">
      <c r="A3539" s="113">
        <v>45301</v>
      </c>
      <c r="B3539" s="21" t="s">
        <v>10909</v>
      </c>
      <c r="C3539" s="13" t="s">
        <v>166</v>
      </c>
      <c r="D3539" s="766" t="s">
        <v>12479</v>
      </c>
      <c r="E3539" s="22">
        <v>10500</v>
      </c>
      <c r="F3539" s="19"/>
      <c r="G3539" s="14">
        <f t="shared" si="69"/>
        <v>10500</v>
      </c>
      <c r="H3539" s="956"/>
    </row>
    <row r="3540" spans="1:8" x14ac:dyDescent="0.25">
      <c r="A3540" s="113">
        <v>45301</v>
      </c>
      <c r="B3540" s="21" t="s">
        <v>11897</v>
      </c>
      <c r="C3540" s="13" t="s">
        <v>168</v>
      </c>
      <c r="D3540" s="766" t="s">
        <v>12248</v>
      </c>
      <c r="E3540" s="22">
        <v>239352</v>
      </c>
      <c r="F3540" s="19"/>
      <c r="G3540" s="14">
        <f t="shared" si="69"/>
        <v>239352</v>
      </c>
      <c r="H3540" s="13"/>
    </row>
    <row r="3541" spans="1:8" x14ac:dyDescent="0.25">
      <c r="A3541" s="113">
        <v>45301</v>
      </c>
      <c r="B3541" s="21" t="s">
        <v>11897</v>
      </c>
      <c r="C3541" s="13" t="s">
        <v>168</v>
      </c>
      <c r="D3541" s="766" t="s">
        <v>12249</v>
      </c>
      <c r="E3541" s="22">
        <v>115501</v>
      </c>
      <c r="F3541" s="19"/>
      <c r="G3541" s="14">
        <f t="shared" si="69"/>
        <v>115501</v>
      </c>
      <c r="H3541" s="13"/>
    </row>
    <row r="3542" spans="1:8" ht="16.5" thickBot="1" x14ac:dyDescent="0.3">
      <c r="A3542" s="113">
        <v>45302</v>
      </c>
      <c r="B3542" s="21" t="s">
        <v>11897</v>
      </c>
      <c r="C3542" s="13" t="s">
        <v>7242</v>
      </c>
      <c r="D3542" s="766"/>
      <c r="E3542" s="22"/>
      <c r="F3542" s="110">
        <v>306300</v>
      </c>
      <c r="G3542" s="14">
        <f t="shared" si="69"/>
        <v>-306300</v>
      </c>
      <c r="H3542" s="13" t="s">
        <v>12165</v>
      </c>
    </row>
    <row r="3543" spans="1:8" x14ac:dyDescent="0.25">
      <c r="A3543" s="113">
        <v>45303</v>
      </c>
      <c r="B3543" s="21" t="s">
        <v>9967</v>
      </c>
      <c r="C3543" s="13" t="s">
        <v>168</v>
      </c>
      <c r="D3543" s="766"/>
      <c r="E3543" s="783"/>
      <c r="F3543" s="785">
        <v>148537</v>
      </c>
      <c r="G3543" s="784">
        <f t="shared" si="69"/>
        <v>-148537</v>
      </c>
      <c r="H3543" s="1132" t="s">
        <v>12283</v>
      </c>
    </row>
    <row r="3544" spans="1:8" x14ac:dyDescent="0.25">
      <c r="A3544" s="113">
        <v>45303</v>
      </c>
      <c r="B3544" s="21" t="s">
        <v>10296</v>
      </c>
      <c r="C3544" s="13" t="s">
        <v>168</v>
      </c>
      <c r="D3544" s="766"/>
      <c r="E3544" s="783"/>
      <c r="F3544" s="142">
        <v>8740</v>
      </c>
      <c r="G3544" s="784">
        <f t="shared" si="69"/>
        <v>-8740</v>
      </c>
      <c r="H3544" s="1133"/>
    </row>
    <row r="3545" spans="1:8" x14ac:dyDescent="0.25">
      <c r="A3545" s="113">
        <v>45303</v>
      </c>
      <c r="B3545" s="21" t="s">
        <v>10571</v>
      </c>
      <c r="C3545" s="13" t="s">
        <v>168</v>
      </c>
      <c r="D3545" s="766"/>
      <c r="E3545" s="783"/>
      <c r="F3545" s="142">
        <v>91300</v>
      </c>
      <c r="G3545" s="784">
        <f t="shared" si="69"/>
        <v>-91300</v>
      </c>
      <c r="H3545" s="1133"/>
    </row>
    <row r="3546" spans="1:8" x14ac:dyDescent="0.25">
      <c r="A3546" s="113">
        <v>45303</v>
      </c>
      <c r="B3546" s="21" t="s">
        <v>7807</v>
      </c>
      <c r="C3546" s="13" t="s">
        <v>168</v>
      </c>
      <c r="D3546" s="766"/>
      <c r="E3546" s="783"/>
      <c r="F3546" s="142">
        <v>10980</v>
      </c>
      <c r="G3546" s="784">
        <f t="shared" si="69"/>
        <v>-10980</v>
      </c>
      <c r="H3546" s="1133"/>
    </row>
    <row r="3547" spans="1:8" x14ac:dyDescent="0.25">
      <c r="A3547" s="113">
        <v>45303</v>
      </c>
      <c r="B3547" s="21" t="s">
        <v>10379</v>
      </c>
      <c r="C3547" s="13" t="s">
        <v>168</v>
      </c>
      <c r="D3547" s="766"/>
      <c r="E3547" s="783"/>
      <c r="F3547" s="142">
        <v>206520</v>
      </c>
      <c r="G3547" s="784">
        <f t="shared" si="69"/>
        <v>-206520</v>
      </c>
      <c r="H3547" s="1133"/>
    </row>
    <row r="3548" spans="1:8" x14ac:dyDescent="0.25">
      <c r="A3548" s="113">
        <v>45303</v>
      </c>
      <c r="B3548" s="21" t="s">
        <v>11271</v>
      </c>
      <c r="C3548" s="13" t="s">
        <v>168</v>
      </c>
      <c r="D3548" s="766"/>
      <c r="E3548" s="783"/>
      <c r="F3548" s="142">
        <v>19640</v>
      </c>
      <c r="G3548" s="784">
        <f t="shared" si="69"/>
        <v>-19640</v>
      </c>
      <c r="H3548" s="1133"/>
    </row>
    <row r="3549" spans="1:8" x14ac:dyDescent="0.25">
      <c r="A3549" s="113">
        <v>45303</v>
      </c>
      <c r="B3549" s="21" t="s">
        <v>10471</v>
      </c>
      <c r="C3549" s="13" t="s">
        <v>168</v>
      </c>
      <c r="D3549" s="766"/>
      <c r="E3549" s="783"/>
      <c r="F3549" s="142">
        <v>259118</v>
      </c>
      <c r="G3549" s="784">
        <f t="shared" si="69"/>
        <v>-259118</v>
      </c>
      <c r="H3549" s="1133"/>
    </row>
    <row r="3550" spans="1:8" ht="16.5" thickBot="1" x14ac:dyDescent="0.3">
      <c r="A3550" s="113">
        <v>45303</v>
      </c>
      <c r="B3550" s="21" t="s">
        <v>10576</v>
      </c>
      <c r="C3550" s="13" t="s">
        <v>168</v>
      </c>
      <c r="D3550" s="766"/>
      <c r="E3550" s="783"/>
      <c r="F3550" s="786">
        <v>5165</v>
      </c>
      <c r="G3550" s="784">
        <f t="shared" si="69"/>
        <v>-5165</v>
      </c>
      <c r="H3550" s="1134"/>
    </row>
    <row r="3551" spans="1:8" x14ac:dyDescent="0.25">
      <c r="A3551" s="113">
        <v>45304</v>
      </c>
      <c r="B3551" s="21" t="s">
        <v>11897</v>
      </c>
      <c r="C3551" s="13" t="s">
        <v>7467</v>
      </c>
      <c r="D3551" s="766" t="s">
        <v>12242</v>
      </c>
      <c r="E3551" s="22">
        <v>816740</v>
      </c>
      <c r="F3551" s="19"/>
      <c r="G3551" s="14">
        <f t="shared" si="69"/>
        <v>816740</v>
      </c>
      <c r="H3551" s="13"/>
    </row>
    <row r="3552" spans="1:8" x14ac:dyDescent="0.25">
      <c r="A3552" s="113">
        <v>45304</v>
      </c>
      <c r="B3552" s="21" t="s">
        <v>11897</v>
      </c>
      <c r="C3552" s="13" t="s">
        <v>168</v>
      </c>
      <c r="D3552" s="766" t="s">
        <v>12250</v>
      </c>
      <c r="E3552" s="22">
        <v>328130</v>
      </c>
      <c r="F3552" s="19"/>
      <c r="G3552" s="14">
        <f t="shared" si="69"/>
        <v>328130</v>
      </c>
      <c r="H3552" s="13"/>
    </row>
    <row r="3553" spans="1:8" x14ac:dyDescent="0.25">
      <c r="A3553" s="113">
        <v>45304</v>
      </c>
      <c r="B3553" s="21" t="s">
        <v>11897</v>
      </c>
      <c r="C3553" s="13" t="s">
        <v>168</v>
      </c>
      <c r="D3553" s="766" t="s">
        <v>11917</v>
      </c>
      <c r="E3553" s="22">
        <v>151031</v>
      </c>
      <c r="F3553" s="19"/>
      <c r="G3553" s="14">
        <f t="shared" si="69"/>
        <v>151031</v>
      </c>
      <c r="H3553" s="13"/>
    </row>
    <row r="3554" spans="1:8" x14ac:dyDescent="0.25">
      <c r="A3554" s="113">
        <v>45304</v>
      </c>
      <c r="B3554" s="21" t="s">
        <v>11897</v>
      </c>
      <c r="C3554" s="13" t="s">
        <v>180</v>
      </c>
      <c r="D3554" s="766" t="s">
        <v>12254</v>
      </c>
      <c r="E3554" s="22">
        <v>408700</v>
      </c>
      <c r="F3554" s="19"/>
      <c r="G3554" s="14">
        <f t="shared" si="69"/>
        <v>408700</v>
      </c>
      <c r="H3554" s="13"/>
    </row>
    <row r="3555" spans="1:8" x14ac:dyDescent="0.25">
      <c r="A3555" s="113">
        <v>45305</v>
      </c>
      <c r="B3555" s="21" t="s">
        <v>11897</v>
      </c>
      <c r="C3555" s="13" t="s">
        <v>4725</v>
      </c>
      <c r="D3555" s="766"/>
      <c r="E3555" s="22"/>
      <c r="F3555" s="19">
        <v>550000</v>
      </c>
      <c r="G3555" s="14">
        <f t="shared" si="69"/>
        <v>-550000</v>
      </c>
      <c r="H3555" s="13" t="s">
        <v>12184</v>
      </c>
    </row>
    <row r="3556" spans="1:8" x14ac:dyDescent="0.25">
      <c r="A3556" s="113">
        <v>45305</v>
      </c>
      <c r="B3556" s="21" t="s">
        <v>11897</v>
      </c>
      <c r="C3556" s="13" t="s">
        <v>7467</v>
      </c>
      <c r="D3556" s="766" t="s">
        <v>12243</v>
      </c>
      <c r="E3556" s="22">
        <v>831940</v>
      </c>
      <c r="F3556" s="19"/>
      <c r="G3556" s="14">
        <f t="shared" si="69"/>
        <v>831940</v>
      </c>
      <c r="H3556" s="13"/>
    </row>
    <row r="3557" spans="1:8" x14ac:dyDescent="0.25">
      <c r="A3557" s="113">
        <v>45305</v>
      </c>
      <c r="B3557" s="21" t="s">
        <v>11897</v>
      </c>
      <c r="C3557" s="13" t="s">
        <v>168</v>
      </c>
      <c r="D3557" s="766" t="s">
        <v>12251</v>
      </c>
      <c r="E3557" s="22">
        <v>57332</v>
      </c>
      <c r="F3557" s="19"/>
      <c r="G3557" s="14">
        <f t="shared" si="69"/>
        <v>57332</v>
      </c>
      <c r="H3557" s="13"/>
    </row>
    <row r="3558" spans="1:8" x14ac:dyDescent="0.25">
      <c r="A3558" s="113">
        <v>45307</v>
      </c>
      <c r="B3558" s="21" t="s">
        <v>10909</v>
      </c>
      <c r="C3558" s="13" t="s">
        <v>180</v>
      </c>
      <c r="D3558" s="766" t="s">
        <v>12255</v>
      </c>
      <c r="E3558" s="22">
        <v>36300</v>
      </c>
      <c r="F3558" s="19"/>
      <c r="G3558" s="14">
        <f t="shared" si="69"/>
        <v>36300</v>
      </c>
      <c r="H3558" s="13"/>
    </row>
    <row r="3559" spans="1:8" x14ac:dyDescent="0.25">
      <c r="A3559" s="113">
        <v>45307</v>
      </c>
      <c r="B3559" s="21" t="s">
        <v>10909</v>
      </c>
      <c r="C3559" s="13" t="s">
        <v>12496</v>
      </c>
      <c r="D3559" s="766" t="s">
        <v>8968</v>
      </c>
      <c r="E3559" s="22">
        <v>57719</v>
      </c>
      <c r="F3559" s="19"/>
      <c r="G3559" s="14">
        <f t="shared" si="69"/>
        <v>57719</v>
      </c>
      <c r="H3559" s="13"/>
    </row>
    <row r="3560" spans="1:8" x14ac:dyDescent="0.25">
      <c r="A3560" s="113">
        <v>45309</v>
      </c>
      <c r="B3560" s="21" t="s">
        <v>11897</v>
      </c>
      <c r="C3560" s="13" t="s">
        <v>168</v>
      </c>
      <c r="D3560" s="766" t="s">
        <v>12252</v>
      </c>
      <c r="E3560" s="22">
        <v>24244</v>
      </c>
      <c r="F3560" s="19"/>
      <c r="G3560" s="14">
        <f t="shared" si="69"/>
        <v>24244</v>
      </c>
      <c r="H3560" s="13"/>
    </row>
    <row r="3561" spans="1:8" x14ac:dyDescent="0.25">
      <c r="A3561" s="113">
        <v>45309</v>
      </c>
      <c r="B3561" s="21" t="s">
        <v>10909</v>
      </c>
      <c r="C3561" s="13" t="s">
        <v>168</v>
      </c>
      <c r="D3561" s="766" t="s">
        <v>12253</v>
      </c>
      <c r="E3561" s="22">
        <v>28900</v>
      </c>
      <c r="F3561" s="19"/>
      <c r="G3561" s="14">
        <f t="shared" si="69"/>
        <v>28900</v>
      </c>
      <c r="H3561" s="13"/>
    </row>
    <row r="3562" spans="1:8" x14ac:dyDescent="0.25">
      <c r="A3562" s="113">
        <v>45309</v>
      </c>
      <c r="B3562" s="21" t="s">
        <v>10909</v>
      </c>
      <c r="C3562" s="13" t="s">
        <v>166</v>
      </c>
      <c r="D3562" s="766" t="s">
        <v>12480</v>
      </c>
      <c r="E3562" s="22">
        <v>5100</v>
      </c>
      <c r="F3562" s="19"/>
      <c r="G3562" s="14">
        <f t="shared" si="69"/>
        <v>5100</v>
      </c>
      <c r="H3562" s="13"/>
    </row>
    <row r="3563" spans="1:8" x14ac:dyDescent="0.25">
      <c r="A3563" s="113">
        <v>45310</v>
      </c>
      <c r="B3563" s="21" t="s">
        <v>10909</v>
      </c>
      <c r="C3563" s="13" t="s">
        <v>166</v>
      </c>
      <c r="D3563" s="766" t="s">
        <v>12481</v>
      </c>
      <c r="E3563" s="22">
        <v>7000</v>
      </c>
      <c r="F3563" s="19"/>
      <c r="G3563" s="14">
        <f t="shared" si="69"/>
        <v>7000</v>
      </c>
      <c r="H3563" s="13"/>
    </row>
    <row r="3564" spans="1:8" x14ac:dyDescent="0.25">
      <c r="A3564" s="113">
        <v>45310</v>
      </c>
      <c r="B3564" s="30"/>
      <c r="C3564" s="13" t="s">
        <v>5187</v>
      </c>
      <c r="D3564" s="766"/>
      <c r="E3564" s="22"/>
      <c r="F3564" s="19">
        <v>400000</v>
      </c>
      <c r="G3564" s="14">
        <f t="shared" si="68"/>
        <v>-400000</v>
      </c>
      <c r="H3564" s="13" t="s">
        <v>12149</v>
      </c>
    </row>
    <row r="3565" spans="1:8" x14ac:dyDescent="0.25">
      <c r="A3565" s="113">
        <v>45310</v>
      </c>
      <c r="B3565" s="21" t="s">
        <v>11897</v>
      </c>
      <c r="C3565" s="13" t="s">
        <v>4725</v>
      </c>
      <c r="D3565" s="766"/>
      <c r="E3565" s="22">
        <v>1680000</v>
      </c>
      <c r="F3565" s="19"/>
      <c r="G3565" s="14">
        <f t="shared" si="68"/>
        <v>1680000</v>
      </c>
      <c r="H3565" s="13"/>
    </row>
    <row r="3566" spans="1:8" x14ac:dyDescent="0.25">
      <c r="A3566" s="113">
        <v>45310</v>
      </c>
      <c r="B3566" s="21" t="s">
        <v>11897</v>
      </c>
      <c r="C3566" s="13" t="s">
        <v>4725</v>
      </c>
      <c r="D3566" s="766"/>
      <c r="E3566" s="22"/>
      <c r="F3566" s="19">
        <v>600000</v>
      </c>
      <c r="G3566" s="14">
        <f t="shared" si="68"/>
        <v>-600000</v>
      </c>
      <c r="H3566" s="13" t="s">
        <v>12150</v>
      </c>
    </row>
    <row r="3567" spans="1:8" x14ac:dyDescent="0.25">
      <c r="A3567" s="113">
        <v>45310</v>
      </c>
      <c r="B3567" s="21" t="s">
        <v>8043</v>
      </c>
      <c r="C3567" s="13" t="s">
        <v>3011</v>
      </c>
      <c r="D3567" s="766"/>
      <c r="E3567" s="22"/>
      <c r="F3567" s="19">
        <v>56522</v>
      </c>
      <c r="G3567" s="14">
        <f t="shared" si="68"/>
        <v>-56522</v>
      </c>
      <c r="H3567" s="13" t="s">
        <v>4977</v>
      </c>
    </row>
    <row r="3568" spans="1:8" x14ac:dyDescent="0.25">
      <c r="A3568" s="113">
        <v>45310</v>
      </c>
      <c r="B3568" s="21" t="s">
        <v>8043</v>
      </c>
      <c r="C3568" s="13" t="s">
        <v>8456</v>
      </c>
      <c r="D3568" s="766"/>
      <c r="E3568" s="22"/>
      <c r="F3568" s="19">
        <v>24000</v>
      </c>
      <c r="G3568" s="14">
        <f t="shared" si="68"/>
        <v>-24000</v>
      </c>
      <c r="H3568" s="13" t="s">
        <v>4977</v>
      </c>
    </row>
    <row r="3569" spans="1:8" x14ac:dyDescent="0.25">
      <c r="A3569" s="113">
        <v>45310</v>
      </c>
      <c r="B3569" s="21" t="s">
        <v>2933</v>
      </c>
      <c r="C3569" s="13" t="s">
        <v>10112</v>
      </c>
      <c r="D3569" s="766"/>
      <c r="E3569" s="22"/>
      <c r="F3569" s="19">
        <v>76350</v>
      </c>
      <c r="G3569" s="14">
        <f t="shared" si="68"/>
        <v>-76350</v>
      </c>
      <c r="H3569" s="13" t="s">
        <v>4977</v>
      </c>
    </row>
    <row r="3570" spans="1:8" x14ac:dyDescent="0.25">
      <c r="A3570" s="113">
        <v>45310</v>
      </c>
      <c r="B3570" s="21" t="s">
        <v>8043</v>
      </c>
      <c r="C3570" s="13" t="s">
        <v>161</v>
      </c>
      <c r="D3570" s="766"/>
      <c r="E3570" s="22"/>
      <c r="F3570" s="19">
        <v>33213</v>
      </c>
      <c r="G3570" s="14">
        <f t="shared" si="68"/>
        <v>-33213</v>
      </c>
      <c r="H3570" s="13" t="s">
        <v>4977</v>
      </c>
    </row>
    <row r="3571" spans="1:8" x14ac:dyDescent="0.25">
      <c r="A3571" s="113">
        <v>45310</v>
      </c>
      <c r="B3571" s="21" t="s">
        <v>1400</v>
      </c>
      <c r="C3571" s="13" t="s">
        <v>1815</v>
      </c>
      <c r="D3571" s="766"/>
      <c r="E3571" s="22"/>
      <c r="F3571" s="19">
        <v>101800</v>
      </c>
      <c r="G3571" s="14">
        <f t="shared" si="68"/>
        <v>-101800</v>
      </c>
      <c r="H3571" s="13" t="s">
        <v>4977</v>
      </c>
    </row>
    <row r="3572" spans="1:8" x14ac:dyDescent="0.25">
      <c r="A3572" s="113">
        <v>45310</v>
      </c>
      <c r="B3572" s="21" t="s">
        <v>4721</v>
      </c>
      <c r="C3572" s="13" t="s">
        <v>1815</v>
      </c>
      <c r="D3572" s="766"/>
      <c r="E3572" s="22"/>
      <c r="F3572" s="19">
        <v>99334</v>
      </c>
      <c r="G3572" s="14">
        <f t="shared" si="68"/>
        <v>-99334</v>
      </c>
      <c r="H3572" s="13" t="s">
        <v>4977</v>
      </c>
    </row>
    <row r="3573" spans="1:8" x14ac:dyDescent="0.25">
      <c r="A3573" s="113">
        <v>45310</v>
      </c>
      <c r="B3573" s="21" t="s">
        <v>10232</v>
      </c>
      <c r="C3573" s="13" t="s">
        <v>11324</v>
      </c>
      <c r="D3573" s="766"/>
      <c r="E3573" s="22"/>
      <c r="F3573" s="19">
        <v>120000</v>
      </c>
      <c r="G3573" s="14">
        <f t="shared" si="68"/>
        <v>-120000</v>
      </c>
      <c r="H3573" s="13" t="s">
        <v>12280</v>
      </c>
    </row>
    <row r="3574" spans="1:8" x14ac:dyDescent="0.25">
      <c r="A3574" s="113">
        <v>45311</v>
      </c>
      <c r="B3574" s="21" t="s">
        <v>11897</v>
      </c>
      <c r="C3574" s="13" t="s">
        <v>7467</v>
      </c>
      <c r="D3574" s="766" t="s">
        <v>11806</v>
      </c>
      <c r="E3574" s="22">
        <v>774131</v>
      </c>
      <c r="F3574" s="19"/>
      <c r="G3574" s="14">
        <f t="shared" si="68"/>
        <v>774131</v>
      </c>
      <c r="H3574" s="13"/>
    </row>
    <row r="3575" spans="1:8" x14ac:dyDescent="0.25">
      <c r="A3575" s="113">
        <v>45313</v>
      </c>
      <c r="B3575" s="21" t="s">
        <v>11897</v>
      </c>
      <c r="C3575" s="13" t="s">
        <v>180</v>
      </c>
      <c r="D3575" s="766"/>
      <c r="E3575" s="22"/>
      <c r="F3575" s="19">
        <v>1119250</v>
      </c>
      <c r="G3575" s="14">
        <f t="shared" si="68"/>
        <v>-1119250</v>
      </c>
      <c r="H3575" s="13" t="s">
        <v>12256</v>
      </c>
    </row>
    <row r="3576" spans="1:8" x14ac:dyDescent="0.25">
      <c r="A3576" s="113">
        <v>45313</v>
      </c>
      <c r="B3576" s="21" t="s">
        <v>12207</v>
      </c>
      <c r="C3576" s="13" t="s">
        <v>180</v>
      </c>
      <c r="D3576" s="766" t="s">
        <v>12312</v>
      </c>
      <c r="E3576" s="22">
        <v>33710</v>
      </c>
      <c r="F3576" s="19"/>
      <c r="G3576" s="14">
        <f t="shared" si="68"/>
        <v>33710</v>
      </c>
      <c r="H3576" s="13" t="s">
        <v>342</v>
      </c>
    </row>
    <row r="3577" spans="1:8" x14ac:dyDescent="0.25">
      <c r="A3577" s="113">
        <v>45313</v>
      </c>
      <c r="B3577" s="21" t="s">
        <v>12207</v>
      </c>
      <c r="C3577" s="13" t="s">
        <v>180</v>
      </c>
      <c r="D3577" s="766" t="s">
        <v>12313</v>
      </c>
      <c r="E3577" s="22">
        <v>712701</v>
      </c>
      <c r="F3577" s="19"/>
      <c r="G3577" s="14">
        <f t="shared" si="68"/>
        <v>712701</v>
      </c>
      <c r="H3577" s="13" t="s">
        <v>12314</v>
      </c>
    </row>
    <row r="3578" spans="1:8" x14ac:dyDescent="0.25">
      <c r="A3578" s="113">
        <v>45313</v>
      </c>
      <c r="B3578" s="21" t="s">
        <v>12207</v>
      </c>
      <c r="C3578" s="13" t="s">
        <v>8394</v>
      </c>
      <c r="D3578" s="766" t="s">
        <v>12391</v>
      </c>
      <c r="E3578" s="22">
        <v>128444</v>
      </c>
      <c r="F3578" s="19"/>
      <c r="G3578" s="14">
        <f t="shared" si="68"/>
        <v>128444</v>
      </c>
      <c r="H3578" s="13"/>
    </row>
    <row r="3579" spans="1:8" x14ac:dyDescent="0.25">
      <c r="A3579" s="113">
        <v>45313</v>
      </c>
      <c r="B3579" s="21" t="s">
        <v>12207</v>
      </c>
      <c r="C3579" s="13" t="s">
        <v>166</v>
      </c>
      <c r="D3579" s="766" t="s">
        <v>12482</v>
      </c>
      <c r="E3579" s="22">
        <v>140000</v>
      </c>
      <c r="F3579" s="19"/>
      <c r="G3579" s="14">
        <f t="shared" si="68"/>
        <v>140000</v>
      </c>
      <c r="H3579" s="13"/>
    </row>
    <row r="3580" spans="1:8" x14ac:dyDescent="0.25">
      <c r="A3580" s="113">
        <v>45314</v>
      </c>
      <c r="B3580" s="21" t="s">
        <v>12207</v>
      </c>
      <c r="C3580" s="13" t="s">
        <v>166</v>
      </c>
      <c r="D3580" s="766" t="s">
        <v>12483</v>
      </c>
      <c r="E3580" s="22">
        <v>140000</v>
      </c>
      <c r="F3580" s="19"/>
      <c r="G3580" s="14">
        <f t="shared" si="68"/>
        <v>140000</v>
      </c>
      <c r="H3580" s="13"/>
    </row>
    <row r="3581" spans="1:8" x14ac:dyDescent="0.25">
      <c r="A3581" s="113">
        <v>45314</v>
      </c>
      <c r="B3581" s="21" t="s">
        <v>11897</v>
      </c>
      <c r="C3581" s="13" t="s">
        <v>7467</v>
      </c>
      <c r="D3581" s="766" t="s">
        <v>12315</v>
      </c>
      <c r="E3581" s="22">
        <v>816740</v>
      </c>
      <c r="F3581" s="19"/>
      <c r="G3581" s="14">
        <f t="shared" si="68"/>
        <v>816740</v>
      </c>
      <c r="H3581" s="13"/>
    </row>
    <row r="3582" spans="1:8" x14ac:dyDescent="0.25">
      <c r="A3582" s="113">
        <v>45315</v>
      </c>
      <c r="B3582" s="21" t="s">
        <v>11897</v>
      </c>
      <c r="C3582" s="13" t="s">
        <v>7467</v>
      </c>
      <c r="D3582" s="766" t="s">
        <v>12316</v>
      </c>
      <c r="E3582" s="22">
        <v>45600</v>
      </c>
      <c r="F3582" s="19"/>
      <c r="G3582" s="14">
        <f t="shared" si="68"/>
        <v>45600</v>
      </c>
      <c r="H3582" s="13"/>
    </row>
    <row r="3583" spans="1:8" x14ac:dyDescent="0.25">
      <c r="A3583" s="113">
        <v>45315</v>
      </c>
      <c r="B3583" s="21" t="s">
        <v>12207</v>
      </c>
      <c r="C3583" s="13" t="s">
        <v>166</v>
      </c>
      <c r="D3583" s="766" t="s">
        <v>12484</v>
      </c>
      <c r="E3583" s="22">
        <v>140000</v>
      </c>
      <c r="F3583" s="19"/>
      <c r="G3583" s="14">
        <f t="shared" si="68"/>
        <v>140000</v>
      </c>
      <c r="H3583" s="13"/>
    </row>
    <row r="3584" spans="1:8" x14ac:dyDescent="0.25">
      <c r="A3584" s="113">
        <v>45315</v>
      </c>
      <c r="B3584" s="21" t="s">
        <v>10232</v>
      </c>
      <c r="C3584" s="13" t="s">
        <v>7467</v>
      </c>
      <c r="D3584" s="766"/>
      <c r="E3584" s="22"/>
      <c r="F3584" s="19">
        <v>1000000</v>
      </c>
      <c r="G3584" s="14">
        <f t="shared" si="68"/>
        <v>-1000000</v>
      </c>
      <c r="H3584" s="13" t="s">
        <v>12036</v>
      </c>
    </row>
    <row r="3585" spans="1:8" x14ac:dyDescent="0.25">
      <c r="A3585" s="113">
        <v>45315</v>
      </c>
      <c r="B3585" s="21" t="s">
        <v>11897</v>
      </c>
      <c r="C3585" s="13" t="s">
        <v>4410</v>
      </c>
      <c r="D3585" s="766"/>
      <c r="E3585" s="22"/>
      <c r="F3585" s="19">
        <v>500000</v>
      </c>
      <c r="G3585" s="14">
        <f t="shared" si="68"/>
        <v>-500000</v>
      </c>
      <c r="H3585" s="13" t="s">
        <v>12304</v>
      </c>
    </row>
    <row r="3586" spans="1:8" x14ac:dyDescent="0.25">
      <c r="A3586" s="113">
        <v>45315</v>
      </c>
      <c r="B3586" s="21" t="s">
        <v>12207</v>
      </c>
      <c r="C3586" s="13" t="s">
        <v>8900</v>
      </c>
      <c r="D3586" s="766"/>
      <c r="E3586" s="22">
        <v>312552</v>
      </c>
      <c r="F3586" s="19"/>
      <c r="G3586" s="14">
        <f t="shared" si="68"/>
        <v>312552</v>
      </c>
      <c r="H3586" s="13"/>
    </row>
    <row r="3587" spans="1:8" x14ac:dyDescent="0.25">
      <c r="A3587" s="113">
        <v>45315</v>
      </c>
      <c r="B3587" s="21" t="s">
        <v>12207</v>
      </c>
      <c r="C3587" s="13" t="s">
        <v>8900</v>
      </c>
      <c r="D3587" s="766"/>
      <c r="E3587" s="22"/>
      <c r="F3587" s="19">
        <v>150000</v>
      </c>
      <c r="G3587" s="14">
        <f t="shared" si="68"/>
        <v>-150000</v>
      </c>
      <c r="H3587" s="13" t="s">
        <v>12304</v>
      </c>
    </row>
    <row r="3588" spans="1:8" x14ac:dyDescent="0.25">
      <c r="A3588" s="113">
        <v>45315</v>
      </c>
      <c r="B3588" s="21" t="s">
        <v>11897</v>
      </c>
      <c r="C3588" s="13" t="s">
        <v>8394</v>
      </c>
      <c r="D3588" s="766" t="s">
        <v>12392</v>
      </c>
      <c r="E3588" s="22">
        <v>2308000</v>
      </c>
      <c r="F3588" s="19"/>
      <c r="G3588" s="14">
        <f t="shared" si="68"/>
        <v>2308000</v>
      </c>
      <c r="H3588" s="13"/>
    </row>
    <row r="3589" spans="1:8" x14ac:dyDescent="0.25">
      <c r="A3589" s="113">
        <v>45315</v>
      </c>
      <c r="B3589" s="21" t="s">
        <v>10909</v>
      </c>
      <c r="C3589" s="13" t="s">
        <v>8394</v>
      </c>
      <c r="D3589" s="766" t="s">
        <v>12393</v>
      </c>
      <c r="E3589" s="22">
        <v>20637</v>
      </c>
      <c r="F3589" s="19"/>
      <c r="G3589" s="14">
        <f t="shared" si="68"/>
        <v>20637</v>
      </c>
      <c r="H3589" s="13"/>
    </row>
    <row r="3590" spans="1:8" x14ac:dyDescent="0.25">
      <c r="A3590" s="113">
        <v>45315</v>
      </c>
      <c r="B3590" s="21" t="s">
        <v>9832</v>
      </c>
      <c r="C3590" s="13" t="s">
        <v>8394</v>
      </c>
      <c r="D3590" s="766" t="s">
        <v>12394</v>
      </c>
      <c r="E3590" s="22">
        <v>15317</v>
      </c>
      <c r="F3590" s="19"/>
      <c r="G3590" s="14">
        <f t="shared" si="68"/>
        <v>15317</v>
      </c>
      <c r="H3590" s="13"/>
    </row>
    <row r="3591" spans="1:8" x14ac:dyDescent="0.25">
      <c r="A3591" s="113">
        <v>45316</v>
      </c>
      <c r="B3591" s="21" t="s">
        <v>10232</v>
      </c>
      <c r="C3591" s="13" t="s">
        <v>164</v>
      </c>
      <c r="D3591" s="766" t="s">
        <v>12494</v>
      </c>
      <c r="E3591" s="22">
        <v>6729</v>
      </c>
      <c r="F3591" s="19"/>
      <c r="G3591" s="14">
        <f t="shared" si="68"/>
        <v>6729</v>
      </c>
      <c r="H3591" s="13"/>
    </row>
    <row r="3592" spans="1:8" x14ac:dyDescent="0.25">
      <c r="A3592" s="113">
        <v>45316</v>
      </c>
      <c r="B3592" s="21" t="s">
        <v>10909</v>
      </c>
      <c r="C3592" s="13" t="s">
        <v>12496</v>
      </c>
      <c r="D3592" s="766" t="s">
        <v>9245</v>
      </c>
      <c r="E3592" s="22">
        <v>27608</v>
      </c>
      <c r="F3592" s="19"/>
      <c r="G3592" s="14">
        <f t="shared" si="68"/>
        <v>27608</v>
      </c>
      <c r="H3592" s="13"/>
    </row>
    <row r="3593" spans="1:8" x14ac:dyDescent="0.25">
      <c r="A3593" s="113">
        <v>45316</v>
      </c>
      <c r="B3593" s="21" t="s">
        <v>11897</v>
      </c>
      <c r="C3593" s="13" t="s">
        <v>6847</v>
      </c>
      <c r="D3593" s="766"/>
      <c r="E3593" s="22">
        <v>903164</v>
      </c>
      <c r="F3593" s="19"/>
      <c r="G3593" s="14">
        <f t="shared" si="68"/>
        <v>903164</v>
      </c>
      <c r="H3593" s="13"/>
    </row>
    <row r="3594" spans="1:8" x14ac:dyDescent="0.25">
      <c r="A3594" s="113">
        <v>45316</v>
      </c>
      <c r="B3594" s="21" t="s">
        <v>11897</v>
      </c>
      <c r="C3594" s="13" t="s">
        <v>6847</v>
      </c>
      <c r="D3594" s="766"/>
      <c r="E3594" s="22"/>
      <c r="F3594" s="19">
        <v>500000</v>
      </c>
      <c r="G3594" s="14">
        <f t="shared" si="68"/>
        <v>-500000</v>
      </c>
      <c r="H3594" s="13" t="s">
        <v>12036</v>
      </c>
    </row>
    <row r="3595" spans="1:8" x14ac:dyDescent="0.25">
      <c r="A3595" s="113">
        <v>45316</v>
      </c>
      <c r="B3595" s="21" t="s">
        <v>11897</v>
      </c>
      <c r="C3595" s="13" t="s">
        <v>8394</v>
      </c>
      <c r="D3595" s="766"/>
      <c r="E3595" s="22"/>
      <c r="F3595" s="19">
        <v>1000000</v>
      </c>
      <c r="G3595" s="14">
        <f t="shared" si="68"/>
        <v>-1000000</v>
      </c>
      <c r="H3595" s="13" t="s">
        <v>12318</v>
      </c>
    </row>
    <row r="3596" spans="1:8" x14ac:dyDescent="0.25">
      <c r="A3596" s="113">
        <v>45317</v>
      </c>
      <c r="B3596" s="21" t="s">
        <v>10909</v>
      </c>
      <c r="C3596" s="13" t="s">
        <v>7954</v>
      </c>
      <c r="D3596" s="766"/>
      <c r="E3596" s="22"/>
      <c r="F3596" s="19">
        <v>500000</v>
      </c>
      <c r="G3596" s="14">
        <f t="shared" si="68"/>
        <v>-500000</v>
      </c>
      <c r="H3596" s="13" t="s">
        <v>12336</v>
      </c>
    </row>
    <row r="3597" spans="1:8" x14ac:dyDescent="0.25">
      <c r="A3597" s="113">
        <v>45317</v>
      </c>
      <c r="B3597" s="21" t="s">
        <v>10909</v>
      </c>
      <c r="C3597" s="13" t="s">
        <v>166</v>
      </c>
      <c r="D3597" s="766" t="s">
        <v>12485</v>
      </c>
      <c r="E3597" s="22">
        <v>22950</v>
      </c>
      <c r="F3597" s="19"/>
      <c r="G3597" s="14">
        <f t="shared" si="68"/>
        <v>22950</v>
      </c>
      <c r="H3597" s="13"/>
    </row>
    <row r="3598" spans="1:8" x14ac:dyDescent="0.25">
      <c r="A3598" s="113">
        <v>45317</v>
      </c>
      <c r="B3598" s="21" t="s">
        <v>10576</v>
      </c>
      <c r="C3598" s="13" t="s">
        <v>8091</v>
      </c>
      <c r="D3598" s="766"/>
      <c r="E3598" s="22"/>
      <c r="F3598" s="19">
        <v>500000</v>
      </c>
      <c r="G3598" s="14">
        <f t="shared" si="68"/>
        <v>-500000</v>
      </c>
      <c r="H3598" s="13" t="s">
        <v>12338</v>
      </c>
    </row>
    <row r="3599" spans="1:8" x14ac:dyDescent="0.25">
      <c r="A3599" s="113">
        <v>45320</v>
      </c>
      <c r="B3599" s="21" t="s">
        <v>9832</v>
      </c>
      <c r="C3599" s="13" t="s">
        <v>180</v>
      </c>
      <c r="D3599" s="766"/>
      <c r="E3599" s="22"/>
      <c r="F3599" s="19">
        <v>491000</v>
      </c>
      <c r="G3599" s="14">
        <f t="shared" si="68"/>
        <v>-491000</v>
      </c>
      <c r="H3599" s="13" t="s">
        <v>12361</v>
      </c>
    </row>
    <row r="3600" spans="1:8" x14ac:dyDescent="0.25">
      <c r="A3600" s="113">
        <v>45320</v>
      </c>
      <c r="B3600" s="21" t="s">
        <v>11897</v>
      </c>
      <c r="C3600" s="13" t="s">
        <v>7467</v>
      </c>
      <c r="D3600" s="766"/>
      <c r="E3600" s="22"/>
      <c r="F3600" s="19">
        <v>650000</v>
      </c>
      <c r="G3600" s="14">
        <f t="shared" si="68"/>
        <v>-650000</v>
      </c>
      <c r="H3600" s="13" t="s">
        <v>12362</v>
      </c>
    </row>
    <row r="3601" spans="1:8" x14ac:dyDescent="0.25">
      <c r="A3601" s="113">
        <v>45320</v>
      </c>
      <c r="B3601" s="21" t="s">
        <v>10576</v>
      </c>
      <c r="C3601" s="13" t="s">
        <v>7467</v>
      </c>
      <c r="D3601" s="766"/>
      <c r="E3601" s="22"/>
      <c r="F3601" s="19">
        <v>700000</v>
      </c>
      <c r="G3601" s="14">
        <f t="shared" ref="G3601:G3690" si="70">E3601-F3601</f>
        <v>-700000</v>
      </c>
      <c r="H3601" s="13" t="s">
        <v>12362</v>
      </c>
    </row>
    <row r="3602" spans="1:8" x14ac:dyDescent="0.25">
      <c r="A3602" s="113">
        <v>45320</v>
      </c>
      <c r="B3602" s="21" t="s">
        <v>8559</v>
      </c>
      <c r="C3602" s="13" t="s">
        <v>7467</v>
      </c>
      <c r="D3602" s="766" t="s">
        <v>12390</v>
      </c>
      <c r="E3602" s="22">
        <v>174312</v>
      </c>
      <c r="F3602" s="19"/>
      <c r="G3602" s="14">
        <f t="shared" si="70"/>
        <v>174312</v>
      </c>
      <c r="H3602" s="13"/>
    </row>
    <row r="3603" spans="1:8" x14ac:dyDescent="0.25">
      <c r="A3603" s="113">
        <v>45320</v>
      </c>
      <c r="B3603" s="21" t="s">
        <v>11617</v>
      </c>
      <c r="C3603" s="13" t="s">
        <v>180</v>
      </c>
      <c r="D3603" s="766" t="s">
        <v>12489</v>
      </c>
      <c r="E3603" s="22">
        <v>127710</v>
      </c>
      <c r="F3603" s="19"/>
      <c r="G3603" s="14">
        <f t="shared" si="70"/>
        <v>127710</v>
      </c>
      <c r="H3603" s="13"/>
    </row>
    <row r="3604" spans="1:8" x14ac:dyDescent="0.25">
      <c r="A3604" s="113">
        <v>45321</v>
      </c>
      <c r="B3604" s="21" t="s">
        <v>12207</v>
      </c>
      <c r="C3604" s="13" t="s">
        <v>180</v>
      </c>
      <c r="D3604" s="766" t="s">
        <v>12490</v>
      </c>
      <c r="E3604" s="22">
        <v>63855</v>
      </c>
      <c r="F3604" s="19"/>
      <c r="G3604" s="14">
        <f t="shared" si="70"/>
        <v>63855</v>
      </c>
      <c r="H3604" s="13"/>
    </row>
    <row r="3605" spans="1:8" x14ac:dyDescent="0.25">
      <c r="A3605" s="113">
        <v>45321</v>
      </c>
      <c r="B3605" s="21" t="s">
        <v>11897</v>
      </c>
      <c r="C3605" s="13" t="s">
        <v>7467</v>
      </c>
      <c r="D3605" s="766" t="s">
        <v>12385</v>
      </c>
      <c r="E3605" s="22">
        <v>789331</v>
      </c>
      <c r="F3605" s="19"/>
      <c r="G3605" s="14">
        <f t="shared" si="70"/>
        <v>789331</v>
      </c>
      <c r="H3605" s="13"/>
    </row>
    <row r="3606" spans="1:8" x14ac:dyDescent="0.25">
      <c r="A3606" s="113">
        <v>45321</v>
      </c>
      <c r="B3606" s="21" t="s">
        <v>12207</v>
      </c>
      <c r="C3606" s="13" t="s">
        <v>166</v>
      </c>
      <c r="D3606" s="766" t="s">
        <v>12486</v>
      </c>
      <c r="E3606" s="22">
        <v>140000</v>
      </c>
      <c r="F3606" s="19"/>
      <c r="G3606" s="14">
        <f t="shared" si="70"/>
        <v>140000</v>
      </c>
      <c r="H3606" s="13"/>
    </row>
    <row r="3607" spans="1:8" x14ac:dyDescent="0.25">
      <c r="A3607" s="113">
        <v>45321</v>
      </c>
      <c r="B3607" s="21" t="s">
        <v>12207</v>
      </c>
      <c r="C3607" s="13" t="s">
        <v>166</v>
      </c>
      <c r="D3607" s="766" t="s">
        <v>12487</v>
      </c>
      <c r="E3607" s="22">
        <v>140000</v>
      </c>
      <c r="F3607" s="19"/>
      <c r="G3607" s="14">
        <f t="shared" si="70"/>
        <v>140000</v>
      </c>
      <c r="H3607" s="13"/>
    </row>
    <row r="3608" spans="1:8" x14ac:dyDescent="0.25">
      <c r="A3608" s="113">
        <v>45321</v>
      </c>
      <c r="B3608" s="21" t="s">
        <v>11897</v>
      </c>
      <c r="C3608" s="13" t="s">
        <v>12388</v>
      </c>
      <c r="D3608" s="766" t="s">
        <v>12389</v>
      </c>
      <c r="E3608" s="22">
        <v>169119</v>
      </c>
      <c r="F3608" s="19"/>
      <c r="G3608" s="14">
        <f t="shared" si="70"/>
        <v>169119</v>
      </c>
      <c r="H3608" s="13"/>
    </row>
    <row r="3609" spans="1:8" x14ac:dyDescent="0.25">
      <c r="A3609" s="113">
        <v>45321</v>
      </c>
      <c r="B3609" s="21" t="s">
        <v>11897</v>
      </c>
      <c r="C3609" s="13" t="s">
        <v>169</v>
      </c>
      <c r="D3609" s="766" t="s">
        <v>11211</v>
      </c>
      <c r="E3609" s="22">
        <v>73000</v>
      </c>
      <c r="F3609" s="19"/>
      <c r="G3609" s="14">
        <f t="shared" si="70"/>
        <v>73000</v>
      </c>
      <c r="H3609" s="13"/>
    </row>
    <row r="3610" spans="1:8" x14ac:dyDescent="0.25">
      <c r="A3610" s="113">
        <v>45322</v>
      </c>
      <c r="B3610" s="30"/>
      <c r="C3610" s="13" t="s">
        <v>169</v>
      </c>
      <c r="D3610" s="766"/>
      <c r="E3610" s="22"/>
      <c r="F3610" s="19">
        <v>300000</v>
      </c>
      <c r="G3610" s="14">
        <f t="shared" si="70"/>
        <v>-300000</v>
      </c>
      <c r="H3610" s="13" t="s">
        <v>11171</v>
      </c>
    </row>
    <row r="3611" spans="1:8" x14ac:dyDescent="0.25">
      <c r="A3611" s="113">
        <v>45322</v>
      </c>
      <c r="B3611" s="21" t="s">
        <v>11897</v>
      </c>
      <c r="C3611" s="13" t="s">
        <v>166</v>
      </c>
      <c r="D3611" s="766" t="s">
        <v>12488</v>
      </c>
      <c r="E3611" s="22">
        <v>56000</v>
      </c>
      <c r="F3611" s="19"/>
      <c r="G3611" s="14">
        <f t="shared" si="70"/>
        <v>56000</v>
      </c>
      <c r="H3611" s="13"/>
    </row>
    <row r="3612" spans="1:8" x14ac:dyDescent="0.25">
      <c r="A3612" s="113">
        <v>45323</v>
      </c>
      <c r="B3612" s="21" t="s">
        <v>11897</v>
      </c>
      <c r="C3612" s="13" t="s">
        <v>8394</v>
      </c>
      <c r="D3612" s="766" t="s">
        <v>12474</v>
      </c>
      <c r="E3612" s="22">
        <v>294353</v>
      </c>
      <c r="F3612" s="19"/>
      <c r="G3612" s="14">
        <f t="shared" si="70"/>
        <v>294353</v>
      </c>
      <c r="H3612" s="13"/>
    </row>
    <row r="3613" spans="1:8" x14ac:dyDescent="0.25">
      <c r="A3613" s="113">
        <v>45323</v>
      </c>
      <c r="B3613" s="21" t="s">
        <v>9832</v>
      </c>
      <c r="C3613" s="13" t="s">
        <v>8394</v>
      </c>
      <c r="D3613" s="766" t="s">
        <v>12475</v>
      </c>
      <c r="E3613" s="22">
        <v>186369</v>
      </c>
      <c r="F3613" s="19"/>
      <c r="G3613" s="14">
        <f t="shared" si="70"/>
        <v>186369</v>
      </c>
      <c r="H3613" s="13"/>
    </row>
    <row r="3614" spans="1:8" x14ac:dyDescent="0.25">
      <c r="A3614" s="113">
        <v>45324</v>
      </c>
      <c r="B3614" s="21" t="s">
        <v>4721</v>
      </c>
      <c r="C3614" s="13" t="s">
        <v>8394</v>
      </c>
      <c r="D3614" s="766" t="s">
        <v>12476</v>
      </c>
      <c r="E3614" s="22">
        <v>162620</v>
      </c>
      <c r="F3614" s="19"/>
      <c r="G3614" s="14">
        <f t="shared" si="70"/>
        <v>162620</v>
      </c>
      <c r="H3614" s="13"/>
    </row>
    <row r="3615" spans="1:8" x14ac:dyDescent="0.25">
      <c r="A3615" s="113">
        <v>45324</v>
      </c>
      <c r="B3615" s="21" t="s">
        <v>10909</v>
      </c>
      <c r="C3615" s="13" t="s">
        <v>164</v>
      </c>
      <c r="D3615" s="766" t="s">
        <v>12492</v>
      </c>
      <c r="E3615" s="22">
        <v>756</v>
      </c>
      <c r="F3615" s="19"/>
      <c r="G3615" s="14">
        <f t="shared" si="70"/>
        <v>756</v>
      </c>
      <c r="H3615" s="13"/>
    </row>
    <row r="3616" spans="1:8" x14ac:dyDescent="0.25">
      <c r="A3616" s="113">
        <v>45324</v>
      </c>
      <c r="B3616" s="21" t="s">
        <v>12207</v>
      </c>
      <c r="C3616" s="13" t="s">
        <v>8394</v>
      </c>
      <c r="D3616" s="766" t="s">
        <v>12477</v>
      </c>
      <c r="E3616" s="22">
        <v>220142</v>
      </c>
      <c r="F3616" s="19"/>
      <c r="G3616" s="14">
        <f t="shared" si="70"/>
        <v>220142</v>
      </c>
      <c r="H3616" s="13"/>
    </row>
    <row r="3617" spans="1:8" x14ac:dyDescent="0.25">
      <c r="A3617" s="113">
        <v>45324</v>
      </c>
      <c r="B3617" s="21" t="s">
        <v>9832</v>
      </c>
      <c r="C3617" s="13" t="s">
        <v>7467</v>
      </c>
      <c r="D3617" s="766" t="s">
        <v>12386</v>
      </c>
      <c r="E3617" s="22">
        <v>138352</v>
      </c>
      <c r="F3617" s="19"/>
      <c r="G3617" s="14">
        <f t="shared" si="70"/>
        <v>138352</v>
      </c>
      <c r="H3617" s="13"/>
    </row>
    <row r="3618" spans="1:8" x14ac:dyDescent="0.25">
      <c r="A3618" s="113">
        <v>45324</v>
      </c>
      <c r="B3618" s="21" t="s">
        <v>9832</v>
      </c>
      <c r="C3618" s="13" t="s">
        <v>7467</v>
      </c>
      <c r="D3618" s="766" t="s">
        <v>12387</v>
      </c>
      <c r="E3618" s="22">
        <v>131702</v>
      </c>
      <c r="F3618" s="19"/>
      <c r="G3618" s="14">
        <f t="shared" si="70"/>
        <v>131702</v>
      </c>
      <c r="H3618" s="13"/>
    </row>
    <row r="3619" spans="1:8" x14ac:dyDescent="0.25">
      <c r="A3619" s="113">
        <v>45325</v>
      </c>
      <c r="B3619" s="21" t="s">
        <v>11897</v>
      </c>
      <c r="C3619" s="13" t="s">
        <v>1198</v>
      </c>
      <c r="D3619" s="766"/>
      <c r="E3619" s="22"/>
      <c r="F3619" s="19">
        <v>158688</v>
      </c>
      <c r="G3619" s="14">
        <f t="shared" si="70"/>
        <v>-158688</v>
      </c>
      <c r="H3619" s="13" t="s">
        <v>1157</v>
      </c>
    </row>
    <row r="3620" spans="1:8" x14ac:dyDescent="0.25">
      <c r="A3620" s="113">
        <v>45329</v>
      </c>
      <c r="B3620" s="21" t="s">
        <v>11897</v>
      </c>
      <c r="C3620" s="13" t="s">
        <v>7467</v>
      </c>
      <c r="D3620" s="766" t="s">
        <v>12499</v>
      </c>
      <c r="E3620" s="22">
        <v>704112</v>
      </c>
      <c r="F3620" s="19"/>
      <c r="G3620" s="14">
        <f t="shared" si="70"/>
        <v>704112</v>
      </c>
      <c r="H3620" s="13"/>
    </row>
    <row r="3621" spans="1:8" x14ac:dyDescent="0.25">
      <c r="A3621" s="113">
        <v>45329</v>
      </c>
      <c r="B3621" s="21" t="s">
        <v>12207</v>
      </c>
      <c r="C3621" s="13" t="s">
        <v>8900</v>
      </c>
      <c r="D3621" s="766"/>
      <c r="E3621" s="22"/>
      <c r="F3621" s="19">
        <v>162500</v>
      </c>
      <c r="G3621" s="14">
        <f t="shared" si="70"/>
        <v>-162500</v>
      </c>
      <c r="H3621" s="13" t="s">
        <v>12036</v>
      </c>
    </row>
    <row r="3622" spans="1:8" x14ac:dyDescent="0.25">
      <c r="A3622" s="113">
        <v>45329</v>
      </c>
      <c r="B3622" s="21" t="s">
        <v>12207</v>
      </c>
      <c r="C3622" s="13" t="s">
        <v>8900</v>
      </c>
      <c r="D3622" s="766"/>
      <c r="E3622" s="22"/>
      <c r="F3622" s="19">
        <v>52</v>
      </c>
      <c r="G3622" s="14">
        <f t="shared" si="70"/>
        <v>-52</v>
      </c>
      <c r="H3622" s="13" t="s">
        <v>3918</v>
      </c>
    </row>
    <row r="3623" spans="1:8" x14ac:dyDescent="0.25">
      <c r="A3623" s="113">
        <v>45329</v>
      </c>
      <c r="B3623" s="21" t="s">
        <v>11897</v>
      </c>
      <c r="C3623" s="13" t="s">
        <v>1198</v>
      </c>
      <c r="D3623" s="766" t="s">
        <v>12478</v>
      </c>
      <c r="E3623" s="22">
        <v>158688</v>
      </c>
      <c r="F3623" s="19"/>
      <c r="G3623" s="14">
        <f t="shared" si="70"/>
        <v>158688</v>
      </c>
      <c r="H3623" s="13"/>
    </row>
    <row r="3624" spans="1:8" x14ac:dyDescent="0.25">
      <c r="A3624" s="113">
        <v>45331</v>
      </c>
      <c r="B3624" s="21" t="s">
        <v>11897</v>
      </c>
      <c r="C3624" s="13" t="s">
        <v>12038</v>
      </c>
      <c r="D3624" s="766"/>
      <c r="E3624" s="22">
        <v>850000</v>
      </c>
      <c r="F3624" s="19"/>
      <c r="G3624" s="14">
        <f t="shared" si="70"/>
        <v>850000</v>
      </c>
      <c r="H3624" s="13" t="s">
        <v>12449</v>
      </c>
    </row>
    <row r="3625" spans="1:8" x14ac:dyDescent="0.25">
      <c r="A3625" s="113">
        <v>45331</v>
      </c>
      <c r="B3625" s="21" t="s">
        <v>10909</v>
      </c>
      <c r="C3625" s="13" t="s">
        <v>166</v>
      </c>
      <c r="D3625" s="766" t="s">
        <v>12685</v>
      </c>
      <c r="E3625" s="22">
        <v>8000</v>
      </c>
      <c r="F3625" s="19"/>
      <c r="G3625" s="14">
        <f t="shared" si="70"/>
        <v>8000</v>
      </c>
      <c r="H3625" s="13"/>
    </row>
    <row r="3626" spans="1:8" x14ac:dyDescent="0.25">
      <c r="A3626" s="113">
        <v>45332</v>
      </c>
      <c r="B3626" s="21" t="s">
        <v>11897</v>
      </c>
      <c r="C3626" s="13" t="s">
        <v>12038</v>
      </c>
      <c r="D3626" s="766"/>
      <c r="E3626" s="22"/>
      <c r="F3626" s="19">
        <v>500000</v>
      </c>
      <c r="G3626" s="14">
        <f t="shared" si="70"/>
        <v>-500000</v>
      </c>
      <c r="H3626" s="13" t="s">
        <v>12036</v>
      </c>
    </row>
    <row r="3627" spans="1:8" x14ac:dyDescent="0.25">
      <c r="A3627" s="113">
        <v>45334</v>
      </c>
      <c r="B3627" s="21" t="s">
        <v>11897</v>
      </c>
      <c r="C3627" s="13" t="s">
        <v>8091</v>
      </c>
      <c r="D3627" s="766"/>
      <c r="E3627" s="22"/>
      <c r="F3627" s="19">
        <v>500000</v>
      </c>
      <c r="G3627" s="14">
        <f t="shared" si="70"/>
        <v>-500000</v>
      </c>
      <c r="H3627" s="13" t="s">
        <v>12470</v>
      </c>
    </row>
    <row r="3628" spans="1:8" x14ac:dyDescent="0.25">
      <c r="A3628" s="113">
        <v>45335</v>
      </c>
      <c r="B3628" s="21" t="s">
        <v>11897</v>
      </c>
      <c r="C3628" s="13" t="s">
        <v>7467</v>
      </c>
      <c r="D3628" s="766" t="s">
        <v>12500</v>
      </c>
      <c r="E3628" s="22">
        <v>688912</v>
      </c>
      <c r="F3628" s="19"/>
      <c r="G3628" s="14">
        <f t="shared" si="70"/>
        <v>688912</v>
      </c>
      <c r="H3628" s="13"/>
    </row>
    <row r="3629" spans="1:8" x14ac:dyDescent="0.25">
      <c r="A3629" s="113">
        <v>45335</v>
      </c>
      <c r="B3629" s="21" t="s">
        <v>8559</v>
      </c>
      <c r="C3629" s="13" t="s">
        <v>7467</v>
      </c>
      <c r="D3629" s="766" t="s">
        <v>12501</v>
      </c>
      <c r="E3629" s="22">
        <v>52109</v>
      </c>
      <c r="F3629" s="19"/>
      <c r="G3629" s="14">
        <f t="shared" si="70"/>
        <v>52109</v>
      </c>
      <c r="H3629" s="13"/>
    </row>
    <row r="3630" spans="1:8" x14ac:dyDescent="0.25">
      <c r="A3630" s="113">
        <v>45335</v>
      </c>
      <c r="B3630" s="21" t="s">
        <v>11897</v>
      </c>
      <c r="C3630" s="13" t="s">
        <v>7467</v>
      </c>
      <c r="D3630" s="766" t="s">
        <v>11262</v>
      </c>
      <c r="E3630" s="22">
        <v>90000</v>
      </c>
      <c r="F3630" s="19"/>
      <c r="G3630" s="14">
        <f t="shared" si="70"/>
        <v>90000</v>
      </c>
      <c r="H3630" s="13"/>
    </row>
    <row r="3631" spans="1:8" x14ac:dyDescent="0.25">
      <c r="A3631" s="113">
        <v>45336</v>
      </c>
      <c r="B3631" s="21" t="s">
        <v>11897</v>
      </c>
      <c r="C3631" s="13" t="s">
        <v>8394</v>
      </c>
      <c r="D3631" s="766"/>
      <c r="E3631" s="22"/>
      <c r="F3631" s="19">
        <v>1000000</v>
      </c>
      <c r="G3631" s="14">
        <f t="shared" si="70"/>
        <v>-1000000</v>
      </c>
      <c r="H3631" s="13" t="s">
        <v>12318</v>
      </c>
    </row>
    <row r="3632" spans="1:8" x14ac:dyDescent="0.25">
      <c r="A3632" s="113">
        <v>45336</v>
      </c>
      <c r="B3632" s="21" t="s">
        <v>8559</v>
      </c>
      <c r="C3632" s="13" t="s">
        <v>8394</v>
      </c>
      <c r="D3632" s="766" t="s">
        <v>12602</v>
      </c>
      <c r="E3632" s="22">
        <v>38932</v>
      </c>
      <c r="F3632" s="19"/>
      <c r="G3632" s="14">
        <f t="shared" si="70"/>
        <v>38932</v>
      </c>
      <c r="H3632" s="13"/>
    </row>
    <row r="3633" spans="1:8" x14ac:dyDescent="0.25">
      <c r="A3633" s="113">
        <v>45337</v>
      </c>
      <c r="B3633" s="21" t="s">
        <v>11897</v>
      </c>
      <c r="C3633" s="13" t="s">
        <v>8394</v>
      </c>
      <c r="D3633" s="766" t="s">
        <v>12603</v>
      </c>
      <c r="E3633" s="22">
        <v>23692</v>
      </c>
      <c r="F3633" s="19"/>
      <c r="G3633" s="14">
        <f t="shared" si="70"/>
        <v>23692</v>
      </c>
      <c r="H3633" s="13"/>
    </row>
    <row r="3634" spans="1:8" x14ac:dyDescent="0.25">
      <c r="A3634" s="113">
        <v>45337</v>
      </c>
      <c r="B3634" s="21" t="s">
        <v>11511</v>
      </c>
      <c r="C3634" s="13" t="s">
        <v>8394</v>
      </c>
      <c r="D3634" s="766" t="s">
        <v>12604</v>
      </c>
      <c r="E3634" s="22">
        <v>59502</v>
      </c>
      <c r="F3634" s="19"/>
      <c r="G3634" s="14">
        <f t="shared" si="70"/>
        <v>59502</v>
      </c>
      <c r="H3634" s="13"/>
    </row>
    <row r="3635" spans="1:8" x14ac:dyDescent="0.25">
      <c r="A3635" s="113">
        <v>45337</v>
      </c>
      <c r="B3635" s="21" t="s">
        <v>12207</v>
      </c>
      <c r="C3635" s="13" t="s">
        <v>8394</v>
      </c>
      <c r="D3635" s="766" t="s">
        <v>12605</v>
      </c>
      <c r="E3635" s="22">
        <v>136842</v>
      </c>
      <c r="F3635" s="19"/>
      <c r="G3635" s="14">
        <f t="shared" si="70"/>
        <v>136842</v>
      </c>
      <c r="H3635" s="13"/>
    </row>
    <row r="3636" spans="1:8" x14ac:dyDescent="0.25">
      <c r="A3636" s="113">
        <v>45337</v>
      </c>
      <c r="B3636" s="21" t="s">
        <v>12247</v>
      </c>
      <c r="C3636" s="13" t="s">
        <v>12388</v>
      </c>
      <c r="D3636" s="766" t="s">
        <v>12611</v>
      </c>
      <c r="E3636" s="22">
        <v>27500</v>
      </c>
      <c r="F3636" s="19"/>
      <c r="G3636" s="14">
        <f t="shared" si="70"/>
        <v>27500</v>
      </c>
      <c r="H3636" s="13"/>
    </row>
    <row r="3637" spans="1:8" x14ac:dyDescent="0.25">
      <c r="A3637" s="113">
        <v>45338</v>
      </c>
      <c r="B3637" s="21" t="s">
        <v>11897</v>
      </c>
      <c r="C3637" s="13" t="s">
        <v>7467</v>
      </c>
      <c r="D3637" s="766" t="s">
        <v>12608</v>
      </c>
      <c r="E3637" s="22">
        <v>549168</v>
      </c>
      <c r="F3637" s="19"/>
      <c r="G3637" s="14">
        <f t="shared" si="70"/>
        <v>549168</v>
      </c>
      <c r="H3637" s="13"/>
    </row>
    <row r="3638" spans="1:8" x14ac:dyDescent="0.25">
      <c r="A3638" s="113">
        <v>45338</v>
      </c>
      <c r="B3638" s="21" t="s">
        <v>11897</v>
      </c>
      <c r="C3638" s="13" t="s">
        <v>7467</v>
      </c>
      <c r="D3638" s="766" t="s">
        <v>12609</v>
      </c>
      <c r="E3638" s="22">
        <v>336414</v>
      </c>
      <c r="F3638" s="19"/>
      <c r="G3638" s="14">
        <f t="shared" si="70"/>
        <v>336414</v>
      </c>
      <c r="H3638" s="13"/>
    </row>
    <row r="3639" spans="1:8" x14ac:dyDescent="0.25">
      <c r="A3639" s="113">
        <v>45339</v>
      </c>
      <c r="B3639" s="21" t="s">
        <v>11897</v>
      </c>
      <c r="C3639" s="13" t="s">
        <v>8394</v>
      </c>
      <c r="D3639" s="766" t="s">
        <v>12606</v>
      </c>
      <c r="E3639" s="22">
        <v>23879</v>
      </c>
      <c r="F3639" s="19"/>
      <c r="G3639" s="14">
        <f t="shared" si="70"/>
        <v>23879</v>
      </c>
      <c r="H3639" s="13"/>
    </row>
    <row r="3640" spans="1:8" x14ac:dyDescent="0.25">
      <c r="A3640" s="113">
        <v>45339</v>
      </c>
      <c r="B3640" s="21" t="s">
        <v>11716</v>
      </c>
      <c r="C3640" s="13" t="s">
        <v>8394</v>
      </c>
      <c r="D3640" s="766" t="s">
        <v>12607</v>
      </c>
      <c r="E3640" s="22">
        <v>6768</v>
      </c>
      <c r="F3640" s="19"/>
      <c r="G3640" s="14">
        <f t="shared" si="70"/>
        <v>6768</v>
      </c>
      <c r="H3640" s="13"/>
    </row>
    <row r="3641" spans="1:8" x14ac:dyDescent="0.25">
      <c r="A3641" s="113">
        <v>45339</v>
      </c>
      <c r="B3641" s="21" t="s">
        <v>11897</v>
      </c>
      <c r="C3641" s="13" t="s">
        <v>7242</v>
      </c>
      <c r="D3641" s="766"/>
      <c r="E3641" s="22"/>
      <c r="F3641" s="19">
        <v>400000</v>
      </c>
      <c r="G3641" s="14">
        <f t="shared" si="70"/>
        <v>-400000</v>
      </c>
      <c r="H3641" s="13" t="s">
        <v>12318</v>
      </c>
    </row>
    <row r="3642" spans="1:8" x14ac:dyDescent="0.25">
      <c r="A3642" s="113">
        <v>45339</v>
      </c>
      <c r="B3642" s="21" t="s">
        <v>9832</v>
      </c>
      <c r="C3642" s="13" t="s">
        <v>12388</v>
      </c>
      <c r="D3642" s="766"/>
      <c r="E3642" s="22"/>
      <c r="F3642" s="19">
        <v>480000</v>
      </c>
      <c r="G3642" s="14">
        <f t="shared" si="70"/>
        <v>-480000</v>
      </c>
      <c r="H3642" s="13" t="s">
        <v>12544</v>
      </c>
    </row>
    <row r="3643" spans="1:8" x14ac:dyDescent="0.25">
      <c r="A3643" s="113">
        <v>45339</v>
      </c>
      <c r="B3643" s="21" t="s">
        <v>9832</v>
      </c>
      <c r="C3643" s="13" t="s">
        <v>12388</v>
      </c>
      <c r="D3643" s="766"/>
      <c r="E3643" s="22"/>
      <c r="F3643" s="19">
        <v>370000</v>
      </c>
      <c r="G3643" s="14">
        <f t="shared" si="70"/>
        <v>-370000</v>
      </c>
      <c r="H3643" s="13" t="s">
        <v>12544</v>
      </c>
    </row>
    <row r="3644" spans="1:8" x14ac:dyDescent="0.25">
      <c r="A3644" s="113">
        <v>45339</v>
      </c>
      <c r="B3644" s="21" t="s">
        <v>9832</v>
      </c>
      <c r="C3644" s="13" t="s">
        <v>12388</v>
      </c>
      <c r="D3644" s="766"/>
      <c r="E3644" s="22"/>
      <c r="F3644" s="19">
        <v>704800</v>
      </c>
      <c r="G3644" s="14">
        <f t="shared" si="70"/>
        <v>-704800</v>
      </c>
      <c r="H3644" s="13" t="s">
        <v>12545</v>
      </c>
    </row>
    <row r="3645" spans="1:8" x14ac:dyDescent="0.25">
      <c r="A3645" s="113">
        <v>45339</v>
      </c>
      <c r="B3645" s="21" t="s">
        <v>9832</v>
      </c>
      <c r="C3645" s="13" t="s">
        <v>180</v>
      </c>
      <c r="D3645" s="766" t="s">
        <v>12684</v>
      </c>
      <c r="E3645" s="22">
        <v>427400</v>
      </c>
      <c r="F3645" s="19"/>
      <c r="G3645" s="14">
        <f t="shared" si="70"/>
        <v>427400</v>
      </c>
      <c r="H3645" s="13"/>
    </row>
    <row r="3646" spans="1:8" x14ac:dyDescent="0.25">
      <c r="A3646" s="113">
        <v>45341</v>
      </c>
      <c r="B3646" s="736"/>
      <c r="C3646" s="13" t="s">
        <v>5187</v>
      </c>
      <c r="D3646" s="766"/>
      <c r="E3646" s="22"/>
      <c r="F3646" s="19">
        <v>300000</v>
      </c>
      <c r="G3646" s="14">
        <f t="shared" si="70"/>
        <v>-300000</v>
      </c>
      <c r="H3646" s="13" t="s">
        <v>10721</v>
      </c>
    </row>
    <row r="3647" spans="1:8" x14ac:dyDescent="0.25">
      <c r="A3647" s="113">
        <v>45342</v>
      </c>
      <c r="B3647" s="21" t="s">
        <v>9832</v>
      </c>
      <c r="C3647" s="13" t="s">
        <v>12388</v>
      </c>
      <c r="D3647" s="766" t="s">
        <v>12610</v>
      </c>
      <c r="E3647" s="22">
        <v>1554800</v>
      </c>
      <c r="F3647" s="19"/>
      <c r="G3647" s="14">
        <f t="shared" si="70"/>
        <v>1554800</v>
      </c>
      <c r="H3647" s="13"/>
    </row>
    <row r="3648" spans="1:8" x14ac:dyDescent="0.25">
      <c r="A3648" s="113">
        <v>45342</v>
      </c>
      <c r="B3648" s="21" t="s">
        <v>10909</v>
      </c>
      <c r="C3648" s="13" t="s">
        <v>166</v>
      </c>
      <c r="D3648" s="766" t="s">
        <v>12686</v>
      </c>
      <c r="E3648" s="22">
        <v>3300</v>
      </c>
      <c r="F3648" s="19"/>
      <c r="G3648" s="14">
        <f t="shared" si="70"/>
        <v>3300</v>
      </c>
      <c r="H3648" s="13"/>
    </row>
    <row r="3649" spans="1:8" x14ac:dyDescent="0.25">
      <c r="A3649" s="113">
        <v>45343</v>
      </c>
      <c r="B3649" s="21" t="s">
        <v>10909</v>
      </c>
      <c r="C3649" s="13" t="s">
        <v>7954</v>
      </c>
      <c r="D3649" s="766"/>
      <c r="E3649" s="22"/>
      <c r="F3649" s="19">
        <v>275000</v>
      </c>
      <c r="G3649" s="14">
        <f t="shared" si="70"/>
        <v>-275000</v>
      </c>
      <c r="H3649" s="13" t="s">
        <v>12036</v>
      </c>
    </row>
    <row r="3650" spans="1:8" x14ac:dyDescent="0.25">
      <c r="A3650" s="113">
        <v>45343</v>
      </c>
      <c r="B3650" s="21" t="s">
        <v>11897</v>
      </c>
      <c r="C3650" s="13" t="s">
        <v>7467</v>
      </c>
      <c r="D3650" s="766"/>
      <c r="E3650" s="22"/>
      <c r="F3650" s="19">
        <v>1000000</v>
      </c>
      <c r="G3650" s="14">
        <f t="shared" si="70"/>
        <v>-1000000</v>
      </c>
      <c r="H3650" s="13" t="s">
        <v>12566</v>
      </c>
    </row>
    <row r="3651" spans="1:8" x14ac:dyDescent="0.25">
      <c r="A3651" s="113">
        <v>45343</v>
      </c>
      <c r="B3651" s="21" t="s">
        <v>12634</v>
      </c>
      <c r="C3651" s="13" t="s">
        <v>7467</v>
      </c>
      <c r="D3651" s="766" t="s">
        <v>12670</v>
      </c>
      <c r="E3651" s="22">
        <v>45459</v>
      </c>
      <c r="F3651" s="110"/>
      <c r="G3651" s="14">
        <f t="shared" si="70"/>
        <v>45459</v>
      </c>
      <c r="H3651" s="13"/>
    </row>
    <row r="3652" spans="1:8" ht="16.5" thickBot="1" x14ac:dyDescent="0.3">
      <c r="A3652" s="113">
        <v>45346</v>
      </c>
      <c r="B3652" s="21" t="s">
        <v>11897</v>
      </c>
      <c r="C3652" s="13" t="s">
        <v>8394</v>
      </c>
      <c r="D3652" s="766"/>
      <c r="E3652" s="22"/>
      <c r="F3652" s="110">
        <v>500000</v>
      </c>
      <c r="G3652" s="14">
        <f t="shared" si="70"/>
        <v>-500000</v>
      </c>
      <c r="H3652" s="13" t="s">
        <v>12318</v>
      </c>
    </row>
    <row r="3653" spans="1:8" x14ac:dyDescent="0.25">
      <c r="A3653" s="113">
        <v>45346</v>
      </c>
      <c r="B3653" s="21" t="s">
        <v>10379</v>
      </c>
      <c r="C3653" s="13" t="s">
        <v>180</v>
      </c>
      <c r="D3653" s="766"/>
      <c r="E3653" s="783"/>
      <c r="F3653" s="785">
        <v>13760</v>
      </c>
      <c r="G3653" s="784">
        <f t="shared" si="70"/>
        <v>-13760</v>
      </c>
      <c r="H3653" s="1132" t="s">
        <v>12584</v>
      </c>
    </row>
    <row r="3654" spans="1:8" x14ac:dyDescent="0.25">
      <c r="A3654" s="113">
        <v>45346</v>
      </c>
      <c r="B3654" s="21" t="s">
        <v>10909</v>
      </c>
      <c r="C3654" s="13" t="s">
        <v>180</v>
      </c>
      <c r="D3654" s="766"/>
      <c r="E3654" s="783"/>
      <c r="F3654" s="142">
        <v>164280</v>
      </c>
      <c r="G3654" s="784">
        <f t="shared" si="70"/>
        <v>-164280</v>
      </c>
      <c r="H3654" s="1133"/>
    </row>
    <row r="3655" spans="1:8" x14ac:dyDescent="0.25">
      <c r="A3655" s="113">
        <v>45346</v>
      </c>
      <c r="B3655" s="21" t="s">
        <v>11617</v>
      </c>
      <c r="C3655" s="13" t="s">
        <v>180</v>
      </c>
      <c r="D3655" s="766"/>
      <c r="E3655" s="783"/>
      <c r="F3655" s="142">
        <v>145230</v>
      </c>
      <c r="G3655" s="784">
        <f t="shared" si="70"/>
        <v>-145230</v>
      </c>
      <c r="H3655" s="1133"/>
    </row>
    <row r="3656" spans="1:8" ht="16.5" thickBot="1" x14ac:dyDescent="0.3">
      <c r="A3656" s="113">
        <v>45346</v>
      </c>
      <c r="B3656" s="21" t="s">
        <v>11897</v>
      </c>
      <c r="C3656" s="13" t="s">
        <v>180</v>
      </c>
      <c r="D3656" s="766"/>
      <c r="E3656" s="783"/>
      <c r="F3656" s="786">
        <v>176730</v>
      </c>
      <c r="G3656" s="784">
        <f t="shared" si="70"/>
        <v>-176730</v>
      </c>
      <c r="H3656" s="1134"/>
    </row>
    <row r="3657" spans="1:8" x14ac:dyDescent="0.25">
      <c r="A3657" s="113">
        <v>45341</v>
      </c>
      <c r="B3657" s="736"/>
      <c r="C3657" s="13" t="s">
        <v>166</v>
      </c>
      <c r="D3657" s="766"/>
      <c r="E3657" s="22"/>
      <c r="F3657" s="112">
        <v>653892</v>
      </c>
      <c r="G3657" s="14">
        <f t="shared" si="70"/>
        <v>-653892</v>
      </c>
      <c r="H3657" s="13" t="s">
        <v>12576</v>
      </c>
    </row>
    <row r="3658" spans="1:8" x14ac:dyDescent="0.25">
      <c r="A3658" s="113">
        <v>45342</v>
      </c>
      <c r="B3658" s="21" t="s">
        <v>8559</v>
      </c>
      <c r="C3658" s="13" t="s">
        <v>164</v>
      </c>
      <c r="D3658" s="766" t="s">
        <v>12717</v>
      </c>
      <c r="E3658" s="22">
        <v>75279</v>
      </c>
      <c r="F3658" s="112"/>
      <c r="G3658" s="14">
        <f t="shared" si="70"/>
        <v>75279</v>
      </c>
      <c r="H3658" s="13"/>
    </row>
    <row r="3659" spans="1:8" x14ac:dyDescent="0.25">
      <c r="A3659" s="113">
        <v>45346</v>
      </c>
      <c r="B3659" s="63" t="s">
        <v>9832</v>
      </c>
      <c r="C3659" s="13" t="s">
        <v>164</v>
      </c>
      <c r="D3659" s="766" t="s">
        <v>12718</v>
      </c>
      <c r="E3659" s="22">
        <v>4290</v>
      </c>
      <c r="F3659" s="112"/>
      <c r="G3659" s="14">
        <f t="shared" si="70"/>
        <v>4290</v>
      </c>
      <c r="H3659" s="13"/>
    </row>
    <row r="3660" spans="1:8" x14ac:dyDescent="0.25">
      <c r="A3660" s="113">
        <v>45348</v>
      </c>
      <c r="B3660" s="21" t="s">
        <v>10909</v>
      </c>
      <c r="C3660" s="13" t="s">
        <v>12496</v>
      </c>
      <c r="D3660" s="766" t="s">
        <v>9245</v>
      </c>
      <c r="E3660" s="22">
        <v>27608</v>
      </c>
      <c r="F3660" s="112"/>
      <c r="G3660" s="14">
        <f t="shared" si="70"/>
        <v>27608</v>
      </c>
      <c r="H3660" s="13"/>
    </row>
    <row r="3661" spans="1:8" x14ac:dyDescent="0.25">
      <c r="A3661" s="113">
        <v>45348</v>
      </c>
      <c r="B3661" s="21" t="s">
        <v>12207</v>
      </c>
      <c r="C3661" s="13" t="s">
        <v>8394</v>
      </c>
      <c r="D3661" s="766" t="s">
        <v>12666</v>
      </c>
      <c r="E3661" s="22">
        <v>64376</v>
      </c>
      <c r="F3661" s="112"/>
      <c r="G3661" s="14">
        <f t="shared" si="70"/>
        <v>64376</v>
      </c>
      <c r="H3661" s="13"/>
    </row>
    <row r="3662" spans="1:8" x14ac:dyDescent="0.25">
      <c r="A3662" s="113">
        <v>45348</v>
      </c>
      <c r="B3662" s="21" t="s">
        <v>9832</v>
      </c>
      <c r="C3662" s="13" t="s">
        <v>8394</v>
      </c>
      <c r="D3662" s="766" t="s">
        <v>12667</v>
      </c>
      <c r="E3662" s="22">
        <v>40701</v>
      </c>
      <c r="F3662" s="112"/>
      <c r="G3662" s="14">
        <f t="shared" si="70"/>
        <v>40701</v>
      </c>
      <c r="H3662" s="13"/>
    </row>
    <row r="3663" spans="1:8" x14ac:dyDescent="0.25">
      <c r="A3663" s="113">
        <v>45348</v>
      </c>
      <c r="B3663" s="21" t="s">
        <v>10232</v>
      </c>
      <c r="C3663" s="13" t="s">
        <v>11324</v>
      </c>
      <c r="D3663" s="766"/>
      <c r="E3663" s="22"/>
      <c r="F3663" s="19">
        <v>146000</v>
      </c>
      <c r="G3663" s="14">
        <f>E3663-F3663</f>
        <v>-146000</v>
      </c>
      <c r="H3663" s="13" t="s">
        <v>12590</v>
      </c>
    </row>
    <row r="3664" spans="1:8" x14ac:dyDescent="0.25">
      <c r="A3664" s="113">
        <v>45348</v>
      </c>
      <c r="B3664" s="21" t="s">
        <v>11897</v>
      </c>
      <c r="C3664" s="13" t="s">
        <v>169</v>
      </c>
      <c r="D3664" s="766" t="s">
        <v>12500</v>
      </c>
      <c r="E3664" s="22">
        <v>82734</v>
      </c>
      <c r="F3664" s="19"/>
      <c r="G3664" s="14">
        <f t="shared" ref="G3664:G3666" si="71">E3664-F3664</f>
        <v>82734</v>
      </c>
      <c r="H3664" s="13"/>
    </row>
    <row r="3665" spans="1:8" x14ac:dyDescent="0.25">
      <c r="A3665" s="113">
        <v>45348</v>
      </c>
      <c r="B3665" s="21" t="s">
        <v>9832</v>
      </c>
      <c r="C3665" s="13" t="s">
        <v>164</v>
      </c>
      <c r="D3665" s="766" t="s">
        <v>12719</v>
      </c>
      <c r="E3665" s="22">
        <v>2660</v>
      </c>
      <c r="F3665" s="19"/>
      <c r="G3665" s="14">
        <f t="shared" si="71"/>
        <v>2660</v>
      </c>
      <c r="H3665" s="13"/>
    </row>
    <row r="3666" spans="1:8" x14ac:dyDescent="0.25">
      <c r="A3666" s="113">
        <v>45348</v>
      </c>
      <c r="B3666" s="21" t="s">
        <v>9832</v>
      </c>
      <c r="C3666" s="13" t="s">
        <v>164</v>
      </c>
      <c r="D3666" s="766" t="s">
        <v>12720</v>
      </c>
      <c r="E3666" s="22">
        <v>3588</v>
      </c>
      <c r="F3666" s="19"/>
      <c r="G3666" s="14">
        <f t="shared" si="71"/>
        <v>3588</v>
      </c>
      <c r="H3666" s="13"/>
    </row>
    <row r="3667" spans="1:8" x14ac:dyDescent="0.25">
      <c r="A3667" s="113">
        <v>45349</v>
      </c>
      <c r="B3667" s="21" t="s">
        <v>10909</v>
      </c>
      <c r="C3667" s="13" t="s">
        <v>12496</v>
      </c>
      <c r="D3667" s="766"/>
      <c r="E3667" s="22"/>
      <c r="F3667" s="19">
        <v>200000</v>
      </c>
      <c r="G3667" s="14">
        <f t="shared" si="70"/>
        <v>-200000</v>
      </c>
      <c r="H3667" s="13" t="s">
        <v>12597</v>
      </c>
    </row>
    <row r="3668" spans="1:8" x14ac:dyDescent="0.25">
      <c r="A3668" s="113">
        <v>45349</v>
      </c>
      <c r="B3668" s="21" t="s">
        <v>11897</v>
      </c>
      <c r="C3668" s="13" t="s">
        <v>7467</v>
      </c>
      <c r="D3668" s="766"/>
      <c r="E3668" s="22"/>
      <c r="F3668" s="19">
        <v>1000000</v>
      </c>
      <c r="G3668" s="14">
        <f t="shared" si="70"/>
        <v>-1000000</v>
      </c>
      <c r="H3668" s="13" t="s">
        <v>12613</v>
      </c>
    </row>
    <row r="3669" spans="1:8" x14ac:dyDescent="0.25">
      <c r="A3669" s="113">
        <v>45349</v>
      </c>
      <c r="B3669" s="21" t="s">
        <v>11897</v>
      </c>
      <c r="C3669" s="13" t="s">
        <v>7467</v>
      </c>
      <c r="D3669" s="766" t="s">
        <v>12671</v>
      </c>
      <c r="E3669" s="22">
        <v>123660</v>
      </c>
      <c r="F3669" s="19"/>
      <c r="G3669" s="14">
        <f t="shared" si="70"/>
        <v>123660</v>
      </c>
      <c r="H3669" s="13"/>
    </row>
    <row r="3670" spans="1:8" x14ac:dyDescent="0.25">
      <c r="A3670" s="113">
        <v>45349</v>
      </c>
      <c r="B3670" s="21" t="s">
        <v>11897</v>
      </c>
      <c r="C3670" s="13" t="s">
        <v>7467</v>
      </c>
      <c r="D3670" s="766" t="s">
        <v>12672</v>
      </c>
      <c r="E3670" s="22">
        <v>270563</v>
      </c>
      <c r="F3670" s="19"/>
      <c r="G3670" s="14">
        <f t="shared" si="70"/>
        <v>270563</v>
      </c>
      <c r="H3670" s="13"/>
    </row>
    <row r="3671" spans="1:8" x14ac:dyDescent="0.25">
      <c r="A3671" s="113">
        <v>45350</v>
      </c>
      <c r="B3671" s="21" t="s">
        <v>11897</v>
      </c>
      <c r="C3671" s="13" t="s">
        <v>169</v>
      </c>
      <c r="D3671" s="766" t="s">
        <v>11262</v>
      </c>
      <c r="E3671" s="22">
        <v>4657</v>
      </c>
      <c r="F3671" s="19"/>
      <c r="G3671" s="14">
        <f t="shared" si="70"/>
        <v>4657</v>
      </c>
      <c r="H3671" s="13"/>
    </row>
    <row r="3672" spans="1:8" x14ac:dyDescent="0.25">
      <c r="A3672" s="113">
        <v>45351</v>
      </c>
      <c r="B3672" s="21" t="s">
        <v>11897</v>
      </c>
      <c r="C3672" s="13" t="s">
        <v>8394</v>
      </c>
      <c r="D3672" s="766" t="s">
        <v>12668</v>
      </c>
      <c r="E3672" s="22">
        <v>25644</v>
      </c>
      <c r="F3672" s="19"/>
      <c r="G3672" s="14">
        <f t="shared" si="70"/>
        <v>25644</v>
      </c>
      <c r="H3672" s="13"/>
    </row>
    <row r="3673" spans="1:8" x14ac:dyDescent="0.25">
      <c r="A3673" s="113">
        <v>45351</v>
      </c>
      <c r="B3673" s="21" t="s">
        <v>12207</v>
      </c>
      <c r="C3673" s="13" t="s">
        <v>8394</v>
      </c>
      <c r="D3673" s="766" t="s">
        <v>12669</v>
      </c>
      <c r="E3673" s="22">
        <v>20455</v>
      </c>
      <c r="F3673" s="19"/>
      <c r="G3673" s="14">
        <f t="shared" si="70"/>
        <v>20455</v>
      </c>
      <c r="H3673" s="13"/>
    </row>
    <row r="3674" spans="1:8" x14ac:dyDescent="0.25">
      <c r="A3674" s="113">
        <v>45351</v>
      </c>
      <c r="B3674" s="21" t="s">
        <v>10909</v>
      </c>
      <c r="C3674" s="13" t="s">
        <v>166</v>
      </c>
      <c r="D3674" s="766" t="s">
        <v>12687</v>
      </c>
      <c r="E3674" s="22">
        <v>1460</v>
      </c>
      <c r="F3674" s="19"/>
      <c r="G3674" s="14">
        <f t="shared" si="70"/>
        <v>1460</v>
      </c>
      <c r="H3674" s="13"/>
    </row>
    <row r="3675" spans="1:8" x14ac:dyDescent="0.25">
      <c r="A3675" s="113">
        <v>45355</v>
      </c>
      <c r="B3675" s="21" t="s">
        <v>11897</v>
      </c>
      <c r="C3675" s="13" t="s">
        <v>7467</v>
      </c>
      <c r="D3675" s="766" t="s">
        <v>12673</v>
      </c>
      <c r="E3675" s="22">
        <v>30400</v>
      </c>
      <c r="F3675" s="19"/>
      <c r="G3675" s="14">
        <f t="shared" si="70"/>
        <v>30400</v>
      </c>
      <c r="H3675" s="13"/>
    </row>
    <row r="3676" spans="1:8" x14ac:dyDescent="0.25">
      <c r="A3676" s="113">
        <v>45357</v>
      </c>
      <c r="B3676" s="21" t="s">
        <v>10571</v>
      </c>
      <c r="C3676" s="13" t="s">
        <v>12388</v>
      </c>
      <c r="D3676" s="766" t="s">
        <v>12716</v>
      </c>
      <c r="E3676" s="22">
        <v>22000</v>
      </c>
      <c r="F3676" s="19"/>
      <c r="G3676" s="14">
        <f t="shared" si="70"/>
        <v>22000</v>
      </c>
      <c r="H3676" s="13"/>
    </row>
    <row r="3677" spans="1:8" x14ac:dyDescent="0.25">
      <c r="A3677" s="113">
        <v>45357</v>
      </c>
      <c r="B3677" s="21" t="s">
        <v>9832</v>
      </c>
      <c r="C3677" s="13" t="s">
        <v>164</v>
      </c>
      <c r="D3677" s="766"/>
      <c r="E3677" s="22"/>
      <c r="F3677" s="19">
        <v>2776</v>
      </c>
      <c r="G3677" s="14">
        <f t="shared" si="70"/>
        <v>-2776</v>
      </c>
      <c r="H3677" s="13" t="s">
        <v>4470</v>
      </c>
    </row>
    <row r="3678" spans="1:8" x14ac:dyDescent="0.25">
      <c r="A3678" s="113">
        <v>45358</v>
      </c>
      <c r="B3678" s="21" t="s">
        <v>10909</v>
      </c>
      <c r="C3678" s="13" t="s">
        <v>166</v>
      </c>
      <c r="D3678" s="766" t="s">
        <v>12688</v>
      </c>
      <c r="E3678" s="22">
        <v>34680</v>
      </c>
      <c r="F3678" s="19"/>
      <c r="G3678" s="14">
        <f t="shared" si="70"/>
        <v>34680</v>
      </c>
      <c r="H3678" s="13"/>
    </row>
    <row r="3679" spans="1:8" x14ac:dyDescent="0.25">
      <c r="A3679" s="113">
        <v>45362</v>
      </c>
      <c r="B3679" s="21" t="s">
        <v>8559</v>
      </c>
      <c r="C3679" s="13" t="s">
        <v>8394</v>
      </c>
      <c r="D3679" s="766" t="s">
        <v>12778</v>
      </c>
      <c r="E3679" s="22">
        <v>35310</v>
      </c>
      <c r="F3679" s="19"/>
      <c r="G3679" s="14">
        <f t="shared" si="70"/>
        <v>35310</v>
      </c>
      <c r="H3679" s="13"/>
    </row>
    <row r="3680" spans="1:8" x14ac:dyDescent="0.25">
      <c r="A3680" s="113">
        <v>45363</v>
      </c>
      <c r="B3680" s="21" t="s">
        <v>11897</v>
      </c>
      <c r="C3680" s="13" t="s">
        <v>8394</v>
      </c>
      <c r="D3680" s="766" t="s">
        <v>12779</v>
      </c>
      <c r="E3680" s="22">
        <v>27143</v>
      </c>
      <c r="F3680" s="19"/>
      <c r="G3680" s="14">
        <f t="shared" si="70"/>
        <v>27143</v>
      </c>
      <c r="H3680" s="13"/>
    </row>
    <row r="3681" spans="1:8" x14ac:dyDescent="0.25">
      <c r="A3681" s="113">
        <v>45363</v>
      </c>
      <c r="B3681" s="21" t="s">
        <v>12207</v>
      </c>
      <c r="C3681" s="13" t="s">
        <v>8394</v>
      </c>
      <c r="D3681" s="766" t="s">
        <v>12780</v>
      </c>
      <c r="E3681" s="22">
        <v>6740</v>
      </c>
      <c r="F3681" s="19"/>
      <c r="G3681" s="14">
        <f t="shared" si="70"/>
        <v>6740</v>
      </c>
      <c r="H3681" s="13"/>
    </row>
    <row r="3682" spans="1:8" x14ac:dyDescent="0.25">
      <c r="A3682" s="113">
        <v>45367</v>
      </c>
      <c r="B3682" s="21" t="s">
        <v>11897</v>
      </c>
      <c r="C3682" s="13" t="s">
        <v>7467</v>
      </c>
      <c r="D3682" s="766"/>
      <c r="E3682" s="22"/>
      <c r="F3682" s="19">
        <v>2000000</v>
      </c>
      <c r="G3682" s="14">
        <f t="shared" si="70"/>
        <v>-2000000</v>
      </c>
      <c r="H3682" s="13" t="s">
        <v>12766</v>
      </c>
    </row>
    <row r="3683" spans="1:8" x14ac:dyDescent="0.25">
      <c r="A3683" s="113">
        <v>45367</v>
      </c>
      <c r="B3683" s="21" t="s">
        <v>11897</v>
      </c>
      <c r="C3683" s="13" t="s">
        <v>7467</v>
      </c>
      <c r="D3683" s="766" t="s">
        <v>12775</v>
      </c>
      <c r="E3683" s="22">
        <v>30400</v>
      </c>
      <c r="F3683" s="19"/>
      <c r="G3683" s="14">
        <f t="shared" si="70"/>
        <v>30400</v>
      </c>
      <c r="H3683" s="13"/>
    </row>
    <row r="3684" spans="1:8" x14ac:dyDescent="0.25">
      <c r="A3684" s="113">
        <v>45367</v>
      </c>
      <c r="B3684" s="21" t="s">
        <v>11897</v>
      </c>
      <c r="C3684" s="13" t="s">
        <v>7467</v>
      </c>
      <c r="D3684" s="766" t="s">
        <v>12776</v>
      </c>
      <c r="E3684" s="22">
        <v>131702</v>
      </c>
      <c r="F3684" s="19"/>
      <c r="G3684" s="14">
        <f t="shared" si="70"/>
        <v>131702</v>
      </c>
      <c r="H3684" s="13"/>
    </row>
    <row r="3685" spans="1:8" x14ac:dyDescent="0.25">
      <c r="A3685" s="113">
        <v>45369</v>
      </c>
      <c r="B3685" s="30"/>
      <c r="C3685" s="13" t="s">
        <v>8394</v>
      </c>
      <c r="D3685" s="766"/>
      <c r="E3685" s="22"/>
      <c r="F3685" s="19">
        <v>1000000</v>
      </c>
      <c r="G3685" s="14">
        <f t="shared" si="70"/>
        <v>-1000000</v>
      </c>
      <c r="H3685" s="13" t="s">
        <v>12613</v>
      </c>
    </row>
    <row r="3686" spans="1:8" x14ac:dyDescent="0.25">
      <c r="A3686" s="113">
        <v>45370</v>
      </c>
      <c r="B3686" s="21" t="s">
        <v>11897</v>
      </c>
      <c r="C3686" s="13" t="s">
        <v>7467</v>
      </c>
      <c r="D3686" s="766" t="s">
        <v>11330</v>
      </c>
      <c r="E3686" s="22">
        <v>9000</v>
      </c>
      <c r="F3686" s="19"/>
      <c r="G3686" s="14">
        <f t="shared" si="70"/>
        <v>9000</v>
      </c>
      <c r="H3686" s="13"/>
    </row>
    <row r="3687" spans="1:8" x14ac:dyDescent="0.25">
      <c r="A3687" s="113">
        <v>45371</v>
      </c>
      <c r="B3687" s="21" t="s">
        <v>11897</v>
      </c>
      <c r="C3687" s="13" t="s">
        <v>7467</v>
      </c>
      <c r="D3687" s="766" t="s">
        <v>12777</v>
      </c>
      <c r="E3687" s="22">
        <v>227953</v>
      </c>
      <c r="F3687" s="19"/>
      <c r="G3687" s="14">
        <f t="shared" si="70"/>
        <v>227953</v>
      </c>
      <c r="H3687" s="13"/>
    </row>
    <row r="3688" spans="1:8" x14ac:dyDescent="0.25">
      <c r="A3688" s="113">
        <v>45372</v>
      </c>
      <c r="B3688" s="21" t="s">
        <v>12207</v>
      </c>
      <c r="C3688" s="13" t="s">
        <v>180</v>
      </c>
      <c r="D3688" s="766"/>
      <c r="E3688" s="22"/>
      <c r="F3688" s="19">
        <v>712701</v>
      </c>
      <c r="G3688" s="14">
        <f t="shared" si="70"/>
        <v>-712701</v>
      </c>
      <c r="H3688" s="13" t="s">
        <v>12792</v>
      </c>
    </row>
    <row r="3689" spans="1:8" x14ac:dyDescent="0.25">
      <c r="A3689" s="113">
        <v>45377</v>
      </c>
      <c r="B3689" s="21" t="s">
        <v>10909</v>
      </c>
      <c r="C3689" s="13" t="s">
        <v>12496</v>
      </c>
      <c r="D3689" s="766"/>
      <c r="E3689" s="22"/>
      <c r="F3689" s="19">
        <v>100000</v>
      </c>
      <c r="G3689" s="14">
        <f t="shared" si="70"/>
        <v>-100000</v>
      </c>
      <c r="H3689" s="13" t="s">
        <v>12807</v>
      </c>
    </row>
    <row r="3690" spans="1:8" x14ac:dyDescent="0.25">
      <c r="A3690" s="113">
        <v>45377</v>
      </c>
      <c r="B3690" s="21" t="s">
        <v>10909</v>
      </c>
      <c r="C3690" s="13" t="s">
        <v>7954</v>
      </c>
      <c r="D3690" s="766"/>
      <c r="E3690" s="22"/>
      <c r="F3690" s="19">
        <v>200000</v>
      </c>
      <c r="G3690" s="14">
        <f t="shared" si="70"/>
        <v>-200000</v>
      </c>
      <c r="H3690" s="13" t="s">
        <v>12807</v>
      </c>
    </row>
    <row r="3691" spans="1:8" x14ac:dyDescent="0.25">
      <c r="A3691" s="13"/>
      <c r="B3691" s="21"/>
      <c r="C3691" s="13"/>
      <c r="D3691" s="766"/>
      <c r="E3691" s="22"/>
      <c r="F3691" s="19"/>
      <c r="G3691" s="14"/>
      <c r="H3691" s="13"/>
    </row>
    <row r="3692" spans="1:8" x14ac:dyDescent="0.25">
      <c r="A3692" s="13"/>
      <c r="B3692" s="21"/>
      <c r="C3692" s="13"/>
      <c r="D3692" s="766"/>
      <c r="E3692" s="22"/>
      <c r="F3692" s="19"/>
      <c r="G3692" s="14"/>
      <c r="H3692" s="13"/>
    </row>
    <row r="3693" spans="1:8" x14ac:dyDescent="0.25">
      <c r="A3693" s="13"/>
      <c r="B3693" s="21"/>
      <c r="C3693" s="13"/>
      <c r="D3693" s="766"/>
      <c r="E3693" s="22"/>
      <c r="F3693" s="19"/>
      <c r="G3693" s="14"/>
      <c r="H3693" s="13"/>
    </row>
    <row r="3694" spans="1:8" x14ac:dyDescent="0.25">
      <c r="A3694" s="13"/>
      <c r="B3694" s="21"/>
      <c r="C3694" s="13"/>
      <c r="D3694" s="766"/>
      <c r="E3694" s="22"/>
      <c r="F3694" s="19"/>
      <c r="G3694" s="14"/>
      <c r="H3694" s="13"/>
    </row>
    <row r="3695" spans="1:8" x14ac:dyDescent="0.25">
      <c r="A3695" s="13"/>
      <c r="B3695" s="21"/>
      <c r="C3695" s="13"/>
      <c r="D3695" s="766"/>
      <c r="E3695" s="22"/>
      <c r="F3695" s="19"/>
      <c r="G3695" s="14"/>
      <c r="H3695" s="13"/>
    </row>
    <row r="3696" spans="1:8" x14ac:dyDescent="0.25">
      <c r="A3696" s="13"/>
      <c r="B3696" s="21"/>
      <c r="C3696" s="13"/>
      <c r="D3696" s="766"/>
      <c r="E3696" s="22"/>
      <c r="F3696" s="19"/>
      <c r="G3696" s="14"/>
      <c r="H3696" s="13"/>
    </row>
    <row r="3697" spans="1:8" x14ac:dyDescent="0.25">
      <c r="A3697" s="13"/>
      <c r="B3697" s="21"/>
      <c r="C3697" s="13"/>
      <c r="D3697" s="766"/>
      <c r="E3697" s="22"/>
      <c r="F3697" s="19"/>
      <c r="G3697" s="14"/>
      <c r="H3697" s="13"/>
    </row>
    <row r="3698" spans="1:8" x14ac:dyDescent="0.25">
      <c r="A3698" s="13"/>
      <c r="B3698" s="21"/>
      <c r="C3698" s="13"/>
      <c r="D3698" s="766"/>
      <c r="E3698" s="22"/>
      <c r="F3698" s="19"/>
      <c r="G3698" s="14"/>
      <c r="H3698" s="13"/>
    </row>
    <row r="3699" spans="1:8" x14ac:dyDescent="0.25">
      <c r="A3699" s="13"/>
      <c r="B3699" s="21"/>
      <c r="C3699" s="13"/>
      <c r="D3699" s="766"/>
      <c r="E3699" s="22"/>
      <c r="F3699" s="19"/>
      <c r="G3699" s="14"/>
      <c r="H3699" s="13"/>
    </row>
    <row r="3700" spans="1:8" x14ac:dyDescent="0.25">
      <c r="A3700" s="13"/>
      <c r="B3700" s="21"/>
      <c r="C3700" s="13"/>
      <c r="D3700" s="766"/>
      <c r="E3700" s="22"/>
      <c r="F3700" s="19"/>
      <c r="G3700" s="14"/>
      <c r="H3700" s="13"/>
    </row>
    <row r="3701" spans="1:8" x14ac:dyDescent="0.25">
      <c r="A3701" s="13"/>
      <c r="B3701" s="21"/>
      <c r="C3701" s="13"/>
      <c r="D3701" s="766"/>
      <c r="E3701" s="22"/>
      <c r="F3701" s="19"/>
      <c r="G3701" s="14"/>
      <c r="H3701" s="13"/>
    </row>
    <row r="3702" spans="1:8" x14ac:dyDescent="0.25">
      <c r="A3702" s="13"/>
      <c r="B3702" s="21"/>
      <c r="C3702" s="13"/>
      <c r="D3702" s="766"/>
      <c r="E3702" s="22"/>
      <c r="F3702" s="19"/>
      <c r="G3702" s="14"/>
      <c r="H3702" s="13"/>
    </row>
    <row r="3703" spans="1:8" x14ac:dyDescent="0.25">
      <c r="A3703" s="13"/>
      <c r="B3703" s="21"/>
      <c r="C3703" s="13"/>
      <c r="D3703" s="766"/>
      <c r="E3703" s="22"/>
      <c r="F3703" s="19"/>
      <c r="G3703" s="14"/>
      <c r="H3703" s="13"/>
    </row>
    <row r="3704" spans="1:8" x14ac:dyDescent="0.25">
      <c r="A3704" s="13"/>
      <c r="B3704" s="21"/>
      <c r="C3704" s="13"/>
      <c r="D3704" s="766"/>
      <c r="E3704" s="22"/>
      <c r="F3704" s="19"/>
      <c r="G3704" s="14"/>
      <c r="H3704" s="13"/>
    </row>
    <row r="3705" spans="1:8" x14ac:dyDescent="0.25">
      <c r="A3705" s="13"/>
      <c r="B3705" s="21"/>
      <c r="C3705" s="13"/>
      <c r="D3705" s="766"/>
      <c r="E3705" s="22"/>
      <c r="F3705" s="19"/>
      <c r="G3705" s="14"/>
      <c r="H3705" s="13"/>
    </row>
    <row r="3706" spans="1:8" x14ac:dyDescent="0.25">
      <c r="A3706" s="13"/>
      <c r="B3706" s="21"/>
      <c r="C3706" s="13"/>
      <c r="D3706" s="766"/>
      <c r="E3706" s="22"/>
      <c r="F3706" s="19"/>
      <c r="G3706" s="14"/>
      <c r="H3706" s="13"/>
    </row>
    <row r="3707" spans="1:8" x14ac:dyDescent="0.25">
      <c r="A3707" s="13"/>
      <c r="B3707" s="21"/>
      <c r="C3707" s="13"/>
      <c r="D3707" s="766"/>
      <c r="E3707" s="22"/>
      <c r="F3707" s="19"/>
      <c r="G3707" s="14"/>
      <c r="H3707" s="13"/>
    </row>
    <row r="3708" spans="1:8" x14ac:dyDescent="0.25">
      <c r="A3708" s="13"/>
      <c r="B3708" s="21"/>
      <c r="C3708" s="13"/>
      <c r="D3708" s="766"/>
      <c r="E3708" s="22"/>
      <c r="F3708" s="19"/>
      <c r="G3708" s="14"/>
      <c r="H3708" s="13"/>
    </row>
    <row r="3709" spans="1:8" x14ac:dyDescent="0.25">
      <c r="A3709" s="13"/>
      <c r="B3709" s="21"/>
      <c r="C3709" s="13"/>
      <c r="D3709" s="766"/>
      <c r="E3709" s="22"/>
      <c r="F3709" s="19"/>
      <c r="G3709" s="14"/>
      <c r="H3709" s="13"/>
    </row>
    <row r="3710" spans="1:8" x14ac:dyDescent="0.25">
      <c r="A3710" s="13"/>
      <c r="B3710" s="21"/>
      <c r="C3710" s="13"/>
      <c r="D3710" s="766"/>
      <c r="E3710" s="22"/>
      <c r="F3710" s="19"/>
      <c r="G3710" s="14"/>
      <c r="H3710" s="13"/>
    </row>
    <row r="3711" spans="1:8" x14ac:dyDescent="0.25">
      <c r="A3711" s="13"/>
      <c r="B3711" s="21"/>
      <c r="C3711" s="13"/>
      <c r="D3711" s="766"/>
      <c r="E3711" s="22"/>
      <c r="F3711" s="19"/>
      <c r="G3711" s="14"/>
      <c r="H3711" s="13"/>
    </row>
    <row r="3712" spans="1:8" x14ac:dyDescent="0.25">
      <c r="A3712" s="13"/>
      <c r="B3712" s="21"/>
      <c r="C3712" s="13"/>
      <c r="D3712" s="766"/>
      <c r="E3712" s="22"/>
      <c r="F3712" s="19"/>
      <c r="G3712" s="14"/>
      <c r="H3712" s="13"/>
    </row>
    <row r="3713" spans="1:8" x14ac:dyDescent="0.25">
      <c r="A3713" s="13"/>
      <c r="B3713" s="21"/>
      <c r="C3713" s="13"/>
      <c r="D3713" s="766"/>
      <c r="E3713" s="22"/>
      <c r="F3713" s="19"/>
      <c r="G3713" s="14"/>
      <c r="H3713" s="13"/>
    </row>
    <row r="3714" spans="1:8" x14ac:dyDescent="0.25">
      <c r="A3714" s="13"/>
      <c r="B3714" s="21"/>
      <c r="C3714" s="13"/>
      <c r="D3714" s="766"/>
      <c r="E3714" s="22"/>
      <c r="F3714" s="19"/>
      <c r="G3714" s="14"/>
      <c r="H3714" s="13"/>
    </row>
    <row r="3715" spans="1:8" x14ac:dyDescent="0.25">
      <c r="A3715" s="13"/>
      <c r="B3715" s="21"/>
      <c r="C3715" s="13"/>
      <c r="D3715" s="766"/>
      <c r="E3715" s="22"/>
      <c r="F3715" s="19"/>
      <c r="G3715" s="14"/>
      <c r="H3715" s="13"/>
    </row>
    <row r="3716" spans="1:8" x14ac:dyDescent="0.25">
      <c r="A3716" s="13"/>
      <c r="B3716" s="21"/>
      <c r="C3716" s="13"/>
      <c r="D3716" s="766"/>
      <c r="E3716" s="22"/>
      <c r="F3716" s="19"/>
      <c r="G3716" s="14"/>
      <c r="H3716" s="13"/>
    </row>
    <row r="3717" spans="1:8" x14ac:dyDescent="0.25">
      <c r="A3717" s="13"/>
      <c r="B3717" s="21"/>
      <c r="C3717" s="13"/>
      <c r="D3717" s="766"/>
      <c r="E3717" s="22"/>
      <c r="F3717" s="19"/>
      <c r="G3717" s="14"/>
      <c r="H3717" s="13"/>
    </row>
    <row r="3718" spans="1:8" x14ac:dyDescent="0.25">
      <c r="A3718" s="13"/>
      <c r="B3718" s="21"/>
      <c r="C3718" s="13"/>
      <c r="D3718" s="766"/>
      <c r="E3718" s="22"/>
      <c r="F3718" s="19"/>
      <c r="G3718" s="14"/>
      <c r="H3718" s="13"/>
    </row>
    <row r="3719" spans="1:8" x14ac:dyDescent="0.25">
      <c r="A3719" s="13"/>
      <c r="B3719" s="21"/>
      <c r="C3719" s="13"/>
      <c r="D3719" s="766"/>
      <c r="E3719" s="22"/>
      <c r="F3719" s="19"/>
      <c r="G3719" s="14"/>
      <c r="H3719" s="13"/>
    </row>
    <row r="3720" spans="1:8" x14ac:dyDescent="0.25">
      <c r="A3720" s="13"/>
      <c r="B3720" s="21"/>
      <c r="C3720" s="13"/>
      <c r="D3720" s="766"/>
      <c r="E3720" s="22"/>
      <c r="F3720" s="19"/>
      <c r="G3720" s="14"/>
      <c r="H3720" s="13"/>
    </row>
    <row r="3721" spans="1:8" x14ac:dyDescent="0.25">
      <c r="A3721" s="13"/>
      <c r="B3721" s="21"/>
      <c r="C3721" s="13"/>
      <c r="D3721" s="766"/>
      <c r="E3721" s="22"/>
      <c r="F3721" s="19"/>
      <c r="G3721" s="14"/>
      <c r="H3721" s="13"/>
    </row>
    <row r="3722" spans="1:8" x14ac:dyDescent="0.25">
      <c r="A3722" s="13"/>
      <c r="B3722" s="21"/>
      <c r="C3722" s="13"/>
      <c r="D3722" s="766"/>
      <c r="E3722" s="22"/>
      <c r="F3722" s="19"/>
      <c r="G3722" s="14"/>
      <c r="H3722" s="13"/>
    </row>
    <row r="3723" spans="1:8" x14ac:dyDescent="0.25">
      <c r="A3723" s="13"/>
      <c r="B3723" s="21"/>
      <c r="C3723" s="13"/>
      <c r="D3723" s="766"/>
      <c r="E3723" s="22"/>
      <c r="F3723" s="19"/>
      <c r="G3723" s="14"/>
      <c r="H3723" s="13"/>
    </row>
    <row r="3724" spans="1:8" x14ac:dyDescent="0.25">
      <c r="A3724" s="13"/>
      <c r="B3724" s="21"/>
      <c r="C3724" s="13"/>
      <c r="D3724" s="766"/>
      <c r="E3724" s="22"/>
      <c r="F3724" s="19"/>
      <c r="G3724" s="14"/>
      <c r="H3724" s="13"/>
    </row>
    <row r="3725" spans="1:8" x14ac:dyDescent="0.25">
      <c r="A3725" s="13"/>
      <c r="B3725" s="21"/>
      <c r="C3725" s="13"/>
      <c r="D3725" s="766"/>
      <c r="E3725" s="22"/>
      <c r="F3725" s="19"/>
      <c r="G3725" s="14"/>
      <c r="H3725" s="13"/>
    </row>
    <row r="3726" spans="1:8" x14ac:dyDescent="0.25">
      <c r="A3726" s="13"/>
      <c r="B3726" s="21"/>
      <c r="C3726" s="13"/>
      <c r="D3726" s="766"/>
      <c r="E3726" s="22"/>
      <c r="F3726" s="19"/>
      <c r="G3726" s="14"/>
      <c r="H3726" s="13"/>
    </row>
    <row r="3727" spans="1:8" x14ac:dyDescent="0.25">
      <c r="A3727" s="13"/>
      <c r="B3727" s="21"/>
      <c r="C3727" s="13"/>
      <c r="D3727" s="766"/>
      <c r="E3727" s="22"/>
      <c r="F3727" s="19"/>
      <c r="G3727" s="14"/>
      <c r="H3727" s="13"/>
    </row>
    <row r="3728" spans="1:8" x14ac:dyDescent="0.25">
      <c r="A3728" s="13"/>
      <c r="B3728" s="21"/>
      <c r="C3728" s="13"/>
      <c r="D3728" s="766"/>
      <c r="E3728" s="22"/>
      <c r="F3728" s="19"/>
      <c r="G3728" s="14"/>
      <c r="H3728" s="13"/>
    </row>
    <row r="3729" spans="1:8" x14ac:dyDescent="0.25">
      <c r="A3729" s="13"/>
      <c r="B3729" s="21"/>
      <c r="C3729" s="13"/>
      <c r="D3729" s="766"/>
      <c r="E3729" s="22"/>
      <c r="F3729" s="19"/>
      <c r="G3729" s="14"/>
      <c r="H3729" s="13"/>
    </row>
    <row r="3730" spans="1:8" x14ac:dyDescent="0.25">
      <c r="A3730" s="13"/>
      <c r="B3730" s="21"/>
      <c r="C3730" s="13"/>
      <c r="D3730" s="766"/>
      <c r="E3730" s="22"/>
      <c r="F3730" s="19"/>
      <c r="G3730" s="14"/>
      <c r="H3730" s="13"/>
    </row>
    <row r="3731" spans="1:8" x14ac:dyDescent="0.25">
      <c r="A3731" s="13"/>
      <c r="B3731" s="21"/>
      <c r="C3731" s="13"/>
      <c r="D3731" s="766"/>
      <c r="E3731" s="22"/>
      <c r="F3731" s="19"/>
      <c r="G3731" s="14"/>
      <c r="H3731" s="13"/>
    </row>
    <row r="3732" spans="1:8" x14ac:dyDescent="0.25">
      <c r="A3732" s="13"/>
      <c r="B3732" s="21"/>
      <c r="C3732" s="13"/>
      <c r="D3732" s="766"/>
      <c r="E3732" s="22"/>
      <c r="F3732" s="19"/>
      <c r="G3732" s="14"/>
      <c r="H3732" s="13"/>
    </row>
    <row r="3733" spans="1:8" x14ac:dyDescent="0.25">
      <c r="A3733" s="13"/>
      <c r="B3733" s="21"/>
      <c r="C3733" s="13"/>
      <c r="D3733" s="766"/>
      <c r="E3733" s="22"/>
      <c r="F3733" s="19"/>
      <c r="G3733" s="14"/>
      <c r="H3733" s="13"/>
    </row>
    <row r="3734" spans="1:8" x14ac:dyDescent="0.25">
      <c r="A3734" s="13"/>
      <c r="B3734" s="21"/>
      <c r="C3734" s="13"/>
      <c r="D3734" s="766"/>
      <c r="E3734" s="22"/>
      <c r="F3734" s="19"/>
      <c r="G3734" s="14"/>
      <c r="H3734" s="13"/>
    </row>
    <row r="3735" spans="1:8" x14ac:dyDescent="0.25">
      <c r="A3735" s="13"/>
      <c r="B3735" s="21"/>
      <c r="C3735" s="13"/>
      <c r="D3735" s="766"/>
      <c r="E3735" s="22"/>
      <c r="F3735" s="19"/>
      <c r="G3735" s="14"/>
      <c r="H3735" s="13"/>
    </row>
    <row r="3736" spans="1:8" x14ac:dyDescent="0.25">
      <c r="A3736" s="13"/>
      <c r="B3736" s="21"/>
      <c r="C3736" s="13"/>
      <c r="D3736" s="766"/>
      <c r="E3736" s="22"/>
      <c r="F3736" s="19"/>
      <c r="G3736" s="14"/>
      <c r="H3736" s="13"/>
    </row>
    <row r="3737" spans="1:8" x14ac:dyDescent="0.25">
      <c r="A3737" s="13"/>
      <c r="B3737" s="21"/>
      <c r="C3737" s="13"/>
      <c r="D3737" s="766"/>
      <c r="E3737" s="22"/>
      <c r="F3737" s="19"/>
      <c r="G3737" s="14"/>
      <c r="H3737" s="13"/>
    </row>
    <row r="3738" spans="1:8" x14ac:dyDescent="0.25">
      <c r="A3738" s="13"/>
      <c r="B3738" s="21"/>
      <c r="C3738" s="13"/>
      <c r="D3738" s="766"/>
      <c r="E3738" s="22"/>
      <c r="F3738" s="19"/>
      <c r="G3738" s="14"/>
      <c r="H3738" s="13"/>
    </row>
    <row r="3739" spans="1:8" x14ac:dyDescent="0.25">
      <c r="A3739" s="13"/>
      <c r="B3739" s="21"/>
      <c r="C3739" s="13"/>
      <c r="D3739" s="766"/>
      <c r="E3739" s="22"/>
      <c r="F3739" s="19"/>
      <c r="G3739" s="14"/>
      <c r="H3739" s="13"/>
    </row>
    <row r="3740" spans="1:8" x14ac:dyDescent="0.25">
      <c r="A3740" s="13"/>
      <c r="B3740" s="21"/>
      <c r="C3740" s="13"/>
      <c r="D3740" s="766"/>
      <c r="E3740" s="22"/>
      <c r="F3740" s="19"/>
      <c r="G3740" s="14"/>
      <c r="H3740" s="13"/>
    </row>
    <row r="3741" spans="1:8" x14ac:dyDescent="0.25">
      <c r="A3741" s="13"/>
      <c r="B3741" s="21"/>
      <c r="C3741" s="13"/>
      <c r="D3741" s="766"/>
      <c r="E3741" s="22"/>
      <c r="F3741" s="19"/>
      <c r="G3741" s="14"/>
      <c r="H3741" s="13"/>
    </row>
    <row r="3742" spans="1:8" x14ac:dyDescent="0.25">
      <c r="A3742" s="13"/>
      <c r="B3742" s="21"/>
      <c r="C3742" s="13"/>
      <c r="D3742" s="766"/>
      <c r="E3742" s="22"/>
      <c r="F3742" s="19"/>
      <c r="G3742" s="14"/>
      <c r="H3742" s="13"/>
    </row>
    <row r="3743" spans="1:8" x14ac:dyDescent="0.25">
      <c r="A3743" s="13"/>
      <c r="B3743" s="21"/>
      <c r="C3743" s="13"/>
      <c r="D3743" s="766"/>
      <c r="E3743" s="22"/>
      <c r="F3743" s="19"/>
      <c r="G3743" s="14"/>
      <c r="H3743" s="13"/>
    </row>
    <row r="3744" spans="1:8" x14ac:dyDescent="0.25">
      <c r="A3744" s="13"/>
      <c r="B3744" s="21"/>
      <c r="C3744" s="13"/>
      <c r="D3744" s="766"/>
      <c r="E3744" s="22"/>
      <c r="F3744" s="19"/>
      <c r="G3744" s="14"/>
      <c r="H3744" s="13"/>
    </row>
    <row r="3745" spans="1:8" x14ac:dyDescent="0.25">
      <c r="A3745" s="13"/>
      <c r="B3745" s="21"/>
      <c r="C3745" s="13"/>
      <c r="D3745" s="766"/>
      <c r="E3745" s="22"/>
      <c r="F3745" s="19"/>
      <c r="G3745" s="14"/>
      <c r="H3745" s="13"/>
    </row>
    <row r="3746" spans="1:8" x14ac:dyDescent="0.25">
      <c r="A3746" s="13"/>
      <c r="B3746" s="21"/>
      <c r="C3746" s="13"/>
      <c r="D3746" s="766"/>
      <c r="E3746" s="22"/>
      <c r="F3746" s="19"/>
      <c r="G3746" s="14"/>
      <c r="H3746" s="13"/>
    </row>
    <row r="3747" spans="1:8" x14ac:dyDescent="0.25">
      <c r="A3747" s="13"/>
      <c r="B3747" s="21"/>
      <c r="C3747" s="13"/>
      <c r="D3747" s="766"/>
      <c r="E3747" s="22"/>
      <c r="F3747" s="19"/>
      <c r="G3747" s="14"/>
      <c r="H3747" s="13"/>
    </row>
    <row r="3748" spans="1:8" x14ac:dyDescent="0.25">
      <c r="A3748" s="13"/>
      <c r="B3748" s="21"/>
      <c r="C3748" s="13"/>
      <c r="D3748" s="766"/>
      <c r="E3748" s="22"/>
      <c r="F3748" s="19"/>
      <c r="G3748" s="14"/>
      <c r="H3748" s="13"/>
    </row>
    <row r="3749" spans="1:8" x14ac:dyDescent="0.25">
      <c r="A3749" s="13"/>
      <c r="B3749" s="21"/>
      <c r="C3749" s="13"/>
      <c r="D3749" s="766"/>
      <c r="E3749" s="22"/>
      <c r="F3749" s="19"/>
      <c r="G3749" s="14"/>
      <c r="H3749" s="13"/>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row r="4069" spans="1:8" x14ac:dyDescent="0.25">
      <c r="A4069" s="13"/>
      <c r="B4069" s="21"/>
      <c r="C4069" s="13"/>
      <c r="D4069" s="766"/>
      <c r="E4069" s="22"/>
      <c r="F4069" s="19"/>
      <c r="G4069" s="14"/>
      <c r="H4069" s="13"/>
    </row>
    <row r="4070" spans="1:8" x14ac:dyDescent="0.25">
      <c r="A4070" s="13"/>
      <c r="B4070" s="21"/>
      <c r="C4070" s="13"/>
      <c r="D4070" s="766"/>
      <c r="E4070" s="22"/>
      <c r="F4070" s="19"/>
      <c r="G4070" s="14"/>
      <c r="H4070" s="13"/>
    </row>
    <row r="4071" spans="1:8" x14ac:dyDescent="0.25">
      <c r="A4071" s="13"/>
      <c r="B4071" s="21"/>
      <c r="C4071" s="13"/>
      <c r="D4071" s="766"/>
      <c r="E4071" s="22"/>
      <c r="F4071" s="19"/>
      <c r="G4071" s="14"/>
      <c r="H4071" s="13"/>
    </row>
    <row r="4072" spans="1:8" x14ac:dyDescent="0.25">
      <c r="A4072" s="13"/>
      <c r="B4072" s="21"/>
      <c r="C4072" s="13"/>
      <c r="D4072" s="766"/>
      <c r="E4072" s="22"/>
      <c r="F4072" s="19"/>
      <c r="G4072" s="14"/>
      <c r="H4072" s="13"/>
    </row>
    <row r="4073" spans="1:8" x14ac:dyDescent="0.25">
      <c r="A4073" s="13"/>
      <c r="B4073" s="21"/>
      <c r="C4073" s="13"/>
      <c r="D4073" s="766"/>
      <c r="E4073" s="22"/>
      <c r="F4073" s="19"/>
      <c r="G4073" s="14"/>
      <c r="H4073" s="13"/>
    </row>
    <row r="4074" spans="1:8" x14ac:dyDescent="0.25">
      <c r="A4074" s="13"/>
      <c r="B4074" s="21"/>
      <c r="C4074" s="13"/>
      <c r="D4074" s="766"/>
      <c r="E4074" s="22"/>
      <c r="F4074" s="19"/>
      <c r="G4074" s="14"/>
      <c r="H4074" s="13"/>
    </row>
    <row r="4075" spans="1:8" x14ac:dyDescent="0.25">
      <c r="A4075" s="13"/>
      <c r="B4075" s="21"/>
      <c r="C4075" s="13"/>
      <c r="D4075" s="766"/>
      <c r="E4075" s="22"/>
      <c r="F4075" s="19"/>
      <c r="G4075" s="14"/>
      <c r="H4075" s="13"/>
    </row>
    <row r="4076" spans="1:8" x14ac:dyDescent="0.25">
      <c r="A4076" s="13"/>
      <c r="B4076" s="21"/>
      <c r="C4076" s="13"/>
      <c r="D4076" s="766"/>
      <c r="E4076" s="22"/>
      <c r="F4076" s="19"/>
      <c r="G4076" s="14"/>
      <c r="H4076" s="13"/>
    </row>
    <row r="4077" spans="1:8" x14ac:dyDescent="0.25">
      <c r="A4077" s="13"/>
      <c r="B4077" s="21"/>
      <c r="C4077" s="13"/>
      <c r="D4077" s="766"/>
      <c r="E4077" s="22"/>
      <c r="F4077" s="19"/>
      <c r="G4077" s="14"/>
      <c r="H4077" s="13"/>
    </row>
    <row r="4078" spans="1:8" x14ac:dyDescent="0.25">
      <c r="A4078" s="13"/>
      <c r="B4078" s="21"/>
      <c r="C4078" s="13"/>
      <c r="D4078" s="766"/>
      <c r="E4078" s="22"/>
      <c r="F4078" s="19"/>
      <c r="G4078" s="14"/>
      <c r="H4078" s="13"/>
    </row>
    <row r="4079" spans="1:8" x14ac:dyDescent="0.25">
      <c r="A4079" s="13"/>
      <c r="B4079" s="21"/>
      <c r="C4079" s="13"/>
      <c r="D4079" s="766"/>
      <c r="E4079" s="22"/>
      <c r="F4079" s="19"/>
      <c r="G4079" s="14"/>
      <c r="H4079" s="13"/>
    </row>
    <row r="4080" spans="1:8" x14ac:dyDescent="0.25">
      <c r="A4080" s="13"/>
      <c r="B4080" s="21"/>
      <c r="C4080" s="13"/>
      <c r="D4080" s="766"/>
      <c r="E4080" s="22"/>
      <c r="F4080" s="19"/>
      <c r="G4080" s="14"/>
      <c r="H4080" s="13"/>
    </row>
    <row r="4081" spans="1:8" x14ac:dyDescent="0.25">
      <c r="A4081" s="13"/>
      <c r="B4081" s="21"/>
      <c r="C4081" s="13"/>
      <c r="D4081" s="766"/>
      <c r="E4081" s="22"/>
      <c r="F4081" s="19"/>
      <c r="G4081" s="14"/>
      <c r="H4081" s="13"/>
    </row>
    <row r="4082" spans="1:8" x14ac:dyDescent="0.25">
      <c r="A4082" s="13"/>
      <c r="B4082" s="21"/>
      <c r="C4082" s="13"/>
      <c r="D4082" s="766"/>
      <c r="E4082" s="22"/>
      <c r="F4082" s="19"/>
      <c r="G4082" s="14"/>
      <c r="H4082" s="13"/>
    </row>
    <row r="4083" spans="1:8" x14ac:dyDescent="0.25">
      <c r="A4083" s="13"/>
      <c r="B4083" s="21"/>
      <c r="C4083" s="13"/>
      <c r="D4083" s="766"/>
      <c r="E4083" s="22"/>
      <c r="F4083" s="19"/>
      <c r="G4083" s="14"/>
      <c r="H4083" s="13"/>
    </row>
    <row r="4084" spans="1:8" x14ac:dyDescent="0.25">
      <c r="A4084" s="13"/>
      <c r="B4084" s="21"/>
      <c r="C4084" s="13"/>
      <c r="D4084" s="766"/>
      <c r="E4084" s="22"/>
      <c r="F4084" s="19"/>
      <c r="G4084" s="14"/>
      <c r="H4084" s="13"/>
    </row>
    <row r="4085" spans="1:8" x14ac:dyDescent="0.25">
      <c r="A4085" s="13"/>
      <c r="B4085" s="21"/>
      <c r="C4085" s="13"/>
      <c r="D4085" s="766"/>
      <c r="E4085" s="22"/>
      <c r="F4085" s="19"/>
      <c r="G4085" s="14"/>
      <c r="H4085" s="13"/>
    </row>
    <row r="4086" spans="1:8" x14ac:dyDescent="0.25">
      <c r="A4086" s="13"/>
      <c r="B4086" s="21"/>
      <c r="C4086" s="13"/>
      <c r="D4086" s="766"/>
      <c r="E4086" s="22"/>
      <c r="F4086" s="19"/>
      <c r="G4086" s="14"/>
      <c r="H4086" s="13"/>
    </row>
    <row r="4087" spans="1:8" x14ac:dyDescent="0.25">
      <c r="A4087" s="13"/>
      <c r="B4087" s="21"/>
      <c r="C4087" s="13"/>
      <c r="D4087" s="766"/>
      <c r="E4087" s="22"/>
      <c r="F4087" s="19"/>
      <c r="G4087" s="14"/>
      <c r="H4087" s="13"/>
    </row>
    <row r="4088" spans="1:8" x14ac:dyDescent="0.25">
      <c r="A4088" s="13"/>
      <c r="B4088" s="21"/>
      <c r="C4088" s="13"/>
      <c r="D4088" s="766"/>
      <c r="E4088" s="22"/>
      <c r="F4088" s="19"/>
      <c r="G4088" s="14"/>
      <c r="H4088" s="13"/>
    </row>
    <row r="4089" spans="1:8" x14ac:dyDescent="0.25">
      <c r="A4089" s="13"/>
      <c r="B4089" s="21"/>
      <c r="C4089" s="13"/>
      <c r="D4089" s="766"/>
      <c r="E4089" s="22"/>
      <c r="F4089" s="19"/>
      <c r="G4089" s="14"/>
      <c r="H4089" s="13"/>
    </row>
    <row r="4090" spans="1:8" x14ac:dyDescent="0.25">
      <c r="A4090" s="13"/>
      <c r="B4090" s="21"/>
      <c r="C4090" s="13"/>
      <c r="D4090" s="766"/>
      <c r="E4090" s="22"/>
      <c r="F4090" s="19"/>
      <c r="G4090" s="14"/>
      <c r="H4090" s="13"/>
    </row>
    <row r="4091" spans="1:8" x14ac:dyDescent="0.25">
      <c r="A4091" s="13"/>
      <c r="B4091" s="21"/>
      <c r="C4091" s="13"/>
      <c r="D4091" s="766"/>
      <c r="E4091" s="22"/>
      <c r="F4091" s="19"/>
      <c r="G4091" s="14"/>
      <c r="H4091" s="13"/>
    </row>
    <row r="4092" spans="1:8" x14ac:dyDescent="0.25">
      <c r="A4092" s="13"/>
      <c r="B4092" s="21"/>
      <c r="C4092" s="13"/>
      <c r="D4092" s="766"/>
      <c r="E4092" s="22"/>
      <c r="F4092" s="19"/>
      <c r="G4092" s="14"/>
      <c r="H4092" s="13"/>
    </row>
    <row r="4093" spans="1:8" x14ac:dyDescent="0.25">
      <c r="A4093" s="13"/>
      <c r="B4093" s="21"/>
      <c r="C4093" s="13"/>
      <c r="D4093" s="766"/>
      <c r="E4093" s="22"/>
      <c r="F4093" s="19"/>
      <c r="G4093" s="14"/>
      <c r="H4093" s="13"/>
    </row>
    <row r="4094" spans="1:8" x14ac:dyDescent="0.25">
      <c r="A4094" s="13"/>
      <c r="B4094" s="21"/>
      <c r="C4094" s="13"/>
      <c r="D4094" s="766"/>
      <c r="E4094" s="22"/>
      <c r="F4094" s="19"/>
      <c r="G4094" s="14"/>
      <c r="H4094" s="13"/>
    </row>
    <row r="4095" spans="1:8" x14ac:dyDescent="0.25">
      <c r="A4095" s="13"/>
      <c r="B4095" s="21"/>
      <c r="C4095" s="13"/>
      <c r="D4095" s="766"/>
      <c r="E4095" s="22"/>
      <c r="F4095" s="19"/>
      <c r="G4095" s="14"/>
      <c r="H4095" s="13"/>
    </row>
    <row r="4096" spans="1:8" x14ac:dyDescent="0.25">
      <c r="A4096" s="13"/>
      <c r="B4096" s="21"/>
      <c r="C4096" s="13"/>
      <c r="D4096" s="766"/>
      <c r="E4096" s="22"/>
      <c r="F4096" s="19"/>
      <c r="G4096" s="14"/>
      <c r="H4096" s="13"/>
    </row>
    <row r="4097" spans="1:8" x14ac:dyDescent="0.25">
      <c r="A4097" s="13"/>
      <c r="B4097" s="21"/>
      <c r="C4097" s="13"/>
      <c r="D4097" s="766"/>
      <c r="E4097" s="22"/>
      <c r="F4097" s="19"/>
      <c r="G4097" s="14"/>
      <c r="H4097" s="13"/>
    </row>
    <row r="4098" spans="1:8" x14ac:dyDescent="0.25">
      <c r="A4098" s="13"/>
      <c r="B4098" s="21"/>
      <c r="C4098" s="13"/>
      <c r="D4098" s="766"/>
      <c r="E4098" s="22"/>
      <c r="F4098" s="19"/>
      <c r="G4098" s="14"/>
      <c r="H4098" s="13"/>
    </row>
    <row r="4099" spans="1:8" x14ac:dyDescent="0.25">
      <c r="A4099" s="13"/>
      <c r="B4099" s="21"/>
      <c r="C4099" s="13"/>
      <c r="D4099" s="766"/>
      <c r="E4099" s="22"/>
      <c r="F4099" s="19"/>
      <c r="G4099" s="14"/>
      <c r="H4099" s="13"/>
    </row>
    <row r="4100" spans="1:8" x14ac:dyDescent="0.25">
      <c r="A4100" s="13"/>
      <c r="B4100" s="21"/>
      <c r="C4100" s="13"/>
      <c r="D4100" s="766"/>
      <c r="E4100" s="22"/>
      <c r="F4100" s="19"/>
      <c r="G4100" s="14"/>
      <c r="H4100" s="13"/>
    </row>
    <row r="4101" spans="1:8" x14ac:dyDescent="0.25">
      <c r="A4101" s="13"/>
      <c r="B4101" s="21"/>
      <c r="C4101" s="13"/>
      <c r="D4101" s="766"/>
      <c r="E4101" s="22"/>
      <c r="F4101" s="19"/>
      <c r="G4101" s="14"/>
      <c r="H4101" s="13"/>
    </row>
    <row r="4102" spans="1:8" x14ac:dyDescent="0.25">
      <c r="A4102" s="13"/>
      <c r="B4102" s="21"/>
      <c r="C4102" s="13"/>
      <c r="D4102" s="766"/>
      <c r="E4102" s="22"/>
      <c r="F4102" s="19"/>
      <c r="G4102" s="14"/>
      <c r="H4102" s="13"/>
    </row>
    <row r="4103" spans="1:8" x14ac:dyDescent="0.25">
      <c r="A4103" s="13"/>
      <c r="B4103" s="21"/>
      <c r="C4103" s="13"/>
      <c r="D4103" s="766"/>
      <c r="E4103" s="22"/>
      <c r="F4103" s="19"/>
      <c r="G4103" s="14"/>
      <c r="H4103" s="13"/>
    </row>
    <row r="4104" spans="1:8" x14ac:dyDescent="0.25">
      <c r="A4104" s="13"/>
      <c r="B4104" s="21"/>
      <c r="C4104" s="13"/>
      <c r="D4104" s="766"/>
      <c r="E4104" s="22"/>
      <c r="F4104" s="19"/>
      <c r="G4104" s="14"/>
      <c r="H4104" s="13"/>
    </row>
    <row r="4105" spans="1:8" x14ac:dyDescent="0.25">
      <c r="A4105" s="13"/>
      <c r="B4105" s="21"/>
      <c r="C4105" s="13"/>
      <c r="D4105" s="766"/>
      <c r="E4105" s="22"/>
      <c r="F4105" s="19"/>
      <c r="G4105" s="14"/>
      <c r="H4105" s="13"/>
    </row>
    <row r="4106" spans="1:8" x14ac:dyDescent="0.25">
      <c r="A4106" s="13"/>
      <c r="B4106" s="21"/>
      <c r="C4106" s="13"/>
      <c r="D4106" s="766"/>
      <c r="E4106" s="22"/>
      <c r="F4106" s="19"/>
      <c r="G4106" s="14"/>
      <c r="H4106" s="13"/>
    </row>
    <row r="4107" spans="1:8" x14ac:dyDescent="0.25">
      <c r="A4107" s="13"/>
      <c r="B4107" s="21"/>
      <c r="C4107" s="13"/>
      <c r="D4107" s="766"/>
      <c r="E4107" s="22"/>
      <c r="F4107" s="19"/>
      <c r="G4107" s="14"/>
      <c r="H4107" s="13"/>
    </row>
    <row r="4108" spans="1:8" x14ac:dyDescent="0.25">
      <c r="A4108" s="13"/>
      <c r="B4108" s="21"/>
      <c r="C4108" s="13"/>
      <c r="D4108" s="766"/>
      <c r="E4108" s="22"/>
      <c r="F4108" s="19"/>
      <c r="G4108" s="14"/>
      <c r="H4108" s="13"/>
    </row>
    <row r="4109" spans="1:8" x14ac:dyDescent="0.25">
      <c r="A4109" s="13"/>
      <c r="B4109" s="21"/>
      <c r="C4109" s="13"/>
      <c r="D4109" s="766"/>
      <c r="E4109" s="22"/>
      <c r="F4109" s="19"/>
      <c r="G4109" s="14"/>
      <c r="H4109" s="13"/>
    </row>
    <row r="4110" spans="1:8" x14ac:dyDescent="0.25">
      <c r="A4110" s="13"/>
      <c r="B4110" s="21"/>
      <c r="C4110" s="13"/>
      <c r="D4110" s="766"/>
      <c r="E4110" s="22"/>
      <c r="F4110" s="19"/>
      <c r="G4110" s="14"/>
      <c r="H4110" s="13"/>
    </row>
    <row r="4111" spans="1:8" x14ac:dyDescent="0.25">
      <c r="A4111" s="13"/>
      <c r="B4111" s="21"/>
      <c r="C4111" s="13"/>
      <c r="D4111" s="766"/>
      <c r="E4111" s="22"/>
      <c r="F4111" s="19"/>
      <c r="G4111" s="14"/>
      <c r="H4111" s="13"/>
    </row>
    <row r="4112" spans="1:8" x14ac:dyDescent="0.25">
      <c r="A4112" s="13"/>
      <c r="B4112" s="21"/>
      <c r="C4112" s="13"/>
      <c r="D4112" s="766"/>
      <c r="E4112" s="22"/>
      <c r="F4112" s="19"/>
      <c r="G4112" s="14"/>
      <c r="H4112" s="13"/>
    </row>
    <row r="4113" spans="1:8" x14ac:dyDescent="0.25">
      <c r="A4113" s="13"/>
      <c r="B4113" s="21"/>
      <c r="C4113" s="13"/>
      <c r="D4113" s="766"/>
      <c r="E4113" s="22"/>
      <c r="F4113" s="19"/>
      <c r="G4113" s="14"/>
      <c r="H4113" s="13"/>
    </row>
    <row r="4114" spans="1:8" x14ac:dyDescent="0.25">
      <c r="A4114" s="13"/>
      <c r="B4114" s="21"/>
      <c r="C4114" s="13"/>
      <c r="D4114" s="766"/>
      <c r="E4114" s="22"/>
      <c r="F4114" s="19"/>
      <c r="G4114" s="14"/>
      <c r="H4114" s="13"/>
    </row>
    <row r="4115" spans="1:8" x14ac:dyDescent="0.25">
      <c r="A4115" s="13"/>
      <c r="B4115" s="21"/>
      <c r="C4115" s="13"/>
      <c r="D4115" s="766"/>
      <c r="E4115" s="22"/>
      <c r="F4115" s="19"/>
      <c r="G4115" s="14"/>
      <c r="H4115" s="13"/>
    </row>
    <row r="4116" spans="1:8" x14ac:dyDescent="0.25">
      <c r="A4116" s="13"/>
      <c r="B4116" s="21"/>
      <c r="C4116" s="13"/>
      <c r="D4116" s="766"/>
      <c r="E4116" s="22"/>
      <c r="F4116" s="19"/>
      <c r="G4116" s="14"/>
      <c r="H4116" s="13"/>
    </row>
    <row r="4117" spans="1:8" x14ac:dyDescent="0.25">
      <c r="A4117" s="13"/>
      <c r="B4117" s="21"/>
      <c r="C4117" s="13"/>
      <c r="D4117" s="766"/>
      <c r="E4117" s="22"/>
      <c r="F4117" s="19"/>
      <c r="G4117" s="14"/>
      <c r="H4117" s="13"/>
    </row>
    <row r="4118" spans="1:8" x14ac:dyDescent="0.25">
      <c r="A4118" s="13"/>
      <c r="B4118" s="21"/>
      <c r="C4118" s="13"/>
      <c r="D4118" s="766"/>
      <c r="E4118" s="22"/>
      <c r="F4118" s="19"/>
      <c r="G4118" s="14"/>
      <c r="H4118" s="13"/>
    </row>
    <row r="4119" spans="1:8" x14ac:dyDescent="0.25">
      <c r="A4119" s="13"/>
      <c r="B4119" s="21"/>
      <c r="C4119" s="13"/>
      <c r="D4119" s="766"/>
      <c r="E4119" s="22"/>
      <c r="F4119" s="19"/>
      <c r="G4119" s="14"/>
      <c r="H4119" s="13"/>
    </row>
    <row r="4120" spans="1:8" x14ac:dyDescent="0.25">
      <c r="A4120" s="13"/>
      <c r="B4120" s="21"/>
      <c r="C4120" s="13"/>
      <c r="D4120" s="766"/>
      <c r="E4120" s="22"/>
      <c r="F4120" s="19"/>
      <c r="G4120" s="14"/>
      <c r="H4120" s="13"/>
    </row>
    <row r="4121" spans="1:8" x14ac:dyDescent="0.25">
      <c r="A4121" s="13"/>
      <c r="B4121" s="21"/>
      <c r="C4121" s="13"/>
      <c r="D4121" s="766"/>
      <c r="E4121" s="22"/>
      <c r="F4121" s="19"/>
      <c r="G4121" s="14"/>
      <c r="H4121" s="13"/>
    </row>
    <row r="4122" spans="1:8" x14ac:dyDescent="0.25">
      <c r="A4122" s="13"/>
      <c r="B4122" s="21"/>
      <c r="C4122" s="13"/>
      <c r="D4122" s="766"/>
      <c r="E4122" s="22"/>
      <c r="F4122" s="19"/>
      <c r="G4122" s="14"/>
      <c r="H4122" s="13"/>
    </row>
    <row r="4123" spans="1:8" x14ac:dyDescent="0.25">
      <c r="A4123" s="13"/>
      <c r="B4123" s="21"/>
      <c r="C4123" s="13"/>
      <c r="D4123" s="766"/>
      <c r="E4123" s="22"/>
      <c r="F4123" s="19"/>
      <c r="G4123" s="14"/>
      <c r="H4123" s="13"/>
    </row>
    <row r="4124" spans="1:8" x14ac:dyDescent="0.25">
      <c r="A4124" s="13"/>
      <c r="B4124" s="21"/>
      <c r="C4124" s="13"/>
      <c r="D4124" s="766"/>
      <c r="E4124" s="22"/>
      <c r="F4124" s="19"/>
      <c r="G4124" s="14"/>
      <c r="H4124" s="13"/>
    </row>
    <row r="4125" spans="1:8" x14ac:dyDescent="0.25">
      <c r="A4125" s="13"/>
      <c r="B4125" s="21"/>
      <c r="C4125" s="13"/>
      <c r="D4125" s="766"/>
      <c r="E4125" s="22"/>
      <c r="F4125" s="19"/>
      <c r="G4125" s="14"/>
      <c r="H4125" s="13"/>
    </row>
    <row r="4126" spans="1:8" x14ac:dyDescent="0.25">
      <c r="A4126" s="13"/>
      <c r="B4126" s="21"/>
      <c r="C4126" s="13"/>
      <c r="D4126" s="766"/>
      <c r="E4126" s="22"/>
      <c r="F4126" s="19"/>
      <c r="G4126" s="14"/>
      <c r="H4126" s="13"/>
    </row>
    <row r="4127" spans="1:8" x14ac:dyDescent="0.25">
      <c r="A4127" s="13"/>
      <c r="B4127" s="21"/>
      <c r="C4127" s="13"/>
      <c r="D4127" s="766"/>
      <c r="E4127" s="22"/>
      <c r="F4127" s="19"/>
      <c r="G4127" s="14"/>
      <c r="H4127" s="13"/>
    </row>
    <row r="4128" spans="1:8" x14ac:dyDescent="0.25">
      <c r="A4128" s="13"/>
      <c r="B4128" s="21"/>
      <c r="C4128" s="13"/>
      <c r="D4128" s="766"/>
      <c r="E4128" s="22"/>
      <c r="F4128" s="19"/>
      <c r="G4128" s="14"/>
      <c r="H4128" s="13"/>
    </row>
    <row r="4129" spans="1:8" x14ac:dyDescent="0.25">
      <c r="A4129" s="13"/>
      <c r="B4129" s="21"/>
      <c r="C4129" s="13"/>
      <c r="D4129" s="766"/>
      <c r="E4129" s="22"/>
      <c r="F4129" s="19"/>
      <c r="G4129" s="14"/>
      <c r="H4129" s="13"/>
    </row>
    <row r="4130" spans="1:8" x14ac:dyDescent="0.25">
      <c r="A4130" s="13"/>
      <c r="B4130" s="21"/>
      <c r="C4130" s="13"/>
      <c r="D4130" s="766"/>
      <c r="E4130" s="22"/>
      <c r="F4130" s="19"/>
      <c r="G4130" s="14"/>
      <c r="H4130" s="13"/>
    </row>
    <row r="4131" spans="1:8" x14ac:dyDescent="0.25">
      <c r="A4131" s="13"/>
      <c r="B4131" s="21"/>
      <c r="C4131" s="13"/>
      <c r="D4131" s="766"/>
      <c r="E4131" s="22"/>
      <c r="F4131" s="19"/>
      <c r="G4131" s="14"/>
      <c r="H4131" s="13"/>
    </row>
    <row r="4132" spans="1:8" x14ac:dyDescent="0.25">
      <c r="A4132" s="13"/>
      <c r="B4132" s="21"/>
      <c r="C4132" s="13"/>
      <c r="D4132" s="766"/>
      <c r="E4132" s="22"/>
      <c r="F4132" s="19"/>
      <c r="G4132" s="14"/>
      <c r="H4132" s="13"/>
    </row>
    <row r="4133" spans="1:8" x14ac:dyDescent="0.25">
      <c r="A4133" s="13"/>
      <c r="B4133" s="21"/>
      <c r="C4133" s="13"/>
      <c r="D4133" s="766"/>
      <c r="E4133" s="22"/>
      <c r="F4133" s="19"/>
      <c r="G4133" s="14"/>
      <c r="H4133" s="13"/>
    </row>
    <row r="4134" spans="1:8" x14ac:dyDescent="0.25">
      <c r="A4134" s="13"/>
      <c r="B4134" s="21"/>
      <c r="C4134" s="13"/>
      <c r="D4134" s="766"/>
      <c r="E4134" s="22"/>
      <c r="F4134" s="19"/>
      <c r="G4134" s="14"/>
      <c r="H4134" s="13"/>
    </row>
    <row r="4135" spans="1:8" x14ac:dyDescent="0.25">
      <c r="A4135" s="13"/>
      <c r="B4135" s="21"/>
      <c r="C4135" s="13"/>
      <c r="D4135" s="766"/>
      <c r="E4135" s="22"/>
      <c r="F4135" s="19"/>
      <c r="G4135" s="14"/>
      <c r="H4135" s="13"/>
    </row>
    <row r="4136" spans="1:8" x14ac:dyDescent="0.25">
      <c r="A4136" s="13"/>
      <c r="B4136" s="21"/>
      <c r="C4136" s="13"/>
      <c r="D4136" s="766"/>
      <c r="E4136" s="22"/>
      <c r="F4136" s="19"/>
      <c r="G4136" s="14"/>
      <c r="H4136" s="13"/>
    </row>
    <row r="4137" spans="1:8" x14ac:dyDescent="0.25">
      <c r="A4137" s="13"/>
      <c r="B4137" s="21"/>
      <c r="C4137" s="13"/>
      <c r="D4137" s="766"/>
      <c r="E4137" s="22"/>
      <c r="F4137" s="19"/>
      <c r="G4137" s="14"/>
      <c r="H4137" s="13"/>
    </row>
    <row r="4138" spans="1:8" x14ac:dyDescent="0.25">
      <c r="A4138" s="13"/>
      <c r="B4138" s="21"/>
      <c r="C4138" s="13"/>
      <c r="D4138" s="766"/>
      <c r="E4138" s="22"/>
      <c r="F4138" s="19"/>
      <c r="G4138" s="14"/>
      <c r="H4138" s="13"/>
    </row>
    <row r="4139" spans="1:8" x14ac:dyDescent="0.25">
      <c r="A4139" s="13"/>
      <c r="B4139" s="21"/>
      <c r="C4139" s="13"/>
      <c r="D4139" s="766"/>
      <c r="E4139" s="22"/>
      <c r="F4139" s="19"/>
      <c r="G4139" s="14"/>
      <c r="H4139" s="13"/>
    </row>
    <row r="4140" spans="1:8" x14ac:dyDescent="0.25">
      <c r="A4140" s="13"/>
      <c r="B4140" s="21"/>
      <c r="C4140" s="13"/>
      <c r="D4140" s="766"/>
      <c r="E4140" s="22"/>
      <c r="F4140" s="19"/>
      <c r="G4140" s="14"/>
      <c r="H4140" s="13"/>
    </row>
    <row r="4141" spans="1:8" x14ac:dyDescent="0.25">
      <c r="A4141" s="13"/>
      <c r="B4141" s="21"/>
      <c r="C4141" s="13"/>
      <c r="D4141" s="766"/>
      <c r="E4141" s="22"/>
      <c r="F4141" s="19"/>
      <c r="G4141" s="14"/>
      <c r="H4141" s="13"/>
    </row>
    <row r="4142" spans="1:8" x14ac:dyDescent="0.25">
      <c r="A4142" s="13"/>
      <c r="B4142" s="21"/>
      <c r="C4142" s="13"/>
      <c r="D4142" s="766"/>
      <c r="E4142" s="22"/>
      <c r="F4142" s="19"/>
      <c r="G4142" s="14"/>
      <c r="H4142" s="13"/>
    </row>
    <row r="4143" spans="1:8" x14ac:dyDescent="0.25">
      <c r="A4143" s="13"/>
      <c r="B4143" s="21"/>
      <c r="C4143" s="13"/>
      <c r="D4143" s="766"/>
      <c r="E4143" s="22"/>
      <c r="F4143" s="19"/>
      <c r="G4143" s="14"/>
      <c r="H4143" s="13"/>
    </row>
    <row r="4144" spans="1:8" x14ac:dyDescent="0.25">
      <c r="A4144" s="13"/>
      <c r="B4144" s="21"/>
      <c r="C4144" s="13"/>
      <c r="D4144" s="766"/>
      <c r="E4144" s="22"/>
      <c r="F4144" s="19"/>
      <c r="G4144" s="14"/>
      <c r="H4144" s="13"/>
    </row>
    <row r="4145" spans="1:8" x14ac:dyDescent="0.25">
      <c r="A4145" s="13"/>
      <c r="B4145" s="21"/>
      <c r="C4145" s="13"/>
      <c r="D4145" s="766"/>
      <c r="E4145" s="22"/>
      <c r="F4145" s="19"/>
      <c r="G4145" s="14"/>
      <c r="H4145" s="13"/>
    </row>
  </sheetData>
  <autoFilter ref="A1:XFC3688" xr:uid="{00000000-0009-0000-0000-000003000000}"/>
  <sortState xmlns:xlrd2="http://schemas.microsoft.com/office/spreadsheetml/2017/richdata2" ref="A2333:H2418">
    <sortCondition ref="A2333:A2418"/>
  </sortState>
  <mergeCells count="119">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 ref="H2292:H2294"/>
    <mergeCell ref="H2278:H2281"/>
    <mergeCell ref="H2242:H2245"/>
    <mergeCell ref="H2201:H2202"/>
    <mergeCell ref="H2308:H2311"/>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52:H53"/>
    <mergeCell ref="H441:H444"/>
    <mergeCell ref="H559:H560"/>
    <mergeCell ref="H541:H542"/>
    <mergeCell ref="H459:H461"/>
    <mergeCell ref="H64:H66"/>
    <mergeCell ref="H750:H755"/>
    <mergeCell ref="H767:H768"/>
    <mergeCell ref="H1886:H1889"/>
    <mergeCell ref="H2219:H2223"/>
    <mergeCell ref="H2231:H2232"/>
    <mergeCell ref="H2250:H2253"/>
    <mergeCell ref="H2224:H2225"/>
    <mergeCell ref="H2267:H2274"/>
    <mergeCell ref="H2287:H2289"/>
    <mergeCell ref="D2950:D2951"/>
    <mergeCell ref="H2981:H2987"/>
    <mergeCell ref="H2974:H2975"/>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490:H2493"/>
    <mergeCell ref="H2635:H2636"/>
    <mergeCell ref="H2783:H2786"/>
    <mergeCell ref="H2925:H2926"/>
    <mergeCell ref="H2650:H2651"/>
    <mergeCell ref="H2663:H2664"/>
    <mergeCell ref="D3156:D3157"/>
    <mergeCell ref="D3153:D3154"/>
    <mergeCell ref="D3291:D3292"/>
    <mergeCell ref="H3202:H3205"/>
    <mergeCell ref="H3218:H3221"/>
    <mergeCell ref="H3191:H3196"/>
    <mergeCell ref="H3111:H3113"/>
    <mergeCell ref="D3044:D3045"/>
    <mergeCell ref="H3044:H3045"/>
    <mergeCell ref="H3273:H3279"/>
    <mergeCell ref="H3079:H3083"/>
    <mergeCell ref="H3046:H3050"/>
    <mergeCell ref="H3085:H3087"/>
    <mergeCell ref="H3065:H3070"/>
    <mergeCell ref="H3197:H3199"/>
    <mergeCell ref="H3182:H3184"/>
    <mergeCell ref="H2882:H2884"/>
    <mergeCell ref="H2780:H2781"/>
    <mergeCell ref="H2909:H2911"/>
    <mergeCell ref="H2825:H2832"/>
    <mergeCell ref="H2701:H2705"/>
    <mergeCell ref="H2684:H2686"/>
    <mergeCell ref="H2735:H2737"/>
    <mergeCell ref="H2778:H2779"/>
    <mergeCell ref="H2741:H2744"/>
    <mergeCell ref="H2746:H2749"/>
    <mergeCell ref="H3527:H3537"/>
    <mergeCell ref="H3510:H3511"/>
    <mergeCell ref="H3517:H3519"/>
    <mergeCell ref="H2894:H2897"/>
    <mergeCell ref="H2914:H2921"/>
    <mergeCell ref="H3029:H3031"/>
    <mergeCell ref="H2961:H2965"/>
    <mergeCell ref="H2768:H2769"/>
    <mergeCell ref="H2761:H2762"/>
    <mergeCell ref="H2875:H2879"/>
    <mergeCell ref="H2753:H2757"/>
    <mergeCell ref="H3653:H3656"/>
    <mergeCell ref="H3543:H3550"/>
    <mergeCell ref="H3393:H3394"/>
    <mergeCell ref="H3483:H3493"/>
    <mergeCell ref="H3328:H3329"/>
    <mergeCell ref="H2939:H2943"/>
    <mergeCell ref="H2931:H2933"/>
    <mergeCell ref="H3171:H3179"/>
    <mergeCell ref="H3033:H3038"/>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41"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32" t="s">
        <v>11587</v>
      </c>
      <c r="B2" s="1232"/>
      <c r="C2" s="1232"/>
      <c r="D2" s="1232"/>
      <c r="E2" s="1232"/>
      <c r="F2" s="1232"/>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6511</v>
      </c>
      <c r="C5" s="1083">
        <v>30000219</v>
      </c>
      <c r="D5" s="20">
        <v>4660</v>
      </c>
      <c r="E5" s="33"/>
      <c r="F5" s="20">
        <f>D5-E5</f>
        <v>4660</v>
      </c>
    </row>
    <row r="6" spans="1:8" s="7" customFormat="1" ht="15.75" x14ac:dyDescent="0.25">
      <c r="A6" s="113">
        <v>44365</v>
      </c>
      <c r="B6" s="21" t="s">
        <v>6511</v>
      </c>
      <c r="C6" s="1083">
        <v>30000343</v>
      </c>
      <c r="D6" s="20">
        <v>1800</v>
      </c>
      <c r="E6" s="33"/>
      <c r="F6" s="20">
        <f>F5+D6-E6</f>
        <v>6460</v>
      </c>
    </row>
    <row r="7" spans="1:8" s="7" customFormat="1" ht="15.75" x14ac:dyDescent="0.25">
      <c r="A7" s="113">
        <v>44375</v>
      </c>
      <c r="B7" s="21" t="s">
        <v>6511</v>
      </c>
      <c r="C7" s="1083">
        <v>30000348</v>
      </c>
      <c r="D7" s="20">
        <v>40553</v>
      </c>
      <c r="E7" s="33"/>
      <c r="F7" s="20">
        <f t="shared" ref="F7:F70" si="0">F6+D7-E7</f>
        <v>47013</v>
      </c>
    </row>
    <row r="8" spans="1:8" s="7" customFormat="1" ht="15.75" x14ac:dyDescent="0.25">
      <c r="A8" s="113">
        <v>44393</v>
      </c>
      <c r="B8" s="21" t="s">
        <v>6955</v>
      </c>
      <c r="C8" s="1083">
        <v>30000360</v>
      </c>
      <c r="D8" s="20">
        <v>15081</v>
      </c>
      <c r="E8" s="33"/>
      <c r="F8" s="20">
        <f t="shared" si="0"/>
        <v>62094</v>
      </c>
    </row>
    <row r="9" spans="1:8" s="7" customFormat="1" ht="15.75" x14ac:dyDescent="0.25">
      <c r="A9" s="113">
        <v>44397</v>
      </c>
      <c r="B9" s="21" t="s">
        <v>6955</v>
      </c>
      <c r="C9" s="1083">
        <v>30000364</v>
      </c>
      <c r="D9" s="20">
        <v>31311</v>
      </c>
      <c r="E9" s="33"/>
      <c r="F9" s="20">
        <f t="shared" si="0"/>
        <v>93405</v>
      </c>
    </row>
    <row r="10" spans="1:8" s="7" customFormat="1" ht="15.75" x14ac:dyDescent="0.25">
      <c r="A10" s="113">
        <v>44397</v>
      </c>
      <c r="B10" s="21" t="s">
        <v>7112</v>
      </c>
      <c r="C10" s="1083">
        <v>30000364</v>
      </c>
      <c r="D10" s="20">
        <v>30988</v>
      </c>
      <c r="E10" s="33"/>
      <c r="F10" s="20">
        <f t="shared" si="0"/>
        <v>124393</v>
      </c>
    </row>
    <row r="11" spans="1:8" s="7" customFormat="1" ht="15.75" x14ac:dyDescent="0.25">
      <c r="A11" s="113">
        <v>44404</v>
      </c>
      <c r="B11" s="21" t="s">
        <v>6955</v>
      </c>
      <c r="C11" s="1083">
        <v>30000366</v>
      </c>
      <c r="D11" s="20">
        <v>6930</v>
      </c>
      <c r="E11" s="33"/>
      <c r="F11" s="20">
        <f t="shared" si="0"/>
        <v>131323</v>
      </c>
    </row>
    <row r="12" spans="1:8" s="7" customFormat="1" ht="15.75" x14ac:dyDescent="0.25">
      <c r="A12" s="113">
        <v>44408</v>
      </c>
      <c r="B12" s="21" t="s">
        <v>6955</v>
      </c>
      <c r="C12" s="1083">
        <v>30000370</v>
      </c>
      <c r="D12" s="20">
        <v>19829</v>
      </c>
      <c r="E12" s="33"/>
      <c r="F12" s="20">
        <f t="shared" si="0"/>
        <v>151152</v>
      </c>
    </row>
    <row r="13" spans="1:8" s="7" customFormat="1" ht="15.75" x14ac:dyDescent="0.25">
      <c r="A13" s="113">
        <v>44483</v>
      </c>
      <c r="B13" s="21" t="s">
        <v>7067</v>
      </c>
      <c r="C13" s="1083">
        <v>30000444</v>
      </c>
      <c r="D13" s="20">
        <v>16800</v>
      </c>
      <c r="E13" s="33"/>
      <c r="F13" s="20">
        <f t="shared" si="0"/>
        <v>167952</v>
      </c>
    </row>
    <row r="14" spans="1:8" s="7" customFormat="1" ht="15.75" x14ac:dyDescent="0.25">
      <c r="A14" s="113">
        <v>44497</v>
      </c>
      <c r="B14" s="21" t="s">
        <v>7067</v>
      </c>
      <c r="C14" s="1083">
        <v>30000458</v>
      </c>
      <c r="D14" s="20">
        <v>4505</v>
      </c>
      <c r="E14" s="33"/>
      <c r="F14" s="20">
        <f t="shared" si="0"/>
        <v>172457</v>
      </c>
    </row>
    <row r="15" spans="1:8" s="7" customFormat="1" ht="15.75" x14ac:dyDescent="0.25">
      <c r="A15" s="113">
        <v>44510</v>
      </c>
      <c r="B15" s="21" t="s">
        <v>11580</v>
      </c>
      <c r="C15" s="1083"/>
      <c r="D15" s="20"/>
      <c r="E15" s="33">
        <v>100000</v>
      </c>
      <c r="F15" s="20">
        <f t="shared" si="0"/>
        <v>72457</v>
      </c>
      <c r="G15" s="1076"/>
    </row>
    <row r="16" spans="1:8" s="7" customFormat="1" ht="15.75" x14ac:dyDescent="0.25">
      <c r="A16" s="113">
        <v>44424</v>
      </c>
      <c r="B16" s="21" t="s">
        <v>1400</v>
      </c>
      <c r="C16" s="1083">
        <v>30000390</v>
      </c>
      <c r="D16" s="20">
        <v>80990</v>
      </c>
      <c r="E16" s="33"/>
      <c r="F16" s="20">
        <f t="shared" si="0"/>
        <v>153447</v>
      </c>
    </row>
    <row r="17" spans="1:7" s="7" customFormat="1" ht="15.75" x14ac:dyDescent="0.25">
      <c r="A17" s="113">
        <v>44539</v>
      </c>
      <c r="B17" s="21" t="s">
        <v>7067</v>
      </c>
      <c r="C17" s="1083">
        <v>30000533</v>
      </c>
      <c r="D17" s="20">
        <v>8800</v>
      </c>
      <c r="E17" s="33"/>
      <c r="F17" s="20">
        <f t="shared" si="0"/>
        <v>162247</v>
      </c>
    </row>
    <row r="18" spans="1:7" s="7" customFormat="1" ht="15.75" customHeight="1" x14ac:dyDescent="0.25">
      <c r="A18" s="113">
        <v>44610</v>
      </c>
      <c r="B18" s="21" t="s">
        <v>7676</v>
      </c>
      <c r="C18" s="1083"/>
      <c r="D18" s="20"/>
      <c r="E18" s="33">
        <v>162247</v>
      </c>
      <c r="F18" s="20">
        <f t="shared" si="0"/>
        <v>0</v>
      </c>
      <c r="G18" s="1081"/>
    </row>
    <row r="19" spans="1:7" s="7" customFormat="1" ht="15.75" x14ac:dyDescent="0.25">
      <c r="A19" s="113">
        <v>44662</v>
      </c>
      <c r="B19" s="21" t="s">
        <v>7555</v>
      </c>
      <c r="C19" s="1083">
        <v>30000771</v>
      </c>
      <c r="D19" s="20">
        <v>27115</v>
      </c>
      <c r="E19" s="33"/>
      <c r="F19" s="20">
        <f t="shared" si="0"/>
        <v>27115</v>
      </c>
    </row>
    <row r="20" spans="1:7" s="7" customFormat="1" ht="15.75" x14ac:dyDescent="0.25">
      <c r="A20" s="113">
        <v>44708</v>
      </c>
      <c r="B20" s="21" t="s">
        <v>10525</v>
      </c>
      <c r="C20" s="1083"/>
      <c r="D20" s="20"/>
      <c r="E20" s="33">
        <v>27000</v>
      </c>
      <c r="F20" s="20">
        <f t="shared" si="0"/>
        <v>115</v>
      </c>
    </row>
    <row r="21" spans="1:7" s="7" customFormat="1" ht="15.75" x14ac:dyDescent="0.25">
      <c r="A21" s="113">
        <v>44708</v>
      </c>
      <c r="B21" s="21" t="s">
        <v>7876</v>
      </c>
      <c r="C21" s="1083"/>
      <c r="D21" s="20"/>
      <c r="E21" s="33">
        <v>115</v>
      </c>
      <c r="F21" s="20">
        <f t="shared" si="0"/>
        <v>0</v>
      </c>
    </row>
    <row r="22" spans="1:7" s="7" customFormat="1" ht="15.75" x14ac:dyDescent="0.25">
      <c r="A22" s="113">
        <v>44755</v>
      </c>
      <c r="B22" s="21" t="s">
        <v>8043</v>
      </c>
      <c r="C22" s="1083" t="s">
        <v>8452</v>
      </c>
      <c r="D22" s="20">
        <v>9600</v>
      </c>
      <c r="E22" s="33"/>
      <c r="F22" s="20">
        <f t="shared" si="0"/>
        <v>9600</v>
      </c>
    </row>
    <row r="23" spans="1:7" s="7" customFormat="1" ht="15.75" x14ac:dyDescent="0.25">
      <c r="A23" s="113">
        <v>44809</v>
      </c>
      <c r="B23" s="21" t="s">
        <v>8043</v>
      </c>
      <c r="C23" s="1083" t="s">
        <v>8313</v>
      </c>
      <c r="D23" s="20">
        <v>59395</v>
      </c>
      <c r="E23" s="33"/>
      <c r="F23" s="20">
        <f t="shared" si="0"/>
        <v>68995</v>
      </c>
    </row>
    <row r="24" spans="1:7" s="7" customFormat="1" ht="15.75" x14ac:dyDescent="0.25">
      <c r="A24" s="113">
        <v>44809</v>
      </c>
      <c r="B24" s="21" t="s">
        <v>8043</v>
      </c>
      <c r="C24" s="1083" t="s">
        <v>8314</v>
      </c>
      <c r="D24" s="20">
        <v>935180</v>
      </c>
      <c r="E24" s="33"/>
      <c r="F24" s="20">
        <f t="shared" si="0"/>
        <v>1004175</v>
      </c>
    </row>
    <row r="25" spans="1:7" s="7" customFormat="1" ht="15.75" x14ac:dyDescent="0.25">
      <c r="A25" s="113">
        <v>44809</v>
      </c>
      <c r="B25" s="21" t="s">
        <v>8043</v>
      </c>
      <c r="C25" s="1083" t="s">
        <v>8315</v>
      </c>
      <c r="D25" s="20">
        <v>28800</v>
      </c>
      <c r="E25" s="33"/>
      <c r="F25" s="20">
        <f t="shared" si="0"/>
        <v>1032975</v>
      </c>
    </row>
    <row r="26" spans="1:7" s="7" customFormat="1" ht="15.75" x14ac:dyDescent="0.25">
      <c r="A26" s="113">
        <v>44809</v>
      </c>
      <c r="B26" s="21" t="s">
        <v>8043</v>
      </c>
      <c r="C26" s="1083" t="s">
        <v>8316</v>
      </c>
      <c r="D26" s="20">
        <v>421212</v>
      </c>
      <c r="E26" s="33"/>
      <c r="F26" s="20">
        <f t="shared" si="0"/>
        <v>1454187</v>
      </c>
    </row>
    <row r="27" spans="1:7" s="7" customFormat="1" ht="15.75" x14ac:dyDescent="0.25">
      <c r="A27" s="113">
        <v>44809</v>
      </c>
      <c r="B27" s="21" t="s">
        <v>8043</v>
      </c>
      <c r="C27" s="1083" t="s">
        <v>8317</v>
      </c>
      <c r="D27" s="20">
        <v>371865</v>
      </c>
      <c r="E27" s="33"/>
      <c r="F27" s="20">
        <f t="shared" si="0"/>
        <v>1826052</v>
      </c>
    </row>
    <row r="28" spans="1:7" s="7" customFormat="1" ht="15.75" x14ac:dyDescent="0.25">
      <c r="A28" s="113">
        <v>44816</v>
      </c>
      <c r="B28" s="21" t="s">
        <v>8043</v>
      </c>
      <c r="C28" s="1083" t="s">
        <v>8403</v>
      </c>
      <c r="D28" s="20">
        <v>20800</v>
      </c>
      <c r="E28" s="33"/>
      <c r="F28" s="20">
        <f t="shared" si="0"/>
        <v>1846852</v>
      </c>
    </row>
    <row r="29" spans="1:7" s="7" customFormat="1" ht="15.75" x14ac:dyDescent="0.25">
      <c r="A29" s="113">
        <v>44818</v>
      </c>
      <c r="B29" s="21" t="s">
        <v>8043</v>
      </c>
      <c r="C29" s="1083" t="s">
        <v>8318</v>
      </c>
      <c r="D29" s="20">
        <v>274016</v>
      </c>
      <c r="E29" s="33"/>
      <c r="F29" s="20">
        <f t="shared" si="0"/>
        <v>2120868</v>
      </c>
    </row>
    <row r="30" spans="1:7" s="7" customFormat="1" ht="15.75" x14ac:dyDescent="0.25">
      <c r="A30" s="113">
        <v>44819</v>
      </c>
      <c r="B30" s="21" t="s">
        <v>7953</v>
      </c>
      <c r="C30" s="1083" t="s">
        <v>8319</v>
      </c>
      <c r="D30" s="20">
        <v>111043</v>
      </c>
      <c r="E30" s="33"/>
      <c r="F30" s="20">
        <f t="shared" si="0"/>
        <v>2231911</v>
      </c>
    </row>
    <row r="31" spans="1:7" s="7" customFormat="1" ht="15.75" x14ac:dyDescent="0.25">
      <c r="A31" s="113">
        <v>44827</v>
      </c>
      <c r="B31" s="21" t="s">
        <v>8043</v>
      </c>
      <c r="C31" s="1083" t="s">
        <v>8453</v>
      </c>
      <c r="D31" s="20">
        <v>41600</v>
      </c>
      <c r="E31" s="33"/>
      <c r="F31" s="20">
        <f t="shared" si="0"/>
        <v>2273511</v>
      </c>
    </row>
    <row r="32" spans="1:7" s="7" customFormat="1" ht="15.75" x14ac:dyDescent="0.25">
      <c r="A32" s="113">
        <v>44827</v>
      </c>
      <c r="B32" s="21" t="s">
        <v>8043</v>
      </c>
      <c r="C32" s="1083" t="s">
        <v>8454</v>
      </c>
      <c r="D32" s="20">
        <v>255657</v>
      </c>
      <c r="E32" s="33"/>
      <c r="F32" s="20">
        <f t="shared" si="0"/>
        <v>2529168</v>
      </c>
    </row>
    <row r="33" spans="1:7" s="7" customFormat="1" ht="15.75" x14ac:dyDescent="0.25">
      <c r="A33" s="113">
        <v>44833</v>
      </c>
      <c r="B33" s="21" t="s">
        <v>8043</v>
      </c>
      <c r="C33" s="1083" t="s">
        <v>8455</v>
      </c>
      <c r="D33" s="20">
        <v>232416</v>
      </c>
      <c r="E33" s="33"/>
      <c r="F33" s="20">
        <f t="shared" si="0"/>
        <v>2761584</v>
      </c>
      <c r="G33" s="1077"/>
    </row>
    <row r="34" spans="1:7" s="7" customFormat="1" ht="15.75" x14ac:dyDescent="0.25">
      <c r="A34" s="113">
        <v>44835</v>
      </c>
      <c r="B34" s="21" t="s">
        <v>7921</v>
      </c>
      <c r="C34" s="1083" t="s">
        <v>8404</v>
      </c>
      <c r="D34" s="20">
        <v>651281</v>
      </c>
      <c r="E34" s="33"/>
      <c r="F34" s="20">
        <f t="shared" si="0"/>
        <v>3412865</v>
      </c>
    </row>
    <row r="35" spans="1:7" s="7" customFormat="1" ht="15.75" x14ac:dyDescent="0.25">
      <c r="A35" s="113">
        <v>44838</v>
      </c>
      <c r="B35" s="21" t="s">
        <v>7921</v>
      </c>
      <c r="C35" s="1083" t="s">
        <v>8495</v>
      </c>
      <c r="D35" s="20">
        <v>14601</v>
      </c>
      <c r="E35" s="33"/>
      <c r="F35" s="20">
        <f t="shared" si="0"/>
        <v>3427466</v>
      </c>
    </row>
    <row r="36" spans="1:7" s="7" customFormat="1" ht="15.75" x14ac:dyDescent="0.25">
      <c r="A36" s="113">
        <v>44852</v>
      </c>
      <c r="B36" s="21" t="s">
        <v>8043</v>
      </c>
      <c r="C36" s="1083" t="s">
        <v>8546</v>
      </c>
      <c r="D36" s="20">
        <v>85219</v>
      </c>
      <c r="E36" s="33"/>
      <c r="F36" s="20">
        <f t="shared" si="0"/>
        <v>3512685</v>
      </c>
    </row>
    <row r="37" spans="1:7" s="7" customFormat="1" ht="15.75" x14ac:dyDescent="0.25">
      <c r="A37" s="113">
        <v>44854</v>
      </c>
      <c r="B37" s="21" t="s">
        <v>11581</v>
      </c>
      <c r="C37" s="1083"/>
      <c r="D37" s="20"/>
      <c r="E37" s="33">
        <v>300000</v>
      </c>
      <c r="F37" s="20">
        <f t="shared" si="0"/>
        <v>3212685</v>
      </c>
    </row>
    <row r="38" spans="1:7" s="7" customFormat="1" ht="15.75" x14ac:dyDescent="0.25">
      <c r="A38" s="113">
        <v>44854</v>
      </c>
      <c r="B38" s="21" t="s">
        <v>11581</v>
      </c>
      <c r="C38" s="1083"/>
      <c r="D38" s="20"/>
      <c r="E38" s="33">
        <v>460000</v>
      </c>
      <c r="F38" s="20">
        <f t="shared" si="0"/>
        <v>2752685</v>
      </c>
    </row>
    <row r="39" spans="1:7" s="7" customFormat="1" ht="15.75" x14ac:dyDescent="0.25">
      <c r="A39" s="113">
        <v>44855</v>
      </c>
      <c r="B39" s="21" t="s">
        <v>8339</v>
      </c>
      <c r="C39" s="1083" t="s">
        <v>8872</v>
      </c>
      <c r="D39" s="20">
        <v>196262</v>
      </c>
      <c r="E39" s="33"/>
      <c r="F39" s="20">
        <f t="shared" si="0"/>
        <v>2948947</v>
      </c>
    </row>
    <row r="40" spans="1:7" s="731" customFormat="1" ht="15.75" x14ac:dyDescent="0.25">
      <c r="A40" s="113">
        <v>44888</v>
      </c>
      <c r="B40" s="743" t="s">
        <v>11582</v>
      </c>
      <c r="C40" s="1084"/>
      <c r="D40" s="1085"/>
      <c r="E40" s="1086">
        <v>550000</v>
      </c>
      <c r="F40" s="20">
        <f t="shared" si="0"/>
        <v>2398947</v>
      </c>
      <c r="G40" s="1078"/>
    </row>
    <row r="41" spans="1:7" s="7" customFormat="1" ht="15.75" x14ac:dyDescent="0.25">
      <c r="A41" s="113">
        <v>44888</v>
      </c>
      <c r="B41" s="21" t="s">
        <v>8339</v>
      </c>
      <c r="C41" s="1083" t="s">
        <v>8859</v>
      </c>
      <c r="D41" s="20">
        <v>1450496</v>
      </c>
      <c r="E41" s="33"/>
      <c r="F41" s="20">
        <f t="shared" si="0"/>
        <v>3849443</v>
      </c>
    </row>
    <row r="42" spans="1:7" s="7" customFormat="1" ht="15.75" x14ac:dyDescent="0.25">
      <c r="A42" s="113">
        <v>44896</v>
      </c>
      <c r="B42" s="21" t="s">
        <v>8339</v>
      </c>
      <c r="C42" s="1083" t="s">
        <v>8857</v>
      </c>
      <c r="D42" s="20">
        <v>4000</v>
      </c>
      <c r="E42" s="33"/>
      <c r="F42" s="20">
        <f t="shared" si="0"/>
        <v>3853443</v>
      </c>
    </row>
    <row r="43" spans="1:7" s="7" customFormat="1" ht="15.75" x14ac:dyDescent="0.25">
      <c r="A43" s="113">
        <v>44896</v>
      </c>
      <c r="B43" s="21" t="s">
        <v>8339</v>
      </c>
      <c r="C43" s="1083" t="s">
        <v>8858</v>
      </c>
      <c r="D43" s="20">
        <v>100742</v>
      </c>
      <c r="E43" s="33"/>
      <c r="F43" s="20">
        <f t="shared" si="0"/>
        <v>3954185</v>
      </c>
    </row>
    <row r="44" spans="1:7" s="7" customFormat="1" ht="15.75" x14ac:dyDescent="0.25">
      <c r="A44" s="113">
        <v>44896</v>
      </c>
      <c r="B44" s="21" t="s">
        <v>8339</v>
      </c>
      <c r="C44" s="1083" t="s">
        <v>8861</v>
      </c>
      <c r="D44" s="20">
        <v>294393</v>
      </c>
      <c r="E44" s="33"/>
      <c r="F44" s="20">
        <f t="shared" si="0"/>
        <v>4248578</v>
      </c>
    </row>
    <row r="45" spans="1:7" s="7" customFormat="1" ht="15.75" x14ac:dyDescent="0.25">
      <c r="A45" s="113">
        <v>44897</v>
      </c>
      <c r="B45" s="21" t="s">
        <v>8559</v>
      </c>
      <c r="C45" s="1083" t="s">
        <v>8862</v>
      </c>
      <c r="D45" s="20">
        <v>157044</v>
      </c>
      <c r="E45" s="33"/>
      <c r="F45" s="20">
        <f t="shared" si="0"/>
        <v>4405622</v>
      </c>
    </row>
    <row r="46" spans="1:7" s="7" customFormat="1" ht="15.75" x14ac:dyDescent="0.25">
      <c r="A46" s="113">
        <v>44897</v>
      </c>
      <c r="B46" s="21" t="s">
        <v>8559</v>
      </c>
      <c r="C46" s="1083" t="s">
        <v>8863</v>
      </c>
      <c r="D46" s="20">
        <v>55248</v>
      </c>
      <c r="E46" s="33"/>
      <c r="F46" s="20">
        <f t="shared" si="0"/>
        <v>4460870</v>
      </c>
    </row>
    <row r="47" spans="1:7" s="7" customFormat="1" ht="15.75" x14ac:dyDescent="0.25">
      <c r="A47" s="113">
        <v>44897</v>
      </c>
      <c r="B47" s="21" t="s">
        <v>8339</v>
      </c>
      <c r="C47" s="1083" t="s">
        <v>8864</v>
      </c>
      <c r="D47" s="20">
        <v>56000</v>
      </c>
      <c r="E47" s="33"/>
      <c r="F47" s="20">
        <f t="shared" si="0"/>
        <v>4516870</v>
      </c>
    </row>
    <row r="48" spans="1:7" s="7" customFormat="1" ht="15.75" x14ac:dyDescent="0.25">
      <c r="A48" s="113">
        <v>44898</v>
      </c>
      <c r="B48" s="21" t="s">
        <v>8043</v>
      </c>
      <c r="C48" s="1083" t="s">
        <v>8865</v>
      </c>
      <c r="D48" s="20">
        <v>350364</v>
      </c>
      <c r="E48" s="33"/>
      <c r="F48" s="20">
        <f t="shared" si="0"/>
        <v>4867234</v>
      </c>
    </row>
    <row r="49" spans="1:8" s="7" customFormat="1" ht="15.75" x14ac:dyDescent="0.25">
      <c r="A49" s="113">
        <v>44901</v>
      </c>
      <c r="B49" s="21" t="s">
        <v>8339</v>
      </c>
      <c r="C49" s="1083" t="s">
        <v>8860</v>
      </c>
      <c r="D49" s="20">
        <v>100742</v>
      </c>
      <c r="E49" s="33"/>
      <c r="F49" s="20">
        <f t="shared" si="0"/>
        <v>4967976</v>
      </c>
    </row>
    <row r="50" spans="1:8" s="7" customFormat="1" ht="15.75" x14ac:dyDescent="0.25">
      <c r="A50" s="113">
        <v>44901</v>
      </c>
      <c r="B50" s="21" t="s">
        <v>8339</v>
      </c>
      <c r="C50" s="1083" t="s">
        <v>8866</v>
      </c>
      <c r="D50" s="20">
        <v>147250</v>
      </c>
      <c r="E50" s="33"/>
      <c r="F50" s="20">
        <f t="shared" si="0"/>
        <v>5115226</v>
      </c>
    </row>
    <row r="51" spans="1:8" s="7" customFormat="1" ht="15.75" x14ac:dyDescent="0.25">
      <c r="A51" s="113">
        <v>44910</v>
      </c>
      <c r="B51" s="21" t="s">
        <v>11583</v>
      </c>
      <c r="C51" s="1084"/>
      <c r="D51" s="1085"/>
      <c r="E51" s="1086">
        <v>300000</v>
      </c>
      <c r="F51" s="20">
        <f t="shared" si="0"/>
        <v>4815226</v>
      </c>
      <c r="G51" s="731"/>
    </row>
    <row r="52" spans="1:8" s="7" customFormat="1" ht="15.75" x14ac:dyDescent="0.25">
      <c r="A52" s="113">
        <v>44910</v>
      </c>
      <c r="B52" s="21" t="s">
        <v>11583</v>
      </c>
      <c r="C52" s="1084"/>
      <c r="D52" s="1085"/>
      <c r="E52" s="1086">
        <v>300000</v>
      </c>
      <c r="F52" s="20">
        <f t="shared" si="0"/>
        <v>4515226</v>
      </c>
      <c r="G52" s="731"/>
    </row>
    <row r="53" spans="1:8" s="7" customFormat="1" ht="15.75" x14ac:dyDescent="0.25">
      <c r="A53" s="113">
        <v>44922</v>
      </c>
      <c r="B53" s="743" t="s">
        <v>8559</v>
      </c>
      <c r="C53" s="1084" t="s">
        <v>8966</v>
      </c>
      <c r="D53" s="1085">
        <v>33571</v>
      </c>
      <c r="E53" s="1086"/>
      <c r="F53" s="20">
        <f t="shared" si="0"/>
        <v>4548797</v>
      </c>
      <c r="G53" s="731"/>
    </row>
    <row r="54" spans="1:8" s="7" customFormat="1" ht="15.75" x14ac:dyDescent="0.25">
      <c r="A54" s="113">
        <v>44924</v>
      </c>
      <c r="B54" s="750" t="s">
        <v>8956</v>
      </c>
      <c r="C54" s="1084"/>
      <c r="D54" s="1085"/>
      <c r="E54" s="1086">
        <v>333000</v>
      </c>
      <c r="F54" s="20">
        <f t="shared" si="0"/>
        <v>4215797</v>
      </c>
      <c r="G54" s="731"/>
    </row>
    <row r="55" spans="1:8" s="7" customFormat="1" ht="15.75" x14ac:dyDescent="0.25">
      <c r="A55" s="113">
        <v>44924</v>
      </c>
      <c r="B55" s="750" t="s">
        <v>8957</v>
      </c>
      <c r="C55" s="1084"/>
      <c r="D55" s="1085"/>
      <c r="E55" s="1086">
        <v>333000</v>
      </c>
      <c r="F55" s="20">
        <f t="shared" si="0"/>
        <v>3882797</v>
      </c>
      <c r="G55" s="731"/>
    </row>
    <row r="56" spans="1:8" s="7" customFormat="1" ht="15.75" x14ac:dyDescent="0.25">
      <c r="A56" s="113">
        <v>44924</v>
      </c>
      <c r="B56" s="750" t="s">
        <v>8958</v>
      </c>
      <c r="C56" s="1084"/>
      <c r="D56" s="1085"/>
      <c r="E56" s="1086">
        <v>334000</v>
      </c>
      <c r="F56" s="20">
        <f t="shared" si="0"/>
        <v>3548797</v>
      </c>
      <c r="G56" s="731"/>
      <c r="H56" s="128"/>
    </row>
    <row r="57" spans="1:8" s="7" customFormat="1" ht="15.75" x14ac:dyDescent="0.25">
      <c r="A57" s="113">
        <v>44933</v>
      </c>
      <c r="B57" s="21" t="s">
        <v>8339</v>
      </c>
      <c r="C57" s="1083" t="s">
        <v>9053</v>
      </c>
      <c r="D57" s="20">
        <v>33600</v>
      </c>
      <c r="E57" s="33"/>
      <c r="F57" s="20">
        <f t="shared" si="0"/>
        <v>3582397</v>
      </c>
    </row>
    <row r="58" spans="1:8" s="7" customFormat="1" ht="15.75" x14ac:dyDescent="0.25">
      <c r="A58" s="113">
        <v>44937</v>
      </c>
      <c r="B58" s="21" t="s">
        <v>8339</v>
      </c>
      <c r="C58" s="1083" t="s">
        <v>9286</v>
      </c>
      <c r="D58" s="20">
        <v>49065</v>
      </c>
      <c r="E58" s="33"/>
      <c r="F58" s="20">
        <f t="shared" si="0"/>
        <v>3631462</v>
      </c>
    </row>
    <row r="59" spans="1:8" s="7" customFormat="1" ht="15.75" x14ac:dyDescent="0.25">
      <c r="A59" s="113">
        <v>44952</v>
      </c>
      <c r="B59" s="21" t="s">
        <v>8876</v>
      </c>
      <c r="C59" s="1083" t="s">
        <v>9371</v>
      </c>
      <c r="D59" s="20">
        <v>536326</v>
      </c>
      <c r="E59" s="33"/>
      <c r="F59" s="20">
        <f t="shared" si="0"/>
        <v>4167788</v>
      </c>
      <c r="G59" s="731"/>
    </row>
    <row r="60" spans="1:8" s="7" customFormat="1" ht="15.75" x14ac:dyDescent="0.25">
      <c r="A60" s="113">
        <v>44956</v>
      </c>
      <c r="B60" s="21" t="s">
        <v>8876</v>
      </c>
      <c r="C60" s="1083" t="s">
        <v>9372</v>
      </c>
      <c r="D60" s="20">
        <v>240163</v>
      </c>
      <c r="E60" s="33"/>
      <c r="F60" s="20">
        <f t="shared" si="0"/>
        <v>4407951</v>
      </c>
    </row>
    <row r="61" spans="1:8" s="7" customFormat="1" ht="15.75" x14ac:dyDescent="0.25">
      <c r="A61" s="113">
        <v>44965</v>
      </c>
      <c r="B61" s="21" t="s">
        <v>8339</v>
      </c>
      <c r="C61" s="1083" t="s">
        <v>9373</v>
      </c>
      <c r="D61" s="20">
        <v>74889</v>
      </c>
      <c r="E61" s="33"/>
      <c r="F61" s="20">
        <f t="shared" si="0"/>
        <v>4482840</v>
      </c>
    </row>
    <row r="62" spans="1:8" s="7" customFormat="1" ht="15.75" x14ac:dyDescent="0.25">
      <c r="A62" s="113">
        <v>44971</v>
      </c>
      <c r="B62" s="21" t="s">
        <v>11584</v>
      </c>
      <c r="C62" s="1083"/>
      <c r="D62" s="20"/>
      <c r="E62" s="33">
        <v>600000</v>
      </c>
      <c r="F62" s="20">
        <f t="shared" si="0"/>
        <v>3882840</v>
      </c>
    </row>
    <row r="63" spans="1:8" s="7" customFormat="1" ht="15.75" x14ac:dyDescent="0.25">
      <c r="A63" s="113">
        <v>44973</v>
      </c>
      <c r="B63" s="21" t="s">
        <v>11585</v>
      </c>
      <c r="C63" s="1083"/>
      <c r="D63" s="20"/>
      <c r="E63" s="33">
        <v>400000</v>
      </c>
      <c r="F63" s="20">
        <f t="shared" si="0"/>
        <v>3482840</v>
      </c>
    </row>
    <row r="64" spans="1:8" s="7" customFormat="1" ht="15.75" x14ac:dyDescent="0.25">
      <c r="A64" s="113">
        <v>45013</v>
      </c>
      <c r="B64" s="21" t="s">
        <v>8876</v>
      </c>
      <c r="C64" s="1083" t="s">
        <v>9595</v>
      </c>
      <c r="D64" s="20">
        <v>11200</v>
      </c>
      <c r="E64" s="33"/>
      <c r="F64" s="20">
        <f t="shared" si="0"/>
        <v>3494040</v>
      </c>
    </row>
    <row r="65" spans="1:7" s="7" customFormat="1" ht="15.75" x14ac:dyDescent="0.25">
      <c r="A65" s="113">
        <v>45027</v>
      </c>
      <c r="B65" s="13" t="s">
        <v>9643</v>
      </c>
      <c r="C65" s="1083"/>
      <c r="D65" s="20"/>
      <c r="E65" s="33">
        <v>800000</v>
      </c>
      <c r="F65" s="20">
        <f t="shared" si="0"/>
        <v>2694040</v>
      </c>
    </row>
    <row r="66" spans="1:7" s="7" customFormat="1" ht="15.75" x14ac:dyDescent="0.25">
      <c r="A66" s="113">
        <v>45048</v>
      </c>
      <c r="B66" s="13" t="s">
        <v>9749</v>
      </c>
      <c r="C66" s="1083"/>
      <c r="D66" s="20"/>
      <c r="E66" s="33">
        <v>441500</v>
      </c>
      <c r="F66" s="20">
        <f t="shared" si="0"/>
        <v>2252540</v>
      </c>
    </row>
    <row r="67" spans="1:7" s="7" customFormat="1" ht="15.75" x14ac:dyDescent="0.25">
      <c r="A67" s="113">
        <v>45048</v>
      </c>
      <c r="B67" s="21" t="s">
        <v>9661</v>
      </c>
      <c r="C67" s="1083" t="s">
        <v>9820</v>
      </c>
      <c r="D67" s="20">
        <v>441068</v>
      </c>
      <c r="E67" s="33"/>
      <c r="F67" s="20">
        <f t="shared" si="0"/>
        <v>2693608</v>
      </c>
    </row>
    <row r="68" spans="1:7" s="7" customFormat="1" ht="15.75" x14ac:dyDescent="0.25">
      <c r="A68" s="113">
        <v>45059</v>
      </c>
      <c r="B68" s="21" t="s">
        <v>9661</v>
      </c>
      <c r="C68" s="1083" t="s">
        <v>9978</v>
      </c>
      <c r="D68" s="20">
        <v>77980</v>
      </c>
      <c r="E68" s="33"/>
      <c r="F68" s="20">
        <f t="shared" si="0"/>
        <v>2771588</v>
      </c>
    </row>
    <row r="69" spans="1:7" s="7" customFormat="1" ht="15.75" x14ac:dyDescent="0.25">
      <c r="A69" s="113">
        <v>45065</v>
      </c>
      <c r="B69" s="21" t="s">
        <v>9661</v>
      </c>
      <c r="C69" s="1083" t="s">
        <v>9980</v>
      </c>
      <c r="D69" s="20">
        <v>51648</v>
      </c>
      <c r="E69" s="33"/>
      <c r="F69" s="20">
        <f t="shared" si="0"/>
        <v>2823236</v>
      </c>
    </row>
    <row r="70" spans="1:7" s="7" customFormat="1" ht="15.75" x14ac:dyDescent="0.25">
      <c r="A70" s="113">
        <v>45072</v>
      </c>
      <c r="B70" s="21" t="s">
        <v>9661</v>
      </c>
      <c r="C70" s="1083" t="s">
        <v>9982</v>
      </c>
      <c r="D70" s="20">
        <v>10200</v>
      </c>
      <c r="E70" s="33"/>
      <c r="F70" s="20">
        <f t="shared" si="0"/>
        <v>2833436</v>
      </c>
    </row>
    <row r="71" spans="1:7" s="7" customFormat="1" ht="15.75" x14ac:dyDescent="0.25">
      <c r="A71" s="113">
        <v>45075</v>
      </c>
      <c r="B71" s="21" t="s">
        <v>9661</v>
      </c>
      <c r="C71" s="1083" t="s">
        <v>9984</v>
      </c>
      <c r="D71" s="20">
        <v>32000</v>
      </c>
      <c r="E71" s="33"/>
      <c r="F71" s="20">
        <f t="shared" ref="F71:F145" si="1">F70+D71-E71</f>
        <v>2865436</v>
      </c>
    </row>
    <row r="72" spans="1:7" s="7" customFormat="1" ht="15.75" x14ac:dyDescent="0.25">
      <c r="A72" s="113">
        <v>45075</v>
      </c>
      <c r="B72" s="21" t="s">
        <v>9986</v>
      </c>
      <c r="C72" s="1083" t="s">
        <v>9987</v>
      </c>
      <c r="D72" s="20">
        <v>25630</v>
      </c>
      <c r="E72" s="33"/>
      <c r="F72" s="20">
        <f t="shared" si="1"/>
        <v>2891066</v>
      </c>
    </row>
    <row r="73" spans="1:7" s="7" customFormat="1" ht="15.75" x14ac:dyDescent="0.25">
      <c r="A73" s="113">
        <v>45083</v>
      </c>
      <c r="B73" s="21" t="s">
        <v>9356</v>
      </c>
      <c r="C73" s="1083" t="s">
        <v>10265</v>
      </c>
      <c r="D73" s="20">
        <v>59395</v>
      </c>
      <c r="E73" s="33"/>
      <c r="F73" s="20">
        <f t="shared" si="1"/>
        <v>2950461</v>
      </c>
    </row>
    <row r="74" spans="1:7" s="7" customFormat="1" ht="15.75" customHeight="1" x14ac:dyDescent="0.25">
      <c r="A74" s="113">
        <v>45086</v>
      </c>
      <c r="B74" s="21" t="s">
        <v>10127</v>
      </c>
      <c r="C74" s="1083"/>
      <c r="D74" s="20"/>
      <c r="E74" s="33">
        <v>1000000</v>
      </c>
      <c r="F74" s="20">
        <f t="shared" si="1"/>
        <v>1950461</v>
      </c>
      <c r="G74" s="1082"/>
    </row>
    <row r="75" spans="1:7" s="7" customFormat="1" ht="15.75" x14ac:dyDescent="0.25">
      <c r="A75" s="113">
        <v>45091</v>
      </c>
      <c r="B75" s="21" t="s">
        <v>9356</v>
      </c>
      <c r="C75" s="1083" t="s">
        <v>10266</v>
      </c>
      <c r="D75" s="20">
        <v>94595</v>
      </c>
      <c r="E75" s="33"/>
      <c r="F75" s="20">
        <f t="shared" si="1"/>
        <v>2045056</v>
      </c>
    </row>
    <row r="76" spans="1:7" s="7" customFormat="1" ht="15.75" x14ac:dyDescent="0.25">
      <c r="A76" s="113">
        <v>45093</v>
      </c>
      <c r="B76" s="21" t="s">
        <v>9356</v>
      </c>
      <c r="C76" s="1083" t="s">
        <v>10267</v>
      </c>
      <c r="D76" s="20">
        <v>118790</v>
      </c>
      <c r="E76" s="33"/>
      <c r="F76" s="20">
        <f t="shared" si="1"/>
        <v>2163846</v>
      </c>
    </row>
    <row r="77" spans="1:7" s="7" customFormat="1" ht="15.75" x14ac:dyDescent="0.25">
      <c r="A77" s="113">
        <v>45099</v>
      </c>
      <c r="B77" s="21" t="s">
        <v>10151</v>
      </c>
      <c r="C77" s="1083" t="s">
        <v>10442</v>
      </c>
      <c r="D77" s="20">
        <v>149260</v>
      </c>
      <c r="E77" s="33"/>
      <c r="F77" s="20">
        <f t="shared" si="1"/>
        <v>2313106</v>
      </c>
    </row>
    <row r="78" spans="1:7" s="7" customFormat="1" ht="15.75" x14ac:dyDescent="0.25">
      <c r="A78" s="113">
        <v>45114</v>
      </c>
      <c r="B78" s="21" t="s">
        <v>10151</v>
      </c>
      <c r="C78" s="1083" t="s">
        <v>10441</v>
      </c>
      <c r="D78" s="20">
        <v>35200</v>
      </c>
      <c r="E78" s="33"/>
      <c r="F78" s="20">
        <f t="shared" si="1"/>
        <v>2348306</v>
      </c>
    </row>
    <row r="79" spans="1:7" s="7" customFormat="1" ht="15.75" x14ac:dyDescent="0.25">
      <c r="A79" s="113">
        <v>45131</v>
      </c>
      <c r="B79" s="21" t="s">
        <v>10586</v>
      </c>
      <c r="C79" s="1083"/>
      <c r="D79" s="20"/>
      <c r="E79" s="33">
        <v>385000</v>
      </c>
      <c r="F79" s="20">
        <f t="shared" si="1"/>
        <v>1963306</v>
      </c>
    </row>
    <row r="80" spans="1:7" s="7" customFormat="1" ht="15.75" x14ac:dyDescent="0.25">
      <c r="A80" s="113">
        <v>45133</v>
      </c>
      <c r="B80" s="21" t="s">
        <v>9356</v>
      </c>
      <c r="C80" s="1083" t="s">
        <v>10623</v>
      </c>
      <c r="D80" s="32">
        <v>136390</v>
      </c>
      <c r="E80" s="33"/>
      <c r="F80" s="20">
        <f t="shared" si="1"/>
        <v>2099696</v>
      </c>
    </row>
    <row r="81" spans="1:9" s="7" customFormat="1" ht="15.75" x14ac:dyDescent="0.25">
      <c r="A81" s="113">
        <v>45133</v>
      </c>
      <c r="B81" s="21" t="s">
        <v>9986</v>
      </c>
      <c r="C81" s="1083" t="s">
        <v>10624</v>
      </c>
      <c r="D81" s="20">
        <v>10125</v>
      </c>
      <c r="E81" s="33"/>
      <c r="F81" s="20">
        <f t="shared" si="1"/>
        <v>2109821</v>
      </c>
    </row>
    <row r="82" spans="1:9" s="7" customFormat="1" ht="15.75" x14ac:dyDescent="0.25">
      <c r="A82" s="113">
        <v>45141</v>
      </c>
      <c r="B82" s="21" t="s">
        <v>10571</v>
      </c>
      <c r="C82" s="1083" t="s">
        <v>10685</v>
      </c>
      <c r="D82" s="20">
        <v>752630</v>
      </c>
      <c r="E82" s="33"/>
      <c r="F82" s="20">
        <f t="shared" si="1"/>
        <v>2862451</v>
      </c>
    </row>
    <row r="83" spans="1:9" s="7" customFormat="1" ht="15.75" x14ac:dyDescent="0.25">
      <c r="A83" s="113">
        <v>45143</v>
      </c>
      <c r="B83" s="21" t="s">
        <v>9356</v>
      </c>
      <c r="C83" s="1083" t="s">
        <v>10686</v>
      </c>
      <c r="D83" s="20">
        <v>153990</v>
      </c>
      <c r="E83" s="33"/>
      <c r="F83" s="20">
        <f t="shared" si="1"/>
        <v>3016441</v>
      </c>
    </row>
    <row r="84" spans="1:9" s="7" customFormat="1" ht="15.75" x14ac:dyDescent="0.25">
      <c r="A84" s="113">
        <v>45149</v>
      </c>
      <c r="B84" s="21" t="s">
        <v>10232</v>
      </c>
      <c r="C84" s="1083" t="s">
        <v>10844</v>
      </c>
      <c r="D84" s="20">
        <v>67956</v>
      </c>
      <c r="E84" s="33"/>
      <c r="F84" s="20">
        <f t="shared" si="1"/>
        <v>3084397</v>
      </c>
    </row>
    <row r="85" spans="1:9" s="7" customFormat="1" ht="15.75" customHeight="1" x14ac:dyDescent="0.25">
      <c r="A85" s="113">
        <v>45153</v>
      </c>
      <c r="B85" s="21" t="s">
        <v>11586</v>
      </c>
      <c r="C85" s="1083"/>
      <c r="D85" s="20"/>
      <c r="E85" s="33">
        <v>1350000</v>
      </c>
      <c r="F85" s="20">
        <f t="shared" si="1"/>
        <v>1734397</v>
      </c>
      <c r="G85" s="1082"/>
    </row>
    <row r="86" spans="1:9" s="7" customFormat="1" ht="17.25" customHeight="1" x14ac:dyDescent="0.25">
      <c r="A86" s="113">
        <v>45161</v>
      </c>
      <c r="B86" s="21" t="s">
        <v>10571</v>
      </c>
      <c r="C86" s="1083" t="s">
        <v>10943</v>
      </c>
      <c r="D86" s="20">
        <v>334758</v>
      </c>
      <c r="E86" s="33"/>
      <c r="F86" s="20">
        <f t="shared" si="1"/>
        <v>2069155</v>
      </c>
      <c r="G86" s="1079"/>
    </row>
    <row r="87" spans="1:9" s="7" customFormat="1" ht="17.25" customHeight="1" x14ac:dyDescent="0.25">
      <c r="A87" s="113">
        <v>45162</v>
      </c>
      <c r="B87" s="21" t="s">
        <v>10296</v>
      </c>
      <c r="C87" s="1083" t="s">
        <v>10944</v>
      </c>
      <c r="D87" s="20">
        <v>82636</v>
      </c>
      <c r="E87" s="33"/>
      <c r="F87" s="20">
        <f t="shared" si="1"/>
        <v>2151791</v>
      </c>
      <c r="G87" s="1079"/>
    </row>
    <row r="88" spans="1:9" s="7" customFormat="1" ht="15.75" x14ac:dyDescent="0.25">
      <c r="A88" s="113">
        <v>45168</v>
      </c>
      <c r="B88" s="21" t="s">
        <v>10571</v>
      </c>
      <c r="C88" s="1083" t="s">
        <v>10930</v>
      </c>
      <c r="D88" s="20">
        <v>32000</v>
      </c>
      <c r="E88" s="33"/>
      <c r="F88" s="20">
        <f t="shared" si="1"/>
        <v>2183791</v>
      </c>
    </row>
    <row r="89" spans="1:9" s="7" customFormat="1" ht="15.75" x14ac:dyDescent="0.25">
      <c r="A89" s="113">
        <v>45169</v>
      </c>
      <c r="B89" s="21" t="s">
        <v>9356</v>
      </c>
      <c r="C89" s="1083" t="s">
        <v>11014</v>
      </c>
      <c r="D89" s="20">
        <v>119294</v>
      </c>
      <c r="E89" s="33"/>
      <c r="F89" s="20">
        <f t="shared" si="1"/>
        <v>2303085</v>
      </c>
    </row>
    <row r="90" spans="1:9" s="7" customFormat="1" ht="15.75" x14ac:dyDescent="0.25">
      <c r="A90" s="113">
        <v>45173</v>
      </c>
      <c r="B90" s="21" t="s">
        <v>9356</v>
      </c>
      <c r="C90" s="1083" t="s">
        <v>11015</v>
      </c>
      <c r="D90" s="20">
        <v>119296</v>
      </c>
      <c r="E90" s="33"/>
      <c r="F90" s="20">
        <f t="shared" si="1"/>
        <v>2422381</v>
      </c>
    </row>
    <row r="91" spans="1:9" s="7" customFormat="1" ht="16.5" customHeight="1" x14ac:dyDescent="0.25">
      <c r="A91" s="113">
        <v>45178</v>
      </c>
      <c r="B91" s="21" t="s">
        <v>9356</v>
      </c>
      <c r="C91" s="1083" t="s">
        <v>11016</v>
      </c>
      <c r="D91" s="20">
        <v>222592</v>
      </c>
      <c r="E91" s="33"/>
      <c r="F91" s="20">
        <f t="shared" si="1"/>
        <v>2644973</v>
      </c>
      <c r="I91" s="128"/>
    </row>
    <row r="92" spans="1:9" s="7" customFormat="1" ht="15.75" x14ac:dyDescent="0.25">
      <c r="A92" s="113">
        <v>45178</v>
      </c>
      <c r="B92" s="21" t="s">
        <v>10576</v>
      </c>
      <c r="C92" s="1083" t="s">
        <v>11073</v>
      </c>
      <c r="D92" s="20">
        <v>804137</v>
      </c>
      <c r="E92" s="33"/>
      <c r="F92" s="20">
        <f t="shared" si="1"/>
        <v>3449110</v>
      </c>
    </row>
    <row r="93" spans="1:9" s="7" customFormat="1" ht="15.75" x14ac:dyDescent="0.25">
      <c r="A93" s="113">
        <v>45180</v>
      </c>
      <c r="B93" s="21" t="s">
        <v>9356</v>
      </c>
      <c r="C93" s="1083" t="s">
        <v>11074</v>
      </c>
      <c r="D93" s="20">
        <v>119296</v>
      </c>
      <c r="E93" s="33"/>
      <c r="F93" s="20">
        <f t="shared" si="1"/>
        <v>3568406</v>
      </c>
    </row>
    <row r="94" spans="1:9" s="7" customFormat="1" ht="15.75" x14ac:dyDescent="0.25">
      <c r="A94" s="113">
        <v>45180</v>
      </c>
      <c r="B94" s="21" t="s">
        <v>10576</v>
      </c>
      <c r="C94" s="1083" t="s">
        <v>11077</v>
      </c>
      <c r="D94" s="20">
        <v>891939</v>
      </c>
      <c r="E94" s="33"/>
      <c r="F94" s="20">
        <f t="shared" si="1"/>
        <v>4460345</v>
      </c>
    </row>
    <row r="95" spans="1:9" s="7" customFormat="1" ht="15.75" x14ac:dyDescent="0.25">
      <c r="A95" s="113">
        <v>45180</v>
      </c>
      <c r="B95" s="21" t="s">
        <v>11075</v>
      </c>
      <c r="C95" s="1083" t="s">
        <v>11076</v>
      </c>
      <c r="D95" s="20">
        <v>235504</v>
      </c>
      <c r="E95" s="33"/>
      <c r="F95" s="20">
        <f t="shared" si="1"/>
        <v>4695849</v>
      </c>
    </row>
    <row r="96" spans="1:9" s="7" customFormat="1" ht="15.75" x14ac:dyDescent="0.25">
      <c r="A96" s="113">
        <v>45184</v>
      </c>
      <c r="B96" s="21" t="s">
        <v>9356</v>
      </c>
      <c r="C96" s="1083" t="s">
        <v>11204</v>
      </c>
      <c r="D96" s="20">
        <v>103296</v>
      </c>
      <c r="E96" s="33"/>
      <c r="F96" s="20">
        <f t="shared" si="1"/>
        <v>4799145</v>
      </c>
    </row>
    <row r="97" spans="1:7" s="7" customFormat="1" ht="15.75" x14ac:dyDescent="0.25">
      <c r="A97" s="113">
        <v>45184</v>
      </c>
      <c r="B97" s="21" t="s">
        <v>10576</v>
      </c>
      <c r="C97" s="1083" t="s">
        <v>11205</v>
      </c>
      <c r="D97" s="20">
        <v>804137</v>
      </c>
      <c r="E97" s="33"/>
      <c r="F97" s="20">
        <f t="shared" si="1"/>
        <v>5603282</v>
      </c>
    </row>
    <row r="98" spans="1:7" s="7" customFormat="1" ht="15.75" x14ac:dyDescent="0.25">
      <c r="A98" s="113">
        <v>45187</v>
      </c>
      <c r="B98" s="21" t="s">
        <v>10576</v>
      </c>
      <c r="C98" s="1083" t="s">
        <v>11206</v>
      </c>
      <c r="D98" s="20">
        <v>1011740</v>
      </c>
      <c r="E98" s="33"/>
      <c r="F98" s="20">
        <f t="shared" si="1"/>
        <v>6615022</v>
      </c>
    </row>
    <row r="99" spans="1:7" s="7" customFormat="1" ht="15.75" x14ac:dyDescent="0.25">
      <c r="A99" s="113">
        <v>45190</v>
      </c>
      <c r="B99" s="21" t="s">
        <v>9356</v>
      </c>
      <c r="C99" s="1083" t="s">
        <v>11208</v>
      </c>
      <c r="D99" s="20">
        <v>113296</v>
      </c>
      <c r="E99" s="33"/>
      <c r="F99" s="20">
        <f t="shared" si="1"/>
        <v>6728318</v>
      </c>
    </row>
    <row r="100" spans="1:7" s="7" customFormat="1" ht="15.75" x14ac:dyDescent="0.25">
      <c r="A100" s="113">
        <v>45191</v>
      </c>
      <c r="B100" s="21" t="s">
        <v>9356</v>
      </c>
      <c r="C100" s="1083" t="s">
        <v>11209</v>
      </c>
      <c r="D100" s="20">
        <v>16000</v>
      </c>
      <c r="E100" s="33"/>
      <c r="F100" s="20">
        <f t="shared" si="1"/>
        <v>6744318</v>
      </c>
    </row>
    <row r="101" spans="1:7" s="7" customFormat="1" ht="15.75" x14ac:dyDescent="0.25">
      <c r="A101" s="113">
        <v>45191</v>
      </c>
      <c r="B101" s="21" t="s">
        <v>10232</v>
      </c>
      <c r="C101" s="1083" t="s">
        <v>11207</v>
      </c>
      <c r="D101" s="20">
        <v>684336</v>
      </c>
      <c r="E101" s="33"/>
      <c r="F101" s="20">
        <f t="shared" si="1"/>
        <v>7428654</v>
      </c>
    </row>
    <row r="102" spans="1:7" s="7" customFormat="1" ht="15.75" x14ac:dyDescent="0.25">
      <c r="A102" s="113">
        <v>45191</v>
      </c>
      <c r="B102" s="21" t="s">
        <v>10151</v>
      </c>
      <c r="C102" s="1083" t="s">
        <v>11212</v>
      </c>
      <c r="D102" s="20">
        <v>43900</v>
      </c>
      <c r="E102" s="33"/>
      <c r="F102" s="20">
        <f t="shared" si="1"/>
        <v>7472554</v>
      </c>
    </row>
    <row r="103" spans="1:7" s="7" customFormat="1" ht="15.75" x14ac:dyDescent="0.25">
      <c r="A103" s="113">
        <v>45191</v>
      </c>
      <c r="B103" s="21" t="s">
        <v>9356</v>
      </c>
      <c r="C103" s="1083" t="s">
        <v>11211</v>
      </c>
      <c r="D103" s="20">
        <v>67648</v>
      </c>
      <c r="E103" s="33"/>
      <c r="F103" s="20">
        <f t="shared" si="1"/>
        <v>7540202</v>
      </c>
    </row>
    <row r="104" spans="1:7" s="7" customFormat="1" ht="15.75" x14ac:dyDescent="0.25">
      <c r="A104" s="113">
        <v>45191</v>
      </c>
      <c r="B104" s="21" t="s">
        <v>10576</v>
      </c>
      <c r="C104" s="1083" t="s">
        <v>11210</v>
      </c>
      <c r="D104" s="20">
        <v>804137</v>
      </c>
      <c r="E104" s="33"/>
      <c r="F104" s="20">
        <f t="shared" si="1"/>
        <v>8344339</v>
      </c>
    </row>
    <row r="105" spans="1:7" s="7" customFormat="1" ht="15.75" x14ac:dyDescent="0.25">
      <c r="A105" s="113">
        <v>45192</v>
      </c>
      <c r="B105" s="21" t="s">
        <v>9356</v>
      </c>
      <c r="C105" s="1083" t="s">
        <v>11252</v>
      </c>
      <c r="D105" s="20">
        <v>16000</v>
      </c>
      <c r="E105" s="33"/>
      <c r="F105" s="20">
        <f t="shared" si="1"/>
        <v>8360339</v>
      </c>
    </row>
    <row r="106" spans="1:7" s="7" customFormat="1" ht="15.75" x14ac:dyDescent="0.25">
      <c r="A106" s="113">
        <v>45194</v>
      </c>
      <c r="B106" s="13" t="s">
        <v>11174</v>
      </c>
      <c r="C106" s="1083"/>
      <c r="D106" s="20"/>
      <c r="E106" s="33">
        <v>500000</v>
      </c>
      <c r="F106" s="20">
        <f t="shared" si="1"/>
        <v>7860339</v>
      </c>
    </row>
    <row r="107" spans="1:7" s="7" customFormat="1" ht="15.75" x14ac:dyDescent="0.25">
      <c r="A107" s="113">
        <v>45195</v>
      </c>
      <c r="B107" s="13" t="s">
        <v>11174</v>
      </c>
      <c r="C107" s="1083"/>
      <c r="D107" s="20"/>
      <c r="E107" s="33">
        <v>800000</v>
      </c>
      <c r="F107" s="20">
        <f t="shared" si="1"/>
        <v>7060339</v>
      </c>
      <c r="G107" s="731"/>
    </row>
    <row r="108" spans="1:7" s="7" customFormat="1" ht="15.75" x14ac:dyDescent="0.25">
      <c r="A108" s="113">
        <v>45195</v>
      </c>
      <c r="B108" s="21" t="s">
        <v>10232</v>
      </c>
      <c r="C108" s="1083" t="s">
        <v>11253</v>
      </c>
      <c r="D108" s="20">
        <v>716336</v>
      </c>
      <c r="E108" s="33"/>
      <c r="F108" s="20">
        <f t="shared" si="1"/>
        <v>7776675</v>
      </c>
      <c r="G108" s="1076"/>
    </row>
    <row r="109" spans="1:7" s="7" customFormat="1" ht="15.75" x14ac:dyDescent="0.25">
      <c r="A109" s="113">
        <v>45197</v>
      </c>
      <c r="B109" s="21" t="s">
        <v>11075</v>
      </c>
      <c r="C109" s="1083" t="s">
        <v>11254</v>
      </c>
      <c r="D109" s="20">
        <v>147702</v>
      </c>
      <c r="E109" s="33"/>
      <c r="F109" s="20">
        <f t="shared" si="1"/>
        <v>7924377</v>
      </c>
      <c r="G109" s="1076"/>
    </row>
    <row r="110" spans="1:7" s="7" customFormat="1" ht="15.75" x14ac:dyDescent="0.25">
      <c r="A110" s="113">
        <v>45195</v>
      </c>
      <c r="B110" s="13" t="s">
        <v>11174</v>
      </c>
      <c r="C110" s="1083"/>
      <c r="D110" s="20"/>
      <c r="E110" s="33">
        <v>500000</v>
      </c>
      <c r="F110" s="20">
        <f t="shared" si="1"/>
        <v>7424377</v>
      </c>
      <c r="G110" s="731"/>
    </row>
    <row r="111" spans="1:7" s="7" customFormat="1" ht="21" x14ac:dyDescent="0.25">
      <c r="A111" s="113">
        <v>45197</v>
      </c>
      <c r="B111" s="21" t="s">
        <v>11264</v>
      </c>
      <c r="C111" s="1083"/>
      <c r="D111" s="20"/>
      <c r="E111" s="33">
        <v>50000</v>
      </c>
      <c r="F111" s="20">
        <f t="shared" si="1"/>
        <v>7374377</v>
      </c>
      <c r="G111" s="1080"/>
    </row>
    <row r="112" spans="1:7" s="7" customFormat="1" ht="15.75" x14ac:dyDescent="0.25">
      <c r="A112" s="113">
        <v>45202</v>
      </c>
      <c r="B112" s="21" t="s">
        <v>10576</v>
      </c>
      <c r="C112" s="1083" t="s">
        <v>11255</v>
      </c>
      <c r="D112" s="20">
        <v>64000</v>
      </c>
      <c r="E112" s="33"/>
      <c r="F112" s="20">
        <f t="shared" si="1"/>
        <v>7438377</v>
      </c>
    </row>
    <row r="113" spans="1:7" s="7" customFormat="1" ht="15.75" x14ac:dyDescent="0.25">
      <c r="A113" s="113">
        <v>45202</v>
      </c>
      <c r="B113" s="21" t="s">
        <v>10232</v>
      </c>
      <c r="C113" s="1083" t="s">
        <v>11256</v>
      </c>
      <c r="D113" s="20">
        <v>683270</v>
      </c>
      <c r="E113" s="33"/>
      <c r="F113" s="20">
        <f t="shared" si="1"/>
        <v>8121647</v>
      </c>
    </row>
    <row r="114" spans="1:7" s="7" customFormat="1" ht="15.75" x14ac:dyDescent="0.25">
      <c r="A114" s="113">
        <v>45202</v>
      </c>
      <c r="B114" s="13" t="s">
        <v>11174</v>
      </c>
      <c r="C114" s="1083"/>
      <c r="D114" s="20"/>
      <c r="E114" s="33">
        <v>200000</v>
      </c>
      <c r="F114" s="20">
        <f t="shared" si="1"/>
        <v>7921647</v>
      </c>
    </row>
    <row r="115" spans="1:7" s="7" customFormat="1" ht="15.75" x14ac:dyDescent="0.25">
      <c r="A115" s="113">
        <v>45205</v>
      </c>
      <c r="B115" s="21" t="s">
        <v>10232</v>
      </c>
      <c r="C115" s="1083" t="s">
        <v>11353</v>
      </c>
      <c r="D115" s="20">
        <v>461969</v>
      </c>
      <c r="E115" s="33"/>
      <c r="F115" s="20">
        <f t="shared" si="1"/>
        <v>8383616</v>
      </c>
    </row>
    <row r="116" spans="1:7" s="7" customFormat="1" ht="15.75" x14ac:dyDescent="0.25">
      <c r="A116" s="113">
        <v>45205</v>
      </c>
      <c r="B116" s="21" t="s">
        <v>10576</v>
      </c>
      <c r="C116" s="1083" t="s">
        <v>11354</v>
      </c>
      <c r="D116" s="20">
        <v>461969</v>
      </c>
      <c r="E116" s="33"/>
      <c r="F116" s="20">
        <f t="shared" si="1"/>
        <v>8845585</v>
      </c>
    </row>
    <row r="117" spans="1:7" s="7" customFormat="1" ht="15.75" x14ac:dyDescent="0.25">
      <c r="A117" s="113">
        <v>45213</v>
      </c>
      <c r="B117" s="21" t="s">
        <v>10232</v>
      </c>
      <c r="C117" s="1083" t="s">
        <v>11411</v>
      </c>
      <c r="D117" s="20">
        <v>48000</v>
      </c>
      <c r="E117" s="33"/>
      <c r="F117" s="20">
        <f t="shared" si="1"/>
        <v>8893585</v>
      </c>
    </row>
    <row r="118" spans="1:7" s="7" customFormat="1" ht="15.75" x14ac:dyDescent="0.25">
      <c r="A118" s="113">
        <v>45213</v>
      </c>
      <c r="B118" s="21" t="s">
        <v>10576</v>
      </c>
      <c r="C118" s="1083" t="s">
        <v>11412</v>
      </c>
      <c r="D118" s="20">
        <v>374168</v>
      </c>
      <c r="E118" s="33"/>
      <c r="F118" s="20">
        <f t="shared" si="1"/>
        <v>9267753</v>
      </c>
    </row>
    <row r="119" spans="1:7" s="7" customFormat="1" ht="15.75" x14ac:dyDescent="0.25">
      <c r="A119" s="113">
        <v>45217</v>
      </c>
      <c r="B119" s="21" t="s">
        <v>10232</v>
      </c>
      <c r="C119" s="1083" t="s">
        <v>11413</v>
      </c>
      <c r="D119" s="20">
        <v>374168</v>
      </c>
      <c r="E119" s="33"/>
      <c r="F119" s="20">
        <f t="shared" si="1"/>
        <v>9641921</v>
      </c>
    </row>
    <row r="120" spans="1:7" s="7" customFormat="1" ht="15.75" x14ac:dyDescent="0.25">
      <c r="A120" s="113">
        <v>45217</v>
      </c>
      <c r="B120" s="21" t="s">
        <v>10576</v>
      </c>
      <c r="C120" s="1083" t="s">
        <v>11414</v>
      </c>
      <c r="D120" s="20">
        <v>374168</v>
      </c>
      <c r="E120" s="33"/>
      <c r="F120" s="20">
        <f t="shared" si="1"/>
        <v>10016089</v>
      </c>
    </row>
    <row r="121" spans="1:7" s="7" customFormat="1" ht="15.75" x14ac:dyDescent="0.25">
      <c r="A121" s="113">
        <v>45229</v>
      </c>
      <c r="B121" s="21" t="s">
        <v>10232</v>
      </c>
      <c r="C121" s="1083" t="s">
        <v>11573</v>
      </c>
      <c r="D121" s="20">
        <v>437436</v>
      </c>
      <c r="E121" s="33"/>
      <c r="F121" s="20">
        <f t="shared" si="1"/>
        <v>10453525</v>
      </c>
    </row>
    <row r="122" spans="1:7" s="7" customFormat="1" ht="15.75" x14ac:dyDescent="0.25">
      <c r="A122" s="113">
        <v>45230</v>
      </c>
      <c r="B122" s="21" t="s">
        <v>11075</v>
      </c>
      <c r="C122" s="1083" t="s">
        <v>11574</v>
      </c>
      <c r="D122" s="20">
        <v>43900</v>
      </c>
      <c r="E122" s="33"/>
      <c r="F122" s="20">
        <f t="shared" si="1"/>
        <v>10497425</v>
      </c>
    </row>
    <row r="123" spans="1:7" s="7" customFormat="1" ht="15.75" x14ac:dyDescent="0.25">
      <c r="A123" s="113">
        <v>45231</v>
      </c>
      <c r="B123" s="13" t="s">
        <v>11540</v>
      </c>
      <c r="C123" s="1083"/>
      <c r="D123" s="20"/>
      <c r="E123" s="33">
        <v>350000</v>
      </c>
      <c r="F123" s="20">
        <f t="shared" si="1"/>
        <v>10147425</v>
      </c>
    </row>
    <row r="124" spans="1:7" s="7" customFormat="1" ht="15.75" x14ac:dyDescent="0.25">
      <c r="A124" s="113">
        <v>45231</v>
      </c>
      <c r="B124" s="13" t="s">
        <v>11541</v>
      </c>
      <c r="C124" s="1083"/>
      <c r="D124" s="20"/>
      <c r="E124" s="33">
        <v>350000</v>
      </c>
      <c r="F124" s="20">
        <f t="shared" si="1"/>
        <v>9797425</v>
      </c>
    </row>
    <row r="125" spans="1:7" s="7" customFormat="1" ht="15.75" x14ac:dyDescent="0.25">
      <c r="A125" s="113">
        <v>45231</v>
      </c>
      <c r="B125" s="21" t="s">
        <v>10576</v>
      </c>
      <c r="C125" s="1083" t="s">
        <v>11576</v>
      </c>
      <c r="D125" s="20">
        <v>168867</v>
      </c>
      <c r="E125" s="33"/>
      <c r="F125" s="20">
        <f t="shared" si="1"/>
        <v>9966292</v>
      </c>
    </row>
    <row r="126" spans="1:7" s="7" customFormat="1" ht="15.75" x14ac:dyDescent="0.25">
      <c r="A126" s="113">
        <v>45233</v>
      </c>
      <c r="B126" s="13" t="s">
        <v>11547</v>
      </c>
      <c r="C126" s="1083"/>
      <c r="D126" s="20"/>
      <c r="E126" s="33">
        <v>350000</v>
      </c>
      <c r="F126" s="20">
        <f t="shared" si="1"/>
        <v>9616292</v>
      </c>
    </row>
    <row r="127" spans="1:7" s="7" customFormat="1" ht="15.75" x14ac:dyDescent="0.25">
      <c r="A127" s="113">
        <v>45233</v>
      </c>
      <c r="B127" s="21" t="s">
        <v>11548</v>
      </c>
      <c r="C127" s="1083"/>
      <c r="D127" s="20"/>
      <c r="E127" s="33">
        <v>350000</v>
      </c>
      <c r="F127" s="20">
        <f t="shared" si="1"/>
        <v>9266292</v>
      </c>
      <c r="G127" s="1076"/>
    </row>
    <row r="128" spans="1:7" s="7" customFormat="1" ht="15.75" x14ac:dyDescent="0.25">
      <c r="A128" s="113">
        <v>45233</v>
      </c>
      <c r="B128" s="21" t="s">
        <v>10576</v>
      </c>
      <c r="C128" s="1083" t="s">
        <v>11577</v>
      </c>
      <c r="D128" s="20">
        <v>224668</v>
      </c>
      <c r="E128" s="33"/>
      <c r="F128" s="20">
        <f t="shared" si="1"/>
        <v>9490960</v>
      </c>
    </row>
    <row r="129" spans="1:6" s="7" customFormat="1" ht="15.75" x14ac:dyDescent="0.25">
      <c r="A129" s="113">
        <v>45233</v>
      </c>
      <c r="B129" s="21" t="s">
        <v>10232</v>
      </c>
      <c r="C129" s="1083" t="s">
        <v>11575</v>
      </c>
      <c r="D129" s="20">
        <v>32000</v>
      </c>
      <c r="E129" s="33"/>
      <c r="F129" s="20">
        <f t="shared" si="1"/>
        <v>9522960</v>
      </c>
    </row>
    <row r="130" spans="1:6" ht="15.75" x14ac:dyDescent="0.25">
      <c r="A130" s="113">
        <v>45236</v>
      </c>
      <c r="B130" s="2" t="s">
        <v>10232</v>
      </c>
      <c r="C130" s="1083" t="s">
        <v>11649</v>
      </c>
      <c r="D130" s="20">
        <v>32000</v>
      </c>
      <c r="E130" s="2"/>
      <c r="F130" s="20">
        <f t="shared" si="1"/>
        <v>9554960</v>
      </c>
    </row>
    <row r="131" spans="1:6" ht="15.75" x14ac:dyDescent="0.25">
      <c r="A131" s="113">
        <v>45237</v>
      </c>
      <c r="B131" s="2" t="s">
        <v>10909</v>
      </c>
      <c r="C131" s="1083" t="s">
        <v>11650</v>
      </c>
      <c r="D131" s="20">
        <v>32600</v>
      </c>
      <c r="E131" s="2"/>
      <c r="F131" s="20">
        <f t="shared" si="1"/>
        <v>9587560</v>
      </c>
    </row>
    <row r="132" spans="1:6" ht="15.75" x14ac:dyDescent="0.25">
      <c r="A132" s="113">
        <v>45237</v>
      </c>
      <c r="B132" s="2" t="s">
        <v>11648</v>
      </c>
      <c r="C132" s="2"/>
      <c r="D132" s="2"/>
      <c r="E132" s="33">
        <v>350000</v>
      </c>
      <c r="F132" s="20">
        <f t="shared" si="1"/>
        <v>9237560</v>
      </c>
    </row>
    <row r="133" spans="1:6" ht="15.75" x14ac:dyDescent="0.25">
      <c r="A133" s="113">
        <v>45237</v>
      </c>
      <c r="B133" s="2" t="s">
        <v>11647</v>
      </c>
      <c r="C133" s="2"/>
      <c r="D133" s="2"/>
      <c r="E133" s="33">
        <v>350000</v>
      </c>
      <c r="F133" s="20">
        <f t="shared" si="1"/>
        <v>8887560</v>
      </c>
    </row>
    <row r="134" spans="1:6" ht="15.75" x14ac:dyDescent="0.25">
      <c r="A134" s="113">
        <v>45241</v>
      </c>
      <c r="B134" s="2" t="s">
        <v>10296</v>
      </c>
      <c r="C134" s="1083" t="s">
        <v>11651</v>
      </c>
      <c r="D134" s="20">
        <v>43900</v>
      </c>
      <c r="E134" s="2"/>
      <c r="F134" s="20">
        <f t="shared" si="1"/>
        <v>8931460</v>
      </c>
    </row>
    <row r="135" spans="1:6" ht="15.75" x14ac:dyDescent="0.25">
      <c r="A135" s="113">
        <v>45244</v>
      </c>
      <c r="B135" s="21" t="s">
        <v>10576</v>
      </c>
      <c r="C135" s="1083"/>
      <c r="D135" s="20">
        <v>152867</v>
      </c>
      <c r="E135" s="2"/>
      <c r="F135" s="20">
        <f t="shared" si="1"/>
        <v>9084327</v>
      </c>
    </row>
    <row r="136" spans="1:6" ht="15.75" x14ac:dyDescent="0.25">
      <c r="A136" s="113">
        <v>45245</v>
      </c>
      <c r="B136" s="2" t="s">
        <v>11679</v>
      </c>
      <c r="C136" s="2"/>
      <c r="D136" s="15"/>
      <c r="E136" s="33">
        <v>350000</v>
      </c>
      <c r="F136" s="20">
        <f t="shared" si="1"/>
        <v>8734327</v>
      </c>
    </row>
    <row r="137" spans="1:6" ht="15.75" x14ac:dyDescent="0.25">
      <c r="A137" s="113">
        <v>45245</v>
      </c>
      <c r="B137" s="2" t="s">
        <v>11680</v>
      </c>
      <c r="C137" s="2"/>
      <c r="D137" s="15"/>
      <c r="E137" s="33">
        <v>350000</v>
      </c>
      <c r="F137" s="20">
        <f t="shared" si="1"/>
        <v>8384327</v>
      </c>
    </row>
    <row r="138" spans="1:6" ht="15.75" x14ac:dyDescent="0.25">
      <c r="A138" s="113">
        <v>45246</v>
      </c>
      <c r="B138" s="21" t="s">
        <v>10576</v>
      </c>
      <c r="C138" s="2"/>
      <c r="D138" s="15">
        <v>34290</v>
      </c>
      <c r="E138" s="33"/>
      <c r="F138" s="20">
        <f t="shared" si="1"/>
        <v>8418617</v>
      </c>
    </row>
    <row r="139" spans="1:6" ht="15.75" x14ac:dyDescent="0.25">
      <c r="A139" s="113">
        <v>45247</v>
      </c>
      <c r="B139" s="2" t="s">
        <v>11706</v>
      </c>
      <c r="C139" s="2"/>
      <c r="D139" s="15"/>
      <c r="E139" s="33">
        <v>500000</v>
      </c>
      <c r="F139" s="20">
        <f t="shared" si="1"/>
        <v>7918617</v>
      </c>
    </row>
    <row r="140" spans="1:6" ht="15.75" x14ac:dyDescent="0.25">
      <c r="A140" s="113">
        <v>45247</v>
      </c>
      <c r="B140" s="2" t="s">
        <v>11707</v>
      </c>
      <c r="C140" s="2"/>
      <c r="D140" s="15"/>
      <c r="E140" s="33">
        <v>500000</v>
      </c>
      <c r="F140" s="20">
        <f t="shared" si="1"/>
        <v>7418617</v>
      </c>
    </row>
    <row r="141" spans="1:6" ht="15.75" x14ac:dyDescent="0.25">
      <c r="A141" s="113">
        <v>45247</v>
      </c>
      <c r="B141" s="2" t="s">
        <v>10576</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10576</v>
      </c>
      <c r="C143" s="2"/>
      <c r="D143" s="15">
        <v>59900</v>
      </c>
      <c r="E143" s="14"/>
      <c r="F143" s="20">
        <f t="shared" si="1"/>
        <v>7912585</v>
      </c>
    </row>
    <row r="144" spans="1:6" ht="15.75" x14ac:dyDescent="0.25">
      <c r="A144" s="113">
        <v>45254</v>
      </c>
      <c r="B144" s="2" t="s">
        <v>11800</v>
      </c>
      <c r="C144" s="2"/>
      <c r="D144" s="15"/>
      <c r="E144" s="15">
        <v>850000</v>
      </c>
      <c r="F144" s="20">
        <f t="shared" si="1"/>
        <v>7062585</v>
      </c>
    </row>
    <row r="145" spans="1:6" ht="15.75" x14ac:dyDescent="0.25">
      <c r="A145" s="113">
        <v>45262</v>
      </c>
      <c r="B145" s="2" t="s">
        <v>11839</v>
      </c>
      <c r="C145" s="2"/>
      <c r="D145" s="2"/>
      <c r="E145" s="15">
        <v>1000000</v>
      </c>
      <c r="F145" s="20">
        <f t="shared" si="1"/>
        <v>6062585</v>
      </c>
    </row>
    <row r="146" spans="1:6" ht="15.75" x14ac:dyDescent="0.25">
      <c r="A146" s="113">
        <v>45264</v>
      </c>
      <c r="B146" s="2" t="s">
        <v>11174</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11933</v>
      </c>
      <c r="C148" s="119"/>
      <c r="D148" s="119"/>
      <c r="E148" s="367">
        <v>1000000</v>
      </c>
      <c r="F148" s="1085">
        <f t="shared" si="2"/>
        <v>4606919</v>
      </c>
    </row>
    <row r="149" spans="1:6" s="930" customFormat="1" ht="30" x14ac:dyDescent="0.25">
      <c r="A149" s="113">
        <v>45286</v>
      </c>
      <c r="B149" s="713" t="s">
        <v>12037</v>
      </c>
      <c r="C149" s="119"/>
      <c r="D149" s="119"/>
      <c r="E149" s="120">
        <v>1500000</v>
      </c>
      <c r="F149" s="1085">
        <f t="shared" si="2"/>
        <v>3106919</v>
      </c>
    </row>
    <row r="150" spans="1:6" ht="30" x14ac:dyDescent="0.25">
      <c r="A150" s="113">
        <v>45293</v>
      </c>
      <c r="B150" s="713" t="s">
        <v>12037</v>
      </c>
      <c r="C150" s="2"/>
      <c r="D150" s="2"/>
      <c r="E150" s="367">
        <v>1000000</v>
      </c>
      <c r="F150" s="1085">
        <f t="shared" si="2"/>
        <v>2106919</v>
      </c>
    </row>
    <row r="151" spans="1:6" ht="15.75" x14ac:dyDescent="0.25">
      <c r="A151" s="113">
        <v>45315</v>
      </c>
      <c r="B151" s="2" t="s">
        <v>12302</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0" sqref="D10"/>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380" t="s">
        <v>0</v>
      </c>
      <c r="B3" s="1381" t="s">
        <v>47</v>
      </c>
      <c r="C3" s="924" t="s">
        <v>158</v>
      </c>
      <c r="D3" s="924" t="s">
        <v>5</v>
      </c>
    </row>
    <row r="4" spans="1:5" ht="15.75" thickBot="1" x14ac:dyDescent="0.3">
      <c r="B4"/>
      <c r="C4"/>
      <c r="D4"/>
    </row>
    <row r="5" spans="1:5" ht="21.75" thickBot="1" x14ac:dyDescent="0.4">
      <c r="A5" s="1382" t="s">
        <v>10193</v>
      </c>
      <c r="B5" s="1383" t="s">
        <v>1695</v>
      </c>
      <c r="C5" s="1384" t="s">
        <v>1802</v>
      </c>
      <c r="D5" s="1385" t="s">
        <v>46</v>
      </c>
      <c r="E5" s="1014" t="s">
        <v>10860</v>
      </c>
    </row>
    <row r="6" spans="1:5" ht="23.25" x14ac:dyDescent="0.35">
      <c r="A6" s="1386" t="s">
        <v>7467</v>
      </c>
      <c r="B6" s="1387">
        <v>29891481</v>
      </c>
      <c r="C6" s="1387">
        <v>26325862</v>
      </c>
      <c r="D6" s="1388">
        <v>3565619</v>
      </c>
    </row>
    <row r="7" spans="1:5" ht="23.25" x14ac:dyDescent="0.35">
      <c r="A7" s="1386" t="s">
        <v>4410</v>
      </c>
      <c r="B7" s="1389">
        <v>3200000</v>
      </c>
      <c r="C7" s="1389">
        <v>2000000</v>
      </c>
      <c r="D7" s="1390">
        <v>1200000</v>
      </c>
    </row>
    <row r="8" spans="1:5" ht="23.25" x14ac:dyDescent="0.35">
      <c r="A8" s="1386" t="s">
        <v>5187</v>
      </c>
      <c r="B8" s="1387">
        <v>5931440.5</v>
      </c>
      <c r="C8" s="1387">
        <v>5182962</v>
      </c>
      <c r="D8" s="1390">
        <v>748478.5</v>
      </c>
    </row>
    <row r="9" spans="1:5" ht="23.25" x14ac:dyDescent="0.35">
      <c r="A9" s="1386" t="s">
        <v>4725</v>
      </c>
      <c r="B9" s="1387">
        <v>1680000</v>
      </c>
      <c r="C9" s="1387">
        <v>1150000</v>
      </c>
      <c r="D9" s="1390">
        <v>530000</v>
      </c>
    </row>
    <row r="10" spans="1:5" ht="23.25" x14ac:dyDescent="0.35">
      <c r="A10" s="1386" t="s">
        <v>8394</v>
      </c>
      <c r="B10" s="1387">
        <v>29497295</v>
      </c>
      <c r="C10" s="1387">
        <v>29025797</v>
      </c>
      <c r="D10" s="1388">
        <v>471498</v>
      </c>
    </row>
    <row r="11" spans="1:5" ht="23.25" x14ac:dyDescent="0.35">
      <c r="A11" s="1386" t="s">
        <v>6847</v>
      </c>
      <c r="B11" s="1387">
        <v>903164</v>
      </c>
      <c r="C11" s="1387">
        <v>500000</v>
      </c>
      <c r="D11" s="1390">
        <v>403164</v>
      </c>
    </row>
    <row r="12" spans="1:5" ht="23.25" x14ac:dyDescent="0.35">
      <c r="A12" s="1386" t="s">
        <v>7954</v>
      </c>
      <c r="B12" s="1387">
        <v>4770000</v>
      </c>
      <c r="C12" s="1387">
        <v>4370000</v>
      </c>
      <c r="D12" s="1390">
        <v>400000</v>
      </c>
    </row>
    <row r="13" spans="1:5" ht="23.25" x14ac:dyDescent="0.35">
      <c r="A13" s="1386" t="s">
        <v>12038</v>
      </c>
      <c r="B13" s="1387">
        <v>1894000</v>
      </c>
      <c r="C13" s="1387">
        <v>1500000</v>
      </c>
      <c r="D13" s="1390">
        <v>394000</v>
      </c>
    </row>
    <row r="14" spans="1:5" s="4" customFormat="1" ht="23.25" x14ac:dyDescent="0.35">
      <c r="A14" s="1386" t="s">
        <v>5681</v>
      </c>
      <c r="B14" s="1389">
        <v>5519832</v>
      </c>
      <c r="C14" s="1389">
        <v>5161680</v>
      </c>
      <c r="D14" s="1390">
        <v>358152</v>
      </c>
    </row>
    <row r="15" spans="1:5" ht="23.25" x14ac:dyDescent="0.35">
      <c r="A15" s="1386" t="s">
        <v>169</v>
      </c>
      <c r="B15" s="1389">
        <v>7676718</v>
      </c>
      <c r="C15" s="1389">
        <v>7368204</v>
      </c>
      <c r="D15" s="1390">
        <v>308514</v>
      </c>
    </row>
    <row r="16" spans="1:5" s="4" customFormat="1" ht="23.25" x14ac:dyDescent="0.35">
      <c r="A16" s="1386" t="s">
        <v>180</v>
      </c>
      <c r="B16" s="1389">
        <v>27714467</v>
      </c>
      <c r="C16" s="1389">
        <v>27432612</v>
      </c>
      <c r="D16" s="1390">
        <v>281855</v>
      </c>
    </row>
    <row r="17" spans="1:5" ht="23.25" x14ac:dyDescent="0.35">
      <c r="A17" s="1386" t="s">
        <v>164</v>
      </c>
      <c r="B17" s="1389">
        <v>5810291</v>
      </c>
      <c r="C17" s="1389">
        <v>5533047</v>
      </c>
      <c r="D17" s="1390">
        <v>277244</v>
      </c>
    </row>
    <row r="18" spans="1:5" ht="23.25" x14ac:dyDescent="0.35">
      <c r="A18" s="1386" t="s">
        <v>2196</v>
      </c>
      <c r="B18" s="1389">
        <v>910728</v>
      </c>
      <c r="C18" s="1389">
        <v>769328</v>
      </c>
      <c r="D18" s="1390">
        <v>141400</v>
      </c>
      <c r="E18" s="4"/>
    </row>
    <row r="19" spans="1:5" ht="23.25" x14ac:dyDescent="0.35">
      <c r="A19" s="1386" t="s">
        <v>168</v>
      </c>
      <c r="B19" s="1389">
        <v>17608460</v>
      </c>
      <c r="C19" s="1389">
        <v>17503188</v>
      </c>
      <c r="D19" s="1388">
        <v>105272</v>
      </c>
    </row>
    <row r="20" spans="1:5" ht="23.25" x14ac:dyDescent="0.35">
      <c r="A20" s="1386" t="s">
        <v>12496</v>
      </c>
      <c r="B20" s="1387">
        <v>3421062</v>
      </c>
      <c r="C20" s="1387">
        <v>3320000</v>
      </c>
      <c r="D20" s="1390">
        <v>101062</v>
      </c>
    </row>
    <row r="21" spans="1:5" ht="23.25" x14ac:dyDescent="0.35">
      <c r="A21" s="1386" t="s">
        <v>166</v>
      </c>
      <c r="B21" s="1389">
        <v>21042924</v>
      </c>
      <c r="C21" s="1389">
        <v>21008626</v>
      </c>
      <c r="D21" s="1388">
        <v>34298</v>
      </c>
    </row>
    <row r="22" spans="1:5" s="4" customFormat="1" ht="23.25" x14ac:dyDescent="0.35">
      <c r="A22" s="1386" t="s">
        <v>1803</v>
      </c>
      <c r="B22" s="1389">
        <v>15297184</v>
      </c>
      <c r="C22" s="1389">
        <v>15268691</v>
      </c>
      <c r="D22" s="1388">
        <v>28493</v>
      </c>
    </row>
    <row r="23" spans="1:5" ht="23.25" x14ac:dyDescent="0.35">
      <c r="A23" s="1386" t="s">
        <v>2386</v>
      </c>
      <c r="B23" s="1389">
        <v>18551</v>
      </c>
      <c r="C23" s="1389"/>
      <c r="D23" s="1390">
        <v>18551</v>
      </c>
    </row>
    <row r="24" spans="1:5" s="4" customFormat="1" ht="23.25" x14ac:dyDescent="0.35">
      <c r="A24" s="1386" t="s">
        <v>75</v>
      </c>
      <c r="B24" s="1389">
        <v>17519</v>
      </c>
      <c r="C24" s="1389"/>
      <c r="D24" s="1390">
        <v>17519</v>
      </c>
    </row>
    <row r="25" spans="1:5" ht="23.25" x14ac:dyDescent="0.35">
      <c r="A25" s="1386" t="s">
        <v>9080</v>
      </c>
      <c r="B25" s="1387">
        <v>885000</v>
      </c>
      <c r="C25" s="1387">
        <v>885000</v>
      </c>
      <c r="D25" s="1388">
        <v>0</v>
      </c>
    </row>
    <row r="26" spans="1:5" s="4" customFormat="1" ht="23.25" x14ac:dyDescent="0.35">
      <c r="A26" s="1386" t="s">
        <v>1815</v>
      </c>
      <c r="B26" s="1389">
        <v>11639548</v>
      </c>
      <c r="C26" s="1389">
        <v>11639548</v>
      </c>
      <c r="D26" s="1390">
        <v>0</v>
      </c>
    </row>
    <row r="27" spans="1:5" ht="23.25" x14ac:dyDescent="0.35">
      <c r="A27" s="1386" t="s">
        <v>3011</v>
      </c>
      <c r="B27" s="1389">
        <v>3121578</v>
      </c>
      <c r="C27" s="1389">
        <v>3121578</v>
      </c>
      <c r="D27" s="1390">
        <v>0</v>
      </c>
    </row>
    <row r="28" spans="1:5" ht="23.25" x14ac:dyDescent="0.35">
      <c r="A28" s="1386" t="s">
        <v>8456</v>
      </c>
      <c r="B28" s="1387">
        <v>1063000</v>
      </c>
      <c r="C28" s="1387">
        <v>1063000</v>
      </c>
      <c r="D28" s="1388">
        <v>0</v>
      </c>
    </row>
    <row r="29" spans="1:5" s="4" customFormat="1" ht="23.25" x14ac:dyDescent="0.35">
      <c r="A29" s="1386" t="s">
        <v>11329</v>
      </c>
      <c r="B29" s="1387">
        <v>1061510</v>
      </c>
      <c r="C29" s="1387">
        <v>1061510</v>
      </c>
      <c r="D29" s="1388">
        <v>0</v>
      </c>
    </row>
    <row r="30" spans="1:5" ht="23.25" x14ac:dyDescent="0.35">
      <c r="A30" s="1386" t="s">
        <v>8708</v>
      </c>
      <c r="B30" s="1387">
        <v>300000</v>
      </c>
      <c r="C30" s="1387">
        <v>300000</v>
      </c>
      <c r="D30" s="1388">
        <v>0</v>
      </c>
    </row>
    <row r="31" spans="1:5" s="4" customFormat="1" ht="23.25" x14ac:dyDescent="0.35">
      <c r="A31" s="1386" t="s">
        <v>12282</v>
      </c>
      <c r="B31" s="1387">
        <v>1600298</v>
      </c>
      <c r="C31" s="1387">
        <v>1600298</v>
      </c>
      <c r="D31" s="1390">
        <v>0</v>
      </c>
    </row>
    <row r="32" spans="1:5" ht="23.25" x14ac:dyDescent="0.35">
      <c r="A32" s="1386" t="s">
        <v>11324</v>
      </c>
      <c r="B32" s="1387">
        <v>4226000</v>
      </c>
      <c r="C32" s="1387">
        <v>4226000</v>
      </c>
      <c r="D32" s="1388">
        <v>0</v>
      </c>
    </row>
    <row r="33" spans="1:4" s="4" customFormat="1" ht="23.25" x14ac:dyDescent="0.35">
      <c r="A33" s="1386" t="s">
        <v>162</v>
      </c>
      <c r="B33" s="1389">
        <v>1123152</v>
      </c>
      <c r="C33" s="1389">
        <v>1123152</v>
      </c>
      <c r="D33" s="1390">
        <v>0</v>
      </c>
    </row>
    <row r="34" spans="1:4" ht="23.25" x14ac:dyDescent="0.35">
      <c r="A34" s="1386" t="s">
        <v>8091</v>
      </c>
      <c r="B34" s="1387">
        <v>11250000</v>
      </c>
      <c r="C34" s="1387">
        <v>11250000</v>
      </c>
      <c r="D34" s="1390">
        <v>0</v>
      </c>
    </row>
    <row r="35" spans="1:4" ht="23.25" x14ac:dyDescent="0.35">
      <c r="A35" s="1386" t="s">
        <v>6767</v>
      </c>
      <c r="B35" s="1389">
        <v>137550</v>
      </c>
      <c r="C35" s="1389">
        <v>137550</v>
      </c>
      <c r="D35" s="1390">
        <v>0</v>
      </c>
    </row>
    <row r="36" spans="1:4" s="4" customFormat="1" ht="23.25" x14ac:dyDescent="0.35">
      <c r="A36" s="1386" t="s">
        <v>8900</v>
      </c>
      <c r="B36" s="1387">
        <v>612552</v>
      </c>
      <c r="C36" s="1387">
        <v>612552</v>
      </c>
      <c r="D36" s="1390">
        <v>0</v>
      </c>
    </row>
    <row r="37" spans="1:4" ht="23.25" x14ac:dyDescent="0.35">
      <c r="A37" s="1386" t="s">
        <v>438</v>
      </c>
      <c r="B37" s="1389">
        <v>2798262</v>
      </c>
      <c r="C37" s="1389">
        <v>2798262</v>
      </c>
      <c r="D37" s="1390">
        <v>0</v>
      </c>
    </row>
    <row r="38" spans="1:4" ht="23.25" x14ac:dyDescent="0.35">
      <c r="A38" s="1386" t="s">
        <v>161</v>
      </c>
      <c r="B38" s="1389">
        <v>5104663</v>
      </c>
      <c r="C38" s="1389">
        <v>5122182</v>
      </c>
      <c r="D38" s="1390">
        <v>-17519</v>
      </c>
    </row>
    <row r="39" spans="1:4" ht="24" thickBot="1" x14ac:dyDescent="0.4">
      <c r="A39" s="1386" t="s">
        <v>7242</v>
      </c>
      <c r="B39" s="1387">
        <v>11910372</v>
      </c>
      <c r="C39" s="1387">
        <v>13133587</v>
      </c>
      <c r="D39" s="1390">
        <v>-1223215</v>
      </c>
    </row>
    <row r="40" spans="1:4" s="4" customFormat="1" ht="19.5" thickBot="1" x14ac:dyDescent="0.35">
      <c r="A40" s="1391" t="s">
        <v>45</v>
      </c>
      <c r="B40" s="1392">
        <v>239638601.5</v>
      </c>
      <c r="C40" s="1393">
        <v>231494216</v>
      </c>
      <c r="D40" s="1394">
        <v>8144385.5</v>
      </c>
    </row>
    <row r="41" spans="1:4" x14ac:dyDescent="0.25">
      <c r="B41"/>
      <c r="C41"/>
      <c r="D41"/>
    </row>
    <row r="42" spans="1:4" ht="19.5" thickBot="1" x14ac:dyDescent="0.3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ht="23.25" x14ac:dyDescent="0.35">
      <c r="B62"/>
      <c r="C62"/>
      <c r="D62"/>
    </row>
    <row r="63" spans="1:4" ht="23.25" x14ac:dyDescent="0.35">
      <c r="B63"/>
      <c r="C63"/>
      <c r="D63"/>
    </row>
    <row r="64" spans="1:4" s="4" customFormat="1" ht="23.25" x14ac:dyDescent="0.35">
      <c r="A64"/>
      <c r="B64"/>
      <c r="C64"/>
      <c r="D64"/>
    </row>
    <row r="65" spans="1:11" ht="23.25" x14ac:dyDescent="0.35">
      <c r="B65"/>
      <c r="C65"/>
      <c r="D65"/>
    </row>
    <row r="66" spans="1:11" ht="23.25" x14ac:dyDescent="0.35">
      <c r="B66"/>
      <c r="C66"/>
      <c r="D66"/>
    </row>
    <row r="67" spans="1:11" ht="23.25" x14ac:dyDescent="0.35">
      <c r="B67"/>
      <c r="C67"/>
      <c r="D67"/>
    </row>
    <row r="68" spans="1:11" ht="23.25" x14ac:dyDescent="0.35">
      <c r="B68"/>
      <c r="C68"/>
      <c r="D68"/>
    </row>
    <row r="69" spans="1:11" ht="23.25" x14ac:dyDescent="0.35">
      <c r="B69"/>
      <c r="C69"/>
      <c r="D69"/>
    </row>
    <row r="70" spans="1:11" s="4" customFormat="1" ht="23.25" x14ac:dyDescent="0.35">
      <c r="A70"/>
      <c r="B70"/>
      <c r="C70"/>
      <c r="D70"/>
      <c r="F70" s="4" t="s">
        <v>764</v>
      </c>
      <c r="G70" s="245"/>
      <c r="H70" s="245"/>
      <c r="I70" s="245">
        <f ca="1">SUMIF($A:$D,$F$70,D:D)</f>
        <v>105272</v>
      </c>
    </row>
    <row r="71" spans="1:11" ht="23.25" x14ac:dyDescent="0.35">
      <c r="B71"/>
      <c r="C71"/>
      <c r="D71"/>
      <c r="F71" s="4" t="s">
        <v>11953</v>
      </c>
      <c r="G71" s="245">
        <f ca="1">SUMIF($A:$B,F71,B:B)</f>
        <v>1600298</v>
      </c>
      <c r="H71" s="245">
        <f ca="1">SUMIF($A:$C,F71,C:C)</f>
        <v>1600298</v>
      </c>
      <c r="I71" s="245">
        <f ca="1">SUMIF(A:D,F71,D:D)</f>
        <v>0</v>
      </c>
    </row>
    <row r="72" spans="1:11" ht="23.25" x14ac:dyDescent="0.35">
      <c r="B72"/>
      <c r="C72"/>
      <c r="D72"/>
      <c r="F72" s="4" t="s">
        <v>11954</v>
      </c>
      <c r="G72" s="245">
        <f ca="1">SUMIF($A:$B,F72,B:B)</f>
        <v>0</v>
      </c>
      <c r="H72" s="245">
        <f ca="1">SUMIF($A:$C,F72,C:C)</f>
        <v>0</v>
      </c>
      <c r="I72" s="245">
        <f ca="1">SUMIF(A:D,F72,D:D)</f>
        <v>0</v>
      </c>
    </row>
    <row r="73" spans="1:11" ht="23.25" x14ac:dyDescent="0.35">
      <c r="B73"/>
      <c r="C73"/>
      <c r="D73"/>
      <c r="F73" s="4" t="s">
        <v>11955</v>
      </c>
      <c r="G73" s="245">
        <f ca="1">SUMIF($A:$B,F73,B:B)</f>
        <v>0</v>
      </c>
      <c r="H73" s="245">
        <f ca="1">SUMIF($A:$C,F73,C:C)</f>
        <v>0</v>
      </c>
      <c r="I73" s="245">
        <f ca="1">SUMIF(A:D,F73,D:D)</f>
        <v>0</v>
      </c>
    </row>
    <row r="74" spans="1:11" s="5" customFormat="1" ht="23.25" x14ac:dyDescent="0.35">
      <c r="A74"/>
      <c r="B74"/>
      <c r="C74"/>
      <c r="D74"/>
      <c r="I74" s="1104">
        <f ca="1">SUM(I70:I73)</f>
        <v>105272</v>
      </c>
      <c r="K74" s="1104"/>
    </row>
    <row r="75" spans="1:11" ht="23.25" x14ac:dyDescent="0.35">
      <c r="B75"/>
      <c r="C75"/>
      <c r="D75"/>
    </row>
    <row r="76" spans="1:11" ht="23.25" x14ac:dyDescent="0.35">
      <c r="B76"/>
      <c r="C76"/>
      <c r="D76"/>
      <c r="I76" s="1">
        <v>662000</v>
      </c>
      <c r="K76" s="1"/>
    </row>
    <row r="77" spans="1:11" ht="23.25" x14ac:dyDescent="0.35">
      <c r="B77"/>
      <c r="C77"/>
      <c r="D77"/>
    </row>
    <row r="78" spans="1:11" ht="23.25" x14ac:dyDescent="0.35">
      <c r="B78"/>
      <c r="C78"/>
      <c r="D78"/>
      <c r="I78" s="3">
        <f ca="1">I76+I74</f>
        <v>767272</v>
      </c>
      <c r="K78" s="3"/>
    </row>
    <row r="79" spans="1:11" ht="23.25" x14ac:dyDescent="0.35">
      <c r="B79"/>
      <c r="C79"/>
      <c r="D79"/>
    </row>
    <row r="80" spans="1:11" ht="23.25" x14ac:dyDescent="0.35">
      <c r="B80"/>
      <c r="C80"/>
      <c r="D80"/>
      <c r="I80" s="3">
        <f ca="1">I78-155000</f>
        <v>612272</v>
      </c>
    </row>
    <row r="81" spans="2:11" ht="23.25" x14ac:dyDescent="0.35">
      <c r="B81"/>
      <c r="C81"/>
      <c r="D81"/>
    </row>
    <row r="82" spans="2:11" ht="23.25" x14ac:dyDescent="0.35">
      <c r="B82"/>
      <c r="C82"/>
      <c r="D82"/>
      <c r="K82" s="3"/>
    </row>
    <row r="83" spans="2:11" ht="23.25" x14ac:dyDescent="0.35">
      <c r="B83"/>
      <c r="C83"/>
      <c r="D83"/>
    </row>
    <row r="84" spans="2:11" ht="24" thickBot="1" x14ac:dyDescent="0.4">
      <c r="B84"/>
      <c r="C84"/>
      <c r="D84"/>
    </row>
    <row r="85" spans="2:11" ht="19.5" thickBot="1" x14ac:dyDescent="0.3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ht="15.75" thickBot="1" x14ac:dyDescent="0.3">
      <c r="B93"/>
      <c r="C93"/>
      <c r="D93"/>
    </row>
    <row r="94" spans="2:11" ht="15.75" thickBot="1" x14ac:dyDescent="0.3">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2" sqref="A22"/>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26"/>
      <c r="I4" s="1126"/>
      <c r="J4" s="1126"/>
    </row>
    <row r="5" spans="1:10" ht="24" thickBot="1" x14ac:dyDescent="0.35">
      <c r="A5" s="287" t="s">
        <v>4137</v>
      </c>
      <c r="B5" s="288" t="s">
        <v>4134</v>
      </c>
      <c r="C5" s="288" t="s">
        <v>4135</v>
      </c>
      <c r="D5" s="288" t="s">
        <v>4136</v>
      </c>
      <c r="E5" s="1014" t="s">
        <v>10860</v>
      </c>
      <c r="H5" s="1126"/>
      <c r="I5" s="1126"/>
      <c r="J5" s="1126"/>
    </row>
    <row r="6" spans="1:10" x14ac:dyDescent="0.3">
      <c r="A6" s="330" t="s">
        <v>11560</v>
      </c>
      <c r="B6" s="290">
        <v>554300</v>
      </c>
      <c r="C6" s="290"/>
      <c r="D6" s="290">
        <v>-554300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125000</v>
      </c>
      <c r="C12" s="290"/>
      <c r="D12" s="290">
        <v>-125000</v>
      </c>
    </row>
    <row r="13" spans="1:10" x14ac:dyDescent="0.3">
      <c r="A13" s="330" t="s">
        <v>10063</v>
      </c>
      <c r="B13" s="290">
        <v>416000</v>
      </c>
      <c r="C13" s="290"/>
      <c r="D13" s="290">
        <v>-416000</v>
      </c>
    </row>
    <row r="14" spans="1:10" x14ac:dyDescent="0.3">
      <c r="A14" s="330" t="s">
        <v>8502</v>
      </c>
      <c r="B14" s="290">
        <v>2079000</v>
      </c>
      <c r="C14" s="290"/>
      <c r="D14" s="290">
        <v>-2079000</v>
      </c>
    </row>
    <row r="15" spans="1:10" x14ac:dyDescent="0.3">
      <c r="A15" s="330" t="s">
        <v>10617</v>
      </c>
      <c r="B15" s="290">
        <v>770000</v>
      </c>
      <c r="C15" s="290"/>
      <c r="D15" s="290">
        <v>-770000</v>
      </c>
    </row>
    <row r="16" spans="1:10" x14ac:dyDescent="0.3">
      <c r="A16" s="330" t="s">
        <v>11772</v>
      </c>
      <c r="B16" s="290">
        <v>600000</v>
      </c>
      <c r="C16" s="290"/>
      <c r="D16" s="290">
        <v>-600000</v>
      </c>
    </row>
    <row r="17" spans="1:4" x14ac:dyDescent="0.3">
      <c r="A17" s="330" t="s">
        <v>10615</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2152400</v>
      </c>
      <c r="C20" s="290"/>
      <c r="D20" s="290">
        <v>-2152400</v>
      </c>
    </row>
    <row r="21" spans="1:4" x14ac:dyDescent="0.3">
      <c r="A21" s="330" t="s">
        <v>9460</v>
      </c>
      <c r="B21" s="290">
        <v>2242200</v>
      </c>
      <c r="C21" s="290"/>
      <c r="D21" s="290">
        <v>-2242200</v>
      </c>
    </row>
    <row r="22" spans="1:4" x14ac:dyDescent="0.3">
      <c r="A22" s="330" t="s">
        <v>11536</v>
      </c>
      <c r="B22" s="290">
        <v>1200000</v>
      </c>
      <c r="C22" s="290"/>
      <c r="D22" s="290">
        <v>-1200000</v>
      </c>
    </row>
    <row r="23" spans="1:4" x14ac:dyDescent="0.3">
      <c r="A23" s="330" t="s">
        <v>10577</v>
      </c>
      <c r="B23" s="290">
        <v>1645000</v>
      </c>
      <c r="C23" s="290"/>
      <c r="D23" s="290">
        <v>-1645000</v>
      </c>
    </row>
    <row r="24" spans="1:4" x14ac:dyDescent="0.3">
      <c r="A24" s="330" t="s">
        <v>11386</v>
      </c>
      <c r="B24" s="290">
        <v>1540000</v>
      </c>
      <c r="C24" s="290"/>
      <c r="D24" s="290">
        <v>-1540000</v>
      </c>
    </row>
    <row r="25" spans="1:4" x14ac:dyDescent="0.3">
      <c r="A25" s="330" t="s">
        <v>8071</v>
      </c>
      <c r="B25" s="290">
        <v>2321000</v>
      </c>
      <c r="C25" s="290"/>
      <c r="D25" s="290">
        <v>-2321000</v>
      </c>
    </row>
    <row r="26" spans="1:4" x14ac:dyDescent="0.3">
      <c r="A26" s="330" t="s">
        <v>8900</v>
      </c>
      <c r="B26" s="290">
        <v>3089080</v>
      </c>
      <c r="C26" s="290"/>
      <c r="D26" s="290">
        <v>-3089080</v>
      </c>
    </row>
    <row r="27" spans="1:4" x14ac:dyDescent="0.3">
      <c r="A27" s="330" t="s">
        <v>11288</v>
      </c>
      <c r="B27" s="290">
        <v>230000</v>
      </c>
      <c r="C27" s="290"/>
      <c r="D27" s="290">
        <v>-230000</v>
      </c>
    </row>
    <row r="28" spans="1:4" x14ac:dyDescent="0.3">
      <c r="A28" s="330" t="s">
        <v>11029</v>
      </c>
      <c r="B28" s="290">
        <v>690000</v>
      </c>
      <c r="C28" s="290"/>
      <c r="D28" s="290">
        <v>-690000</v>
      </c>
    </row>
    <row r="29" spans="1:4" x14ac:dyDescent="0.3">
      <c r="A29" s="330" t="s">
        <v>3428</v>
      </c>
      <c r="B29" s="290">
        <v>5419800</v>
      </c>
      <c r="C29" s="290"/>
      <c r="D29" s="290">
        <v>-5419800</v>
      </c>
    </row>
    <row r="30" spans="1:4" x14ac:dyDescent="0.3">
      <c r="A30" s="289" t="s">
        <v>45</v>
      </c>
      <c r="B30" s="290">
        <v>38453020</v>
      </c>
      <c r="C30" s="290"/>
      <c r="D30" s="290">
        <v>-38453020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10576</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SUMIFS(Supplier!E3057:E3106,Supplier!C3057:C3106,s!A17,Supplier!B3057:B3106,s!$B$1)</f>
        <v>0</v>
      </c>
      <c r="C17" s="996">
        <f>SUMIFS(Supplier!F3057:F3106,Supplier!D3057:D3106,s!B17,Supplier!C3057:C3106,s!$B$1)</f>
        <v>0</v>
      </c>
      <c r="D17" s="996">
        <f>SUMIFS(Supplier!G3057:G3106,Supplier!E3057:E3106,s!C17,Supplier!D3057:D3106,s!$B$1)</f>
        <v>0</v>
      </c>
      <c r="E17" s="996">
        <f>SUMIFS(Supplier!H3057:H3106,Supplier!F3057:F3106,s!D17,Supplier!E3057:E3106,s!$B$1)</f>
        <v>0</v>
      </c>
      <c r="F17" s="996">
        <f>SUMIFS(Supplier!I3057:I3106,Supplier!G3057:G3106,s!E17,Supplier!F3057:F3106,s!$B$1)</f>
        <v>0</v>
      </c>
      <c r="G17" s="996">
        <f>SUMIFS(Supplier!J3057:J3106,Supplier!H3057:H3106,s!F17,Supplier!G3057:G3106,s!$B$1)</f>
        <v>0</v>
      </c>
      <c r="H17" s="996">
        <f ca="1">SUMIFS(Supplier!K3057:K3106,Supplier!I3057:I3106,s!G17,Supplier!H3057:H3106,s!$B$1)</f>
        <v>0</v>
      </c>
      <c r="I17" s="996">
        <f ca="1">SUMIFS(Supplier!L3057:L3106,Supplier!J3057:J3106,s!H17,Supplier!I3057:I3106,s!$B$1)</f>
        <v>0</v>
      </c>
      <c r="J17" s="996">
        <f ca="1">SUMIFS(Supplier!M3057:M3106,Supplier!K3057:K3106,s!I17,Supplier!J3057:J3106,s!$B$1)</f>
        <v>0</v>
      </c>
      <c r="K17" s="996">
        <f ca="1">SUMIFS(Supplier!N3057:N3106,Supplier!L3057:L3106,s!J17,Supplier!K3057:K3106,s!$B$1)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SUMIFS(Supplier!E3065:E3107,Supplier!B3065:B3107,s!A18,Supplier!C3065:C3107,s!$B$1)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SUMIFS(Supplier!E3066:E3108,Supplier!B3066:B3108,s!A19,Supplier!C3066:C3108,s!$B$1)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SUMIFS(Supplier!E3067:E3111,Supplier!C3067:C3111,s!A20,Supplier!B3067:B3111,s!$B$1)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SUMIFS(Supplier!E3068:E3112,Supplier!C3068:C3112,s!A21,Supplier!B3068:B3112,s!$B$1)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SUMIFS(Supplier!E3069:E3113,Supplier!C3069:C3113,s!A22,Supplier!B3069:B3113,s!$B$1)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SUMIFS(Supplier!E3070:E3129,Supplier!C3070:C3129,s!A23,Supplier!B3070:B3129,s!$B$1)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SUMIFS(Supplier!E3076:E3133,Supplier!C3076:C3133,s!A24,Supplier!B3076:B3133,s!$B$1)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SUMIFS(Supplier!E3079:E3133,Supplier!C3079:C3133,s!A25,Supplier!B3079:B3133,s!$B$1)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SUMIFS(Supplier!E3080:E3134,Supplier!C3080:C3134,s!A26,Supplier!B3080:B3134,s!$B$1)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SUMIFS(Supplier!E3081:E3139,Supplier!C3081:C3139,s!A27,Supplier!B3081:B3139,s!$B$1)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SUMIFS(Supplier!E3082:E3141,Supplier!C3082:C3141,s!A28,Supplier!B3082:B3141,s!$B$1)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SUMIFS(Supplier!E3083:E3141,Supplier!C3083:C3141,s!A29,Supplier!B3083:B3141,s!$B$1)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SUMIFS(Supplier!E3084:E3158,Supplier!C3084:C3158,s!A30,Supplier!B3084:B3158,s!$B$1)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SUMIFS(Supplier!E3085:E3158,Supplier!C3085:C3158,s!A31,Supplier!B3085:B3158,s!$B$1)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395" t="s">
        <v>1695</v>
      </c>
      <c r="C5" s="1005" t="s">
        <v>1802</v>
      </c>
      <c r="D5" s="1006" t="s">
        <v>46</v>
      </c>
      <c r="E5" s="1014" t="s">
        <v>10860</v>
      </c>
    </row>
    <row r="6" spans="1:6" x14ac:dyDescent="0.35">
      <c r="A6" s="997" t="s">
        <v>11897</v>
      </c>
      <c r="B6" s="1396">
        <v>23950799</v>
      </c>
      <c r="C6" s="1396">
        <v>19626558</v>
      </c>
      <c r="D6" s="1007">
        <v>4324241</v>
      </c>
    </row>
    <row r="7" spans="1:6" x14ac:dyDescent="0.35">
      <c r="A7" s="997" t="s">
        <v>12207</v>
      </c>
      <c r="B7" s="1396">
        <v>2399817</v>
      </c>
      <c r="C7" s="1396">
        <v>1025253</v>
      </c>
      <c r="D7" s="1007">
        <v>1374564</v>
      </c>
    </row>
    <row r="8" spans="1:6" x14ac:dyDescent="0.35">
      <c r="A8" s="997" t="s">
        <v>10909</v>
      </c>
      <c r="B8" s="1396">
        <v>9891854.5</v>
      </c>
      <c r="C8" s="1396">
        <v>8924924</v>
      </c>
      <c r="D8" s="1007">
        <v>966930.5</v>
      </c>
      <c r="F8" s="98"/>
    </row>
    <row r="9" spans="1:6" x14ac:dyDescent="0.35">
      <c r="A9" s="997" t="s">
        <v>11089</v>
      </c>
      <c r="B9" s="1396">
        <v>10485944</v>
      </c>
      <c r="C9" s="1396">
        <v>9766001</v>
      </c>
      <c r="D9" s="1007">
        <v>719943</v>
      </c>
    </row>
    <row r="10" spans="1:6" x14ac:dyDescent="0.35">
      <c r="A10" s="997" t="s">
        <v>8559</v>
      </c>
      <c r="B10" s="1396">
        <v>2771235</v>
      </c>
      <c r="C10" s="1396">
        <v>2283299</v>
      </c>
      <c r="D10" s="1007">
        <v>487936</v>
      </c>
    </row>
    <row r="11" spans="1:6" x14ac:dyDescent="0.35">
      <c r="A11" s="997" t="s">
        <v>10296</v>
      </c>
      <c r="B11" s="1396">
        <v>1585166</v>
      </c>
      <c r="C11" s="1396">
        <v>1138818</v>
      </c>
      <c r="D11" s="1007">
        <v>446348</v>
      </c>
    </row>
    <row r="12" spans="1:6" x14ac:dyDescent="0.35">
      <c r="A12" s="997" t="s">
        <v>10576</v>
      </c>
      <c r="B12" s="1396">
        <v>21004486</v>
      </c>
      <c r="C12" s="1396">
        <v>20664231</v>
      </c>
      <c r="D12" s="1007">
        <v>340255</v>
      </c>
    </row>
    <row r="13" spans="1:6" x14ac:dyDescent="0.35">
      <c r="A13" s="997" t="s">
        <v>10232</v>
      </c>
      <c r="B13" s="1396">
        <v>12575807</v>
      </c>
      <c r="C13" s="1396">
        <v>12279121</v>
      </c>
      <c r="D13" s="1007">
        <v>296686</v>
      </c>
    </row>
    <row r="14" spans="1:6" x14ac:dyDescent="0.35">
      <c r="A14" s="997" t="s">
        <v>10571</v>
      </c>
      <c r="B14" s="1396">
        <v>2008367</v>
      </c>
      <c r="C14" s="1396">
        <v>1719382</v>
      </c>
      <c r="D14" s="1007">
        <v>288985</v>
      </c>
    </row>
    <row r="15" spans="1:6" x14ac:dyDescent="0.35">
      <c r="A15" s="997" t="s">
        <v>8657</v>
      </c>
      <c r="B15" s="1396">
        <v>11292323</v>
      </c>
      <c r="C15" s="1396">
        <v>11034775</v>
      </c>
      <c r="D15" s="1007">
        <v>257548</v>
      </c>
    </row>
    <row r="16" spans="1:6" x14ac:dyDescent="0.35">
      <c r="A16" s="997" t="s">
        <v>8868</v>
      </c>
      <c r="B16" s="1396">
        <v>1899307</v>
      </c>
      <c r="C16" s="1396">
        <v>1669531</v>
      </c>
      <c r="D16" s="1007">
        <v>229776</v>
      </c>
    </row>
    <row r="17" spans="1:4" x14ac:dyDescent="0.35">
      <c r="A17" s="997" t="s">
        <v>11446</v>
      </c>
      <c r="B17" s="1396">
        <v>1121427</v>
      </c>
      <c r="C17" s="1396">
        <v>933127</v>
      </c>
      <c r="D17" s="1007">
        <v>188300</v>
      </c>
    </row>
    <row r="18" spans="1:4" x14ac:dyDescent="0.35">
      <c r="A18" s="997" t="s">
        <v>9661</v>
      </c>
      <c r="B18" s="1396">
        <v>2984053</v>
      </c>
      <c r="C18" s="1396">
        <v>2803173</v>
      </c>
      <c r="D18" s="1007">
        <v>180880</v>
      </c>
    </row>
    <row r="19" spans="1:4" x14ac:dyDescent="0.35">
      <c r="A19" s="997" t="s">
        <v>9356</v>
      </c>
      <c r="B19" s="1396">
        <v>4428561</v>
      </c>
      <c r="C19" s="1396">
        <v>4261002</v>
      </c>
      <c r="D19" s="1007">
        <v>167559</v>
      </c>
    </row>
    <row r="20" spans="1:4" x14ac:dyDescent="0.35">
      <c r="A20" s="997" t="s">
        <v>4721</v>
      </c>
      <c r="B20" s="1396">
        <v>644100</v>
      </c>
      <c r="C20" s="1396">
        <v>481480</v>
      </c>
      <c r="D20" s="1007">
        <v>162620</v>
      </c>
    </row>
    <row r="21" spans="1:4" x14ac:dyDescent="0.35">
      <c r="A21" s="997" t="s">
        <v>1400</v>
      </c>
      <c r="B21" s="1396">
        <v>26199453</v>
      </c>
      <c r="C21" s="1396">
        <v>26039908</v>
      </c>
      <c r="D21" s="1007">
        <v>159545</v>
      </c>
    </row>
    <row r="22" spans="1:4" x14ac:dyDescent="0.35">
      <c r="A22" s="997" t="s">
        <v>11617</v>
      </c>
      <c r="B22" s="1396">
        <v>1892082</v>
      </c>
      <c r="C22" s="1396">
        <v>1756043</v>
      </c>
      <c r="D22" s="1007">
        <v>136039</v>
      </c>
    </row>
    <row r="23" spans="1:4" x14ac:dyDescent="0.35">
      <c r="A23" s="997" t="s">
        <v>9769</v>
      </c>
      <c r="B23" s="1396">
        <v>6398047</v>
      </c>
      <c r="C23" s="1396">
        <v>6284400</v>
      </c>
      <c r="D23" s="1007">
        <v>113647</v>
      </c>
    </row>
    <row r="24" spans="1:4" x14ac:dyDescent="0.35">
      <c r="A24" s="997" t="s">
        <v>12287</v>
      </c>
      <c r="B24" s="1396">
        <v>1278570</v>
      </c>
      <c r="C24" s="1396">
        <v>1172797</v>
      </c>
      <c r="D24" s="1007">
        <v>105773</v>
      </c>
    </row>
    <row r="25" spans="1:4" x14ac:dyDescent="0.35">
      <c r="A25" s="997" t="s">
        <v>8876</v>
      </c>
      <c r="B25" s="1396">
        <v>2891040</v>
      </c>
      <c r="C25" s="1396">
        <v>2799926</v>
      </c>
      <c r="D25" s="1007">
        <v>91114</v>
      </c>
    </row>
    <row r="26" spans="1:4" x14ac:dyDescent="0.35">
      <c r="A26" s="997" t="s">
        <v>6408</v>
      </c>
      <c r="B26" s="1396">
        <v>959942</v>
      </c>
      <c r="C26" s="1396">
        <v>879099</v>
      </c>
      <c r="D26" s="1007">
        <v>80843</v>
      </c>
    </row>
    <row r="27" spans="1:4" x14ac:dyDescent="0.35">
      <c r="A27" s="997" t="s">
        <v>11511</v>
      </c>
      <c r="B27" s="1396">
        <v>132545</v>
      </c>
      <c r="C27" s="1396">
        <v>73043</v>
      </c>
      <c r="D27" s="1007">
        <v>59502</v>
      </c>
    </row>
    <row r="28" spans="1:4" x14ac:dyDescent="0.35">
      <c r="A28" s="997" t="s">
        <v>12634</v>
      </c>
      <c r="B28" s="1396">
        <v>45459</v>
      </c>
      <c r="C28" s="1396"/>
      <c r="D28" s="1007">
        <v>45459</v>
      </c>
    </row>
    <row r="29" spans="1:4" x14ac:dyDescent="0.35">
      <c r="A29" s="1114" t="s">
        <v>7467</v>
      </c>
      <c r="B29" s="1396">
        <v>45459</v>
      </c>
      <c r="C29" s="1396"/>
      <c r="D29" s="1007">
        <v>45459</v>
      </c>
    </row>
    <row r="30" spans="1:4" x14ac:dyDescent="0.35">
      <c r="A30" s="997" t="s">
        <v>12247</v>
      </c>
      <c r="B30" s="1396">
        <v>110000</v>
      </c>
      <c r="C30" s="1396">
        <v>82500</v>
      </c>
      <c r="D30" s="1007">
        <v>27500</v>
      </c>
    </row>
    <row r="31" spans="1:4" x14ac:dyDescent="0.35">
      <c r="A31" s="997" t="s">
        <v>11</v>
      </c>
      <c r="B31" s="1396">
        <v>183038</v>
      </c>
      <c r="C31" s="1396">
        <v>164487</v>
      </c>
      <c r="D31" s="1007">
        <v>18551</v>
      </c>
    </row>
    <row r="32" spans="1:4" x14ac:dyDescent="0.35">
      <c r="A32" s="997" t="s">
        <v>8339</v>
      </c>
      <c r="B32" s="1396">
        <v>6661900</v>
      </c>
      <c r="C32" s="1396">
        <v>6645860</v>
      </c>
      <c r="D32" s="1007">
        <v>16040</v>
      </c>
    </row>
    <row r="33" spans="1:4" x14ac:dyDescent="0.35">
      <c r="A33" s="997" t="s">
        <v>9967</v>
      </c>
      <c r="B33" s="1396">
        <v>385571</v>
      </c>
      <c r="C33" s="1396">
        <v>370221</v>
      </c>
      <c r="D33" s="1007">
        <v>15350</v>
      </c>
    </row>
    <row r="34" spans="1:4" hidden="1" x14ac:dyDescent="0.35">
      <c r="A34" s="997" t="s">
        <v>10911</v>
      </c>
      <c r="B34" s="1396">
        <v>79935</v>
      </c>
      <c r="C34" s="1396">
        <v>64935</v>
      </c>
      <c r="D34" s="1007">
        <v>15000</v>
      </c>
    </row>
    <row r="35" spans="1:4" hidden="1" x14ac:dyDescent="0.35">
      <c r="A35" s="997" t="s">
        <v>11716</v>
      </c>
      <c r="B35" s="1396">
        <v>62941</v>
      </c>
      <c r="C35" s="1396">
        <v>56173</v>
      </c>
      <c r="D35" s="1007">
        <v>6768</v>
      </c>
    </row>
    <row r="36" spans="1:4" hidden="1" x14ac:dyDescent="0.35">
      <c r="A36" s="997" t="s">
        <v>10471</v>
      </c>
      <c r="B36" s="1396">
        <v>1683705</v>
      </c>
      <c r="C36" s="1396">
        <v>1679205</v>
      </c>
      <c r="D36" s="1007">
        <v>4500</v>
      </c>
    </row>
    <row r="37" spans="1:4" hidden="1" x14ac:dyDescent="0.35">
      <c r="A37" s="997" t="s">
        <v>6508</v>
      </c>
      <c r="B37" s="1396">
        <v>798186</v>
      </c>
      <c r="C37" s="1396">
        <v>793941</v>
      </c>
      <c r="D37" s="1007">
        <v>4245</v>
      </c>
    </row>
    <row r="38" spans="1:4" hidden="1" x14ac:dyDescent="0.35">
      <c r="A38" s="997" t="s">
        <v>9507</v>
      </c>
      <c r="B38" s="1396">
        <v>69638</v>
      </c>
      <c r="C38" s="1396">
        <v>69638</v>
      </c>
      <c r="D38" s="1007">
        <v>0</v>
      </c>
    </row>
    <row r="39" spans="1:4" hidden="1" x14ac:dyDescent="0.35">
      <c r="A39" s="997" t="s">
        <v>6647</v>
      </c>
      <c r="B39" s="1396"/>
      <c r="C39" s="1396"/>
      <c r="D39" s="1007">
        <v>0</v>
      </c>
    </row>
    <row r="40" spans="1:4" hidden="1" x14ac:dyDescent="0.35">
      <c r="A40" s="997" t="s">
        <v>11075</v>
      </c>
      <c r="B40" s="1396">
        <v>900642</v>
      </c>
      <c r="C40" s="1396">
        <v>900642</v>
      </c>
      <c r="D40" s="1007">
        <v>0</v>
      </c>
    </row>
    <row r="41" spans="1:4" hidden="1" x14ac:dyDescent="0.35">
      <c r="A41" s="997" t="s">
        <v>1206</v>
      </c>
      <c r="B41" s="1396">
        <v>263340</v>
      </c>
      <c r="C41" s="1396">
        <v>263340</v>
      </c>
      <c r="D41" s="1007">
        <v>0</v>
      </c>
    </row>
    <row r="42" spans="1:4" hidden="1" x14ac:dyDescent="0.35">
      <c r="A42" s="997" t="s">
        <v>8077</v>
      </c>
      <c r="B42" s="1396">
        <v>142848</v>
      </c>
      <c r="C42" s="1396">
        <v>142848</v>
      </c>
      <c r="D42" s="1007">
        <v>0</v>
      </c>
    </row>
    <row r="43" spans="1:4" hidden="1" x14ac:dyDescent="0.35">
      <c r="A43" s="997" t="s">
        <v>1493</v>
      </c>
      <c r="B43" s="1396">
        <v>188750</v>
      </c>
      <c r="C43" s="1396">
        <v>188750</v>
      </c>
      <c r="D43" s="1007">
        <v>0</v>
      </c>
    </row>
    <row r="44" spans="1:4" hidden="1" x14ac:dyDescent="0.35">
      <c r="A44" s="997" t="s">
        <v>769</v>
      </c>
      <c r="B44" s="1396">
        <v>190145</v>
      </c>
      <c r="C44" s="1396">
        <v>190145</v>
      </c>
      <c r="D44" s="1007">
        <v>0</v>
      </c>
    </row>
    <row r="45" spans="1:4" hidden="1" x14ac:dyDescent="0.35">
      <c r="A45" s="997" t="s">
        <v>33</v>
      </c>
      <c r="B45" s="1396">
        <v>569111</v>
      </c>
      <c r="C45" s="1396">
        <v>569111</v>
      </c>
      <c r="D45" s="1007">
        <v>0</v>
      </c>
    </row>
    <row r="46" spans="1:4" hidden="1" x14ac:dyDescent="0.35">
      <c r="A46" s="997" t="s">
        <v>7112</v>
      </c>
      <c r="B46" s="1396">
        <v>565282</v>
      </c>
      <c r="C46" s="1396">
        <v>565282</v>
      </c>
      <c r="D46" s="1007">
        <v>0</v>
      </c>
    </row>
    <row r="47" spans="1:4" hidden="1" x14ac:dyDescent="0.35">
      <c r="A47" s="997" t="s">
        <v>1807</v>
      </c>
      <c r="B47" s="1396">
        <v>4800</v>
      </c>
      <c r="C47" s="1396">
        <v>4800</v>
      </c>
      <c r="D47" s="1007">
        <v>0</v>
      </c>
    </row>
    <row r="48" spans="1:4" hidden="1" x14ac:dyDescent="0.35">
      <c r="A48" s="997" t="s">
        <v>7921</v>
      </c>
      <c r="B48" s="1396">
        <v>3715694</v>
      </c>
      <c r="C48" s="1396">
        <v>3715694</v>
      </c>
      <c r="D48" s="1007">
        <v>0</v>
      </c>
    </row>
    <row r="49" spans="1:4" hidden="1" x14ac:dyDescent="0.35">
      <c r="A49" s="997" t="s">
        <v>1691</v>
      </c>
      <c r="B49" s="1396">
        <v>13508</v>
      </c>
      <c r="C49" s="1396">
        <v>13508</v>
      </c>
      <c r="D49" s="1007">
        <v>0</v>
      </c>
    </row>
    <row r="50" spans="1:4" hidden="1" x14ac:dyDescent="0.35">
      <c r="A50" s="997" t="s">
        <v>2227</v>
      </c>
      <c r="B50" s="1396">
        <v>381380</v>
      </c>
      <c r="C50" s="1396">
        <v>381380</v>
      </c>
      <c r="D50" s="1007">
        <v>0</v>
      </c>
    </row>
    <row r="51" spans="1:4" hidden="1" x14ac:dyDescent="0.35">
      <c r="A51" s="997" t="s">
        <v>2023</v>
      </c>
      <c r="B51" s="1396">
        <v>290962</v>
      </c>
      <c r="C51" s="1396">
        <v>290962</v>
      </c>
      <c r="D51" s="1007">
        <v>0</v>
      </c>
    </row>
    <row r="52" spans="1:4" hidden="1" x14ac:dyDescent="0.35">
      <c r="A52" s="997" t="s">
        <v>963</v>
      </c>
      <c r="B52" s="1396">
        <v>144342</v>
      </c>
      <c r="C52" s="1396">
        <v>144342</v>
      </c>
      <c r="D52" s="1007">
        <v>0</v>
      </c>
    </row>
    <row r="53" spans="1:4" hidden="1" x14ac:dyDescent="0.35">
      <c r="A53" s="997" t="s">
        <v>32</v>
      </c>
      <c r="B53" s="1396">
        <v>327433</v>
      </c>
      <c r="C53" s="1396">
        <v>327433</v>
      </c>
      <c r="D53" s="1007">
        <v>0</v>
      </c>
    </row>
    <row r="54" spans="1:4" hidden="1" x14ac:dyDescent="0.35">
      <c r="A54" s="997" t="s">
        <v>39</v>
      </c>
      <c r="B54" s="1396">
        <v>65000</v>
      </c>
      <c r="C54" s="1396">
        <v>65000</v>
      </c>
      <c r="D54" s="1007">
        <v>0</v>
      </c>
    </row>
    <row r="55" spans="1:4" hidden="1" x14ac:dyDescent="0.35">
      <c r="A55" s="997" t="s">
        <v>2043</v>
      </c>
      <c r="B55" s="1396">
        <v>91259</v>
      </c>
      <c r="C55" s="1396">
        <v>91259</v>
      </c>
      <c r="D55" s="1007">
        <v>0</v>
      </c>
    </row>
    <row r="56" spans="1:4" hidden="1" x14ac:dyDescent="0.35">
      <c r="A56" s="997" t="s">
        <v>7657</v>
      </c>
      <c r="B56" s="1396">
        <v>1303060</v>
      </c>
      <c r="C56" s="1396">
        <v>1303060</v>
      </c>
      <c r="D56" s="1007">
        <v>0</v>
      </c>
    </row>
    <row r="57" spans="1:4" hidden="1" x14ac:dyDescent="0.35">
      <c r="A57" s="997" t="s">
        <v>2263</v>
      </c>
      <c r="B57" s="1396">
        <v>81323</v>
      </c>
      <c r="C57" s="1396">
        <v>81323</v>
      </c>
      <c r="D57" s="1007">
        <v>0</v>
      </c>
    </row>
    <row r="58" spans="1:4" hidden="1" x14ac:dyDescent="0.35">
      <c r="A58" s="997" t="s">
        <v>6518</v>
      </c>
      <c r="B58" s="1396">
        <v>1058091</v>
      </c>
      <c r="C58" s="1396">
        <v>1058091</v>
      </c>
      <c r="D58" s="1007">
        <v>0</v>
      </c>
    </row>
    <row r="59" spans="1:4" hidden="1" x14ac:dyDescent="0.35">
      <c r="A59" s="997" t="s">
        <v>2404</v>
      </c>
      <c r="B59" s="1396">
        <v>907</v>
      </c>
      <c r="C59" s="1396">
        <v>907</v>
      </c>
      <c r="D59" s="1007">
        <v>0</v>
      </c>
    </row>
    <row r="60" spans="1:4" hidden="1" x14ac:dyDescent="0.35">
      <c r="A60" s="997" t="s">
        <v>7746</v>
      </c>
      <c r="B60" s="1396">
        <v>319499</v>
      </c>
      <c r="C60" s="1396">
        <v>319499</v>
      </c>
      <c r="D60" s="1007">
        <v>0</v>
      </c>
    </row>
    <row r="61" spans="1:4" hidden="1" x14ac:dyDescent="0.35">
      <c r="A61" s="997" t="s">
        <v>2548</v>
      </c>
      <c r="B61" s="1396">
        <v>42578</v>
      </c>
      <c r="C61" s="1396">
        <v>42578</v>
      </c>
      <c r="D61" s="1007">
        <v>0</v>
      </c>
    </row>
    <row r="62" spans="1:4" hidden="1" x14ac:dyDescent="0.35">
      <c r="A62" s="997" t="s">
        <v>7953</v>
      </c>
      <c r="B62" s="1396">
        <v>3636139</v>
      </c>
      <c r="C62" s="1396">
        <v>3636139</v>
      </c>
      <c r="D62" s="1007">
        <v>0</v>
      </c>
    </row>
    <row r="63" spans="1:4" hidden="1" x14ac:dyDescent="0.35">
      <c r="A63" s="997" t="s">
        <v>2652</v>
      </c>
      <c r="B63" s="1396">
        <v>9647104</v>
      </c>
      <c r="C63" s="1396">
        <v>9647104</v>
      </c>
      <c r="D63" s="1007">
        <v>0</v>
      </c>
    </row>
    <row r="64" spans="1:4" hidden="1" x14ac:dyDescent="0.35">
      <c r="A64" s="997" t="s">
        <v>2933</v>
      </c>
      <c r="B64" s="1396">
        <v>6628809</v>
      </c>
      <c r="C64" s="1396">
        <v>6628809</v>
      </c>
      <c r="D64" s="1007">
        <v>0</v>
      </c>
    </row>
    <row r="65" spans="1:4" hidden="1" x14ac:dyDescent="0.35">
      <c r="A65" s="997" t="s">
        <v>2319</v>
      </c>
      <c r="B65" s="1396">
        <v>39773</v>
      </c>
      <c r="C65" s="1396">
        <v>39773</v>
      </c>
      <c r="D65" s="1007">
        <v>0</v>
      </c>
    </row>
    <row r="66" spans="1:4" hidden="1" x14ac:dyDescent="0.35">
      <c r="A66" s="997" t="s">
        <v>1397</v>
      </c>
      <c r="B66" s="1396">
        <v>3227014</v>
      </c>
      <c r="C66" s="1396">
        <v>3227014</v>
      </c>
      <c r="D66" s="1007">
        <v>0</v>
      </c>
    </row>
    <row r="67" spans="1:4" hidden="1" x14ac:dyDescent="0.35">
      <c r="A67" s="997" t="s">
        <v>3384</v>
      </c>
      <c r="B67" s="1396">
        <v>4145</v>
      </c>
      <c r="C67" s="1396">
        <v>4145</v>
      </c>
      <c r="D67" s="1007">
        <v>0</v>
      </c>
    </row>
    <row r="68" spans="1:4" hidden="1" x14ac:dyDescent="0.35">
      <c r="A68" s="997" t="s">
        <v>2089</v>
      </c>
      <c r="B68" s="1396">
        <v>64441</v>
      </c>
      <c r="C68" s="1396">
        <v>64441</v>
      </c>
      <c r="D68" s="1007">
        <v>0</v>
      </c>
    </row>
    <row r="69" spans="1:4" hidden="1" x14ac:dyDescent="0.35">
      <c r="A69" s="997" t="s">
        <v>3401</v>
      </c>
      <c r="B69" s="1396">
        <v>25920</v>
      </c>
      <c r="C69" s="1396">
        <v>25920</v>
      </c>
      <c r="D69" s="1007">
        <v>0</v>
      </c>
    </row>
    <row r="70" spans="1:4" hidden="1" x14ac:dyDescent="0.35">
      <c r="A70" s="997" t="s">
        <v>1203</v>
      </c>
      <c r="B70" s="1396">
        <v>59350</v>
      </c>
      <c r="C70" s="1396">
        <v>59350</v>
      </c>
      <c r="D70" s="1007">
        <v>0</v>
      </c>
    </row>
    <row r="71" spans="1:4" hidden="1" x14ac:dyDescent="0.35">
      <c r="A71" s="997" t="s">
        <v>3622</v>
      </c>
      <c r="B71" s="1396">
        <v>1205380</v>
      </c>
      <c r="C71" s="1396">
        <v>1205380</v>
      </c>
      <c r="D71" s="1007">
        <v>0</v>
      </c>
    </row>
    <row r="72" spans="1:4" hidden="1" x14ac:dyDescent="0.35">
      <c r="A72" s="997" t="s">
        <v>44</v>
      </c>
      <c r="B72" s="1396">
        <v>10000</v>
      </c>
      <c r="C72" s="1396">
        <v>10000</v>
      </c>
      <c r="D72" s="1007">
        <v>0</v>
      </c>
    </row>
    <row r="73" spans="1:4" hidden="1" x14ac:dyDescent="0.35">
      <c r="A73" s="997" t="s">
        <v>1676</v>
      </c>
      <c r="B73" s="1396">
        <v>155133</v>
      </c>
      <c r="C73" s="1396">
        <v>155133</v>
      </c>
      <c r="D73" s="1007">
        <v>0</v>
      </c>
    </row>
    <row r="74" spans="1:4" s="1008" customFormat="1" hidden="1" x14ac:dyDescent="0.35">
      <c r="A74" s="997" t="s">
        <v>38</v>
      </c>
      <c r="B74" s="1396">
        <v>110704</v>
      </c>
      <c r="C74" s="1396">
        <v>110704</v>
      </c>
      <c r="D74" s="1007">
        <v>0</v>
      </c>
    </row>
    <row r="75" spans="1:4" hidden="1" x14ac:dyDescent="0.35">
      <c r="A75" s="997" t="s">
        <v>18</v>
      </c>
      <c r="B75" s="1396">
        <v>150590</v>
      </c>
      <c r="C75" s="1396">
        <v>150590</v>
      </c>
      <c r="D75" s="1007">
        <v>0</v>
      </c>
    </row>
    <row r="76" spans="1:4" hidden="1" x14ac:dyDescent="0.35">
      <c r="A76" s="997" t="s">
        <v>465</v>
      </c>
      <c r="B76" s="1396">
        <v>3188510</v>
      </c>
      <c r="C76" s="1396">
        <v>3188510</v>
      </c>
      <c r="D76" s="1007">
        <v>0</v>
      </c>
    </row>
    <row r="77" spans="1:4" hidden="1" x14ac:dyDescent="0.35">
      <c r="A77" s="997" t="s">
        <v>2649</v>
      </c>
      <c r="B77" s="1396">
        <v>202856</v>
      </c>
      <c r="C77" s="1396">
        <v>202856</v>
      </c>
      <c r="D77" s="1007">
        <v>0</v>
      </c>
    </row>
    <row r="78" spans="1:4" hidden="1" x14ac:dyDescent="0.35">
      <c r="A78" s="997" t="s">
        <v>37</v>
      </c>
      <c r="B78" s="1396">
        <v>74360</v>
      </c>
      <c r="C78" s="1396">
        <v>74360</v>
      </c>
      <c r="D78" s="1007">
        <v>0</v>
      </c>
    </row>
    <row r="79" spans="1:4" hidden="1" x14ac:dyDescent="0.35">
      <c r="A79" s="997" t="s">
        <v>4884</v>
      </c>
      <c r="B79" s="1396">
        <v>262657</v>
      </c>
      <c r="C79" s="1396">
        <v>262657</v>
      </c>
      <c r="D79" s="1007">
        <v>0</v>
      </c>
    </row>
    <row r="80" spans="1:4" hidden="1" x14ac:dyDescent="0.35">
      <c r="A80" s="997" t="s">
        <v>7555</v>
      </c>
      <c r="B80" s="1396">
        <v>1012779</v>
      </c>
      <c r="C80" s="1396">
        <v>1012779</v>
      </c>
      <c r="D80" s="1007">
        <v>0</v>
      </c>
    </row>
    <row r="81" spans="1:4" hidden="1" x14ac:dyDescent="0.35">
      <c r="A81" s="997" t="s">
        <v>5052</v>
      </c>
      <c r="B81" s="1396">
        <v>206944</v>
      </c>
      <c r="C81" s="1396">
        <v>206944</v>
      </c>
      <c r="D81" s="1007">
        <v>0</v>
      </c>
    </row>
    <row r="82" spans="1:4" hidden="1" x14ac:dyDescent="0.35">
      <c r="A82" s="997" t="s">
        <v>7126</v>
      </c>
      <c r="B82" s="1396"/>
      <c r="C82" s="1396"/>
      <c r="D82" s="1007">
        <v>0</v>
      </c>
    </row>
    <row r="83" spans="1:4" hidden="1" x14ac:dyDescent="0.35">
      <c r="A83" s="997" t="s">
        <v>4814</v>
      </c>
      <c r="B83" s="1396">
        <v>15712</v>
      </c>
      <c r="C83" s="1396">
        <v>15712</v>
      </c>
      <c r="D83" s="1007">
        <v>0</v>
      </c>
    </row>
    <row r="84" spans="1:4" hidden="1" x14ac:dyDescent="0.35">
      <c r="A84" s="997" t="s">
        <v>7732</v>
      </c>
      <c r="B84" s="1396">
        <v>221361</v>
      </c>
      <c r="C84" s="1396">
        <v>221361</v>
      </c>
      <c r="D84" s="1007">
        <v>0</v>
      </c>
    </row>
    <row r="85" spans="1:4" hidden="1" x14ac:dyDescent="0.35">
      <c r="A85" s="997" t="s">
        <v>5227</v>
      </c>
      <c r="B85" s="1396">
        <v>862774</v>
      </c>
      <c r="C85" s="1396">
        <v>862774</v>
      </c>
      <c r="D85" s="1007">
        <v>0</v>
      </c>
    </row>
    <row r="86" spans="1:4" hidden="1" x14ac:dyDescent="0.35">
      <c r="A86" s="997" t="s">
        <v>7817</v>
      </c>
      <c r="B86" s="1396">
        <v>136445</v>
      </c>
      <c r="C86" s="1396">
        <v>136445</v>
      </c>
      <c r="D86" s="1007">
        <v>0</v>
      </c>
    </row>
    <row r="87" spans="1:4" hidden="1" x14ac:dyDescent="0.35">
      <c r="A87" s="997" t="s">
        <v>5320</v>
      </c>
      <c r="B87" s="1396">
        <v>52679</v>
      </c>
      <c r="C87" s="1396">
        <v>52679</v>
      </c>
      <c r="D87" s="1007">
        <v>0</v>
      </c>
    </row>
    <row r="88" spans="1:4" hidden="1" x14ac:dyDescent="0.35">
      <c r="A88" s="997" t="s">
        <v>3945</v>
      </c>
      <c r="B88" s="1396">
        <v>5200</v>
      </c>
      <c r="C88" s="1396">
        <v>5200</v>
      </c>
      <c r="D88" s="1007">
        <v>0</v>
      </c>
    </row>
    <row r="89" spans="1:4" hidden="1" x14ac:dyDescent="0.35">
      <c r="A89" s="997" t="s">
        <v>5548</v>
      </c>
      <c r="B89" s="1396">
        <v>202398</v>
      </c>
      <c r="C89" s="1396">
        <v>202398</v>
      </c>
      <c r="D89" s="1007">
        <v>0</v>
      </c>
    </row>
    <row r="90" spans="1:4" hidden="1" x14ac:dyDescent="0.35">
      <c r="A90" s="997" t="s">
        <v>8043</v>
      </c>
      <c r="B90" s="1396">
        <v>11932427</v>
      </c>
      <c r="C90" s="1396">
        <v>11932427</v>
      </c>
      <c r="D90" s="1007">
        <v>0</v>
      </c>
    </row>
    <row r="91" spans="1:4" hidden="1" x14ac:dyDescent="0.35">
      <c r="A91" s="997" t="s">
        <v>5709</v>
      </c>
      <c r="B91" s="1396">
        <v>189460</v>
      </c>
      <c r="C91" s="1396">
        <v>189460</v>
      </c>
      <c r="D91" s="1007">
        <v>0</v>
      </c>
    </row>
    <row r="92" spans="1:4" hidden="1" x14ac:dyDescent="0.35">
      <c r="A92" s="997" t="s">
        <v>395</v>
      </c>
      <c r="B92" s="1396">
        <v>51141</v>
      </c>
      <c r="C92" s="1396">
        <v>51141</v>
      </c>
      <c r="D92" s="1007">
        <v>0</v>
      </c>
    </row>
    <row r="93" spans="1:4" hidden="1" x14ac:dyDescent="0.35">
      <c r="A93" s="997" t="s">
        <v>5720</v>
      </c>
      <c r="B93" s="1396">
        <v>271758</v>
      </c>
      <c r="C93" s="1396">
        <v>271758</v>
      </c>
      <c r="D93" s="1007">
        <v>0</v>
      </c>
    </row>
    <row r="94" spans="1:4" hidden="1" x14ac:dyDescent="0.35">
      <c r="A94" s="997" t="s">
        <v>8532</v>
      </c>
      <c r="B94" s="1396">
        <v>235522</v>
      </c>
      <c r="C94" s="1396">
        <v>235522</v>
      </c>
      <c r="D94" s="1007">
        <v>0</v>
      </c>
    </row>
    <row r="95" spans="1:4" hidden="1" x14ac:dyDescent="0.35">
      <c r="A95" s="997" t="s">
        <v>5729</v>
      </c>
      <c r="B95" s="1396">
        <v>20800</v>
      </c>
      <c r="C95" s="1396">
        <v>20800</v>
      </c>
      <c r="D95" s="1007">
        <v>0</v>
      </c>
    </row>
    <row r="96" spans="1:4" hidden="1" x14ac:dyDescent="0.35">
      <c r="A96" s="997" t="s">
        <v>2094</v>
      </c>
      <c r="B96" s="1396">
        <v>148869</v>
      </c>
      <c r="C96" s="1396">
        <v>148869</v>
      </c>
      <c r="D96" s="1007">
        <v>0</v>
      </c>
    </row>
    <row r="97" spans="1:4" hidden="1" x14ac:dyDescent="0.35">
      <c r="A97" s="997" t="s">
        <v>2271</v>
      </c>
      <c r="B97" s="1396">
        <v>166908</v>
      </c>
      <c r="C97" s="1396">
        <v>166908</v>
      </c>
      <c r="D97" s="1007">
        <v>0</v>
      </c>
    </row>
    <row r="98" spans="1:4" hidden="1" x14ac:dyDescent="0.35">
      <c r="A98" s="997" t="s">
        <v>9409</v>
      </c>
      <c r="B98" s="1396">
        <v>1080276</v>
      </c>
      <c r="C98" s="1396">
        <v>1080276</v>
      </c>
      <c r="D98" s="1007">
        <v>0</v>
      </c>
    </row>
    <row r="99" spans="1:4" hidden="1" x14ac:dyDescent="0.35">
      <c r="A99" s="997" t="s">
        <v>6103</v>
      </c>
      <c r="B99" s="1396">
        <v>126398</v>
      </c>
      <c r="C99" s="1396">
        <v>126398</v>
      </c>
      <c r="D99" s="1007">
        <v>0</v>
      </c>
    </row>
    <row r="100" spans="1:4" hidden="1" x14ac:dyDescent="0.35">
      <c r="A100" s="997" t="s">
        <v>1805</v>
      </c>
      <c r="B100" s="1396">
        <v>236720</v>
      </c>
      <c r="C100" s="1396">
        <v>236720</v>
      </c>
      <c r="D100" s="1007">
        <v>0</v>
      </c>
    </row>
    <row r="101" spans="1:4" hidden="1" x14ac:dyDescent="0.35">
      <c r="A101" s="997" t="s">
        <v>6248</v>
      </c>
      <c r="B101" s="1396">
        <v>64600</v>
      </c>
      <c r="C101" s="1396">
        <v>64600</v>
      </c>
      <c r="D101" s="1007">
        <v>0</v>
      </c>
    </row>
    <row r="102" spans="1:4" hidden="1" x14ac:dyDescent="0.35">
      <c r="A102" s="997" t="s">
        <v>82</v>
      </c>
      <c r="B102" s="1396">
        <v>732794</v>
      </c>
      <c r="C102" s="1396">
        <v>732794</v>
      </c>
      <c r="D102" s="1007">
        <v>0</v>
      </c>
    </row>
    <row r="103" spans="1:4" hidden="1" x14ac:dyDescent="0.35">
      <c r="A103" s="997" t="s">
        <v>2787</v>
      </c>
      <c r="B103" s="1396">
        <v>4910436</v>
      </c>
      <c r="C103" s="1396">
        <v>4910436</v>
      </c>
      <c r="D103" s="1007">
        <v>0</v>
      </c>
    </row>
    <row r="104" spans="1:4" hidden="1" x14ac:dyDescent="0.35">
      <c r="A104" s="997" t="s">
        <v>10151</v>
      </c>
      <c r="B104" s="1396">
        <v>2384019</v>
      </c>
      <c r="C104" s="1396">
        <v>2384019</v>
      </c>
      <c r="D104" s="1007">
        <v>0</v>
      </c>
    </row>
    <row r="105" spans="1:4" hidden="1" x14ac:dyDescent="0.35">
      <c r="A105" s="997" t="s">
        <v>6507</v>
      </c>
      <c r="B105" s="1396">
        <v>74613</v>
      </c>
      <c r="C105" s="1396">
        <v>74613</v>
      </c>
      <c r="D105" s="1007">
        <v>0</v>
      </c>
    </row>
    <row r="106" spans="1:4" hidden="1" x14ac:dyDescent="0.35">
      <c r="A106" s="997" t="s">
        <v>1399</v>
      </c>
      <c r="B106" s="1396">
        <v>54635</v>
      </c>
      <c r="C106" s="1396">
        <v>54635</v>
      </c>
      <c r="D106" s="1007">
        <v>0</v>
      </c>
    </row>
    <row r="107" spans="1:4" hidden="1" x14ac:dyDescent="0.35">
      <c r="A107" s="997" t="s">
        <v>1215</v>
      </c>
      <c r="B107" s="1396">
        <v>258956</v>
      </c>
      <c r="C107" s="1396">
        <v>258956</v>
      </c>
      <c r="D107" s="1007">
        <v>0</v>
      </c>
    </row>
    <row r="108" spans="1:4" hidden="1" x14ac:dyDescent="0.35">
      <c r="A108" s="997" t="s">
        <v>1087</v>
      </c>
      <c r="B108" s="1396">
        <v>88730</v>
      </c>
      <c r="C108" s="1396">
        <v>88730</v>
      </c>
      <c r="D108" s="1007">
        <v>0</v>
      </c>
    </row>
    <row r="109" spans="1:4" hidden="1" x14ac:dyDescent="0.35">
      <c r="A109" s="997" t="s">
        <v>130</v>
      </c>
      <c r="B109" s="1396">
        <v>624947</v>
      </c>
      <c r="C109" s="1396">
        <v>624947</v>
      </c>
      <c r="D109" s="1007">
        <v>0</v>
      </c>
    </row>
    <row r="110" spans="1:4" hidden="1" x14ac:dyDescent="0.35">
      <c r="A110" s="997" t="s">
        <v>7807</v>
      </c>
      <c r="B110" s="1396">
        <v>1072490</v>
      </c>
      <c r="C110" s="1396">
        <v>1072490</v>
      </c>
      <c r="D110" s="1007">
        <v>0</v>
      </c>
    </row>
    <row r="111" spans="1:4" hidden="1" x14ac:dyDescent="0.35">
      <c r="A111" s="997" t="s">
        <v>6511</v>
      </c>
      <c r="B111" s="1396">
        <v>1741940</v>
      </c>
      <c r="C111" s="1396">
        <v>1741940</v>
      </c>
      <c r="D111" s="1007">
        <v>0</v>
      </c>
    </row>
    <row r="112" spans="1:4" hidden="1" x14ac:dyDescent="0.35">
      <c r="A112" s="997" t="s">
        <v>673</v>
      </c>
      <c r="B112" s="1396">
        <v>629934</v>
      </c>
      <c r="C112" s="1396">
        <v>629934</v>
      </c>
      <c r="D112" s="1007">
        <v>0</v>
      </c>
    </row>
    <row r="113" spans="1:4" hidden="1" x14ac:dyDescent="0.35">
      <c r="A113" s="997" t="s">
        <v>6720</v>
      </c>
      <c r="B113" s="1396">
        <v>270400</v>
      </c>
      <c r="C113" s="1396">
        <v>270400</v>
      </c>
      <c r="D113" s="1007">
        <v>0</v>
      </c>
    </row>
    <row r="114" spans="1:4" hidden="1" x14ac:dyDescent="0.35">
      <c r="A114" s="997" t="s">
        <v>10379</v>
      </c>
      <c r="B114" s="1396">
        <v>1329980</v>
      </c>
      <c r="C114" s="1396">
        <v>1329980</v>
      </c>
      <c r="D114" s="1007">
        <v>0</v>
      </c>
    </row>
    <row r="115" spans="1:4" hidden="1" x14ac:dyDescent="0.35">
      <c r="A115" s="997" t="s">
        <v>11271</v>
      </c>
      <c r="B115" s="1396">
        <v>34476</v>
      </c>
      <c r="C115" s="1396">
        <v>34476</v>
      </c>
      <c r="D115" s="1007">
        <v>0</v>
      </c>
    </row>
    <row r="116" spans="1:4" hidden="1" x14ac:dyDescent="0.35">
      <c r="A116" s="997" t="s">
        <v>11007</v>
      </c>
      <c r="B116" s="1396">
        <v>69890</v>
      </c>
      <c r="C116" s="1396">
        <v>69890</v>
      </c>
      <c r="D116" s="1007">
        <v>0</v>
      </c>
    </row>
    <row r="117" spans="1:4" hidden="1" x14ac:dyDescent="0.35">
      <c r="A117" s="997" t="s">
        <v>14</v>
      </c>
      <c r="B117" s="1396">
        <v>53258</v>
      </c>
      <c r="C117" s="1396">
        <v>53258</v>
      </c>
      <c r="D117" s="1007">
        <v>0</v>
      </c>
    </row>
    <row r="118" spans="1:4" hidden="1" x14ac:dyDescent="0.35">
      <c r="A118" s="997" t="s">
        <v>160</v>
      </c>
      <c r="B118" s="1396">
        <v>7375</v>
      </c>
      <c r="C118" s="1396">
        <v>7375</v>
      </c>
      <c r="D118" s="1007">
        <v>0</v>
      </c>
    </row>
    <row r="119" spans="1:4" hidden="1" x14ac:dyDescent="0.35">
      <c r="A119" s="997" t="s">
        <v>171</v>
      </c>
      <c r="B119" s="1396">
        <v>46541</v>
      </c>
      <c r="C119" s="1396">
        <v>46541</v>
      </c>
      <c r="D119" s="1007">
        <v>0</v>
      </c>
    </row>
    <row r="120" spans="1:4" x14ac:dyDescent="0.35">
      <c r="A120" s="997" t="s">
        <v>154</v>
      </c>
      <c r="B120" s="1396">
        <v>252400</v>
      </c>
      <c r="C120" s="1396">
        <v>252400</v>
      </c>
      <c r="D120" s="1007">
        <v>0</v>
      </c>
    </row>
    <row r="121" spans="1:4" x14ac:dyDescent="0.35">
      <c r="A121" s="997" t="s">
        <v>6955</v>
      </c>
      <c r="B121" s="1396">
        <v>975613</v>
      </c>
      <c r="C121" s="1396">
        <v>975613</v>
      </c>
      <c r="D121" s="1007">
        <v>0</v>
      </c>
    </row>
    <row r="122" spans="1:4" x14ac:dyDescent="0.35">
      <c r="A122" s="997" t="s">
        <v>36</v>
      </c>
      <c r="B122" s="1396">
        <v>11281</v>
      </c>
      <c r="C122" s="1396">
        <v>11281</v>
      </c>
      <c r="D122" s="1007">
        <v>0</v>
      </c>
    </row>
    <row r="123" spans="1:4" x14ac:dyDescent="0.35">
      <c r="A123" s="997" t="s">
        <v>3946</v>
      </c>
      <c r="B123" s="1396">
        <v>514945</v>
      </c>
      <c r="C123" s="1396">
        <v>514945</v>
      </c>
      <c r="D123" s="1007">
        <v>0</v>
      </c>
    </row>
    <row r="124" spans="1:4" x14ac:dyDescent="0.35">
      <c r="A124" s="997" t="s">
        <v>10122</v>
      </c>
      <c r="B124" s="1396">
        <v>80000</v>
      </c>
      <c r="C124" s="1396">
        <v>80000</v>
      </c>
      <c r="D124" s="1007">
        <v>0</v>
      </c>
    </row>
    <row r="125" spans="1:4" x14ac:dyDescent="0.35">
      <c r="A125" s="997" t="s">
        <v>7067</v>
      </c>
      <c r="B125" s="1396">
        <v>1567993</v>
      </c>
      <c r="C125" s="1396">
        <v>1567993</v>
      </c>
      <c r="D125" s="1007">
        <v>0</v>
      </c>
    </row>
    <row r="126" spans="1:4" x14ac:dyDescent="0.35">
      <c r="A126" s="997" t="s">
        <v>129</v>
      </c>
      <c r="B126" s="1396">
        <v>276956</v>
      </c>
      <c r="C126" s="1396">
        <v>276956</v>
      </c>
      <c r="D126" s="1007">
        <v>0</v>
      </c>
    </row>
    <row r="127" spans="1:4" x14ac:dyDescent="0.35">
      <c r="A127" s="997" t="s">
        <v>6505</v>
      </c>
      <c r="B127" s="1396">
        <v>156073</v>
      </c>
      <c r="C127" s="1396">
        <v>156073</v>
      </c>
      <c r="D127" s="1007">
        <v>0</v>
      </c>
    </row>
    <row r="128" spans="1:4" x14ac:dyDescent="0.35">
      <c r="A128" s="997" t="s">
        <v>3733</v>
      </c>
      <c r="B128" s="1396">
        <v>633124</v>
      </c>
      <c r="C128" s="1396">
        <v>633124</v>
      </c>
      <c r="D128" s="1007">
        <v>0</v>
      </c>
    </row>
    <row r="129" spans="1:4" x14ac:dyDescent="0.35">
      <c r="A129" s="997" t="s">
        <v>5811</v>
      </c>
      <c r="B129" s="1396">
        <v>317719</v>
      </c>
      <c r="C129" s="1396">
        <v>317719</v>
      </c>
      <c r="D129" s="1007">
        <v>0</v>
      </c>
    </row>
    <row r="130" spans="1:4" x14ac:dyDescent="0.35">
      <c r="A130" s="997" t="s">
        <v>40</v>
      </c>
      <c r="B130" s="1396">
        <v>4932021</v>
      </c>
      <c r="C130" s="1396">
        <v>4949540</v>
      </c>
      <c r="D130" s="1007">
        <v>-17519</v>
      </c>
    </row>
    <row r="131" spans="1:4" ht="24" thickBot="1" x14ac:dyDescent="0.4">
      <c r="A131" s="997" t="s">
        <v>75</v>
      </c>
      <c r="B131" s="1396">
        <v>65754</v>
      </c>
      <c r="C131" s="1396">
        <v>3236297</v>
      </c>
      <c r="D131" s="1007">
        <v>-3170543</v>
      </c>
    </row>
    <row r="132" spans="1:4" ht="24" thickBot="1" x14ac:dyDescent="0.4">
      <c r="A132" s="1009" t="s">
        <v>45</v>
      </c>
      <c r="B132" s="1010">
        <v>239638601.5</v>
      </c>
      <c r="C132" s="1011">
        <v>231494216</v>
      </c>
      <c r="D132" s="1012">
        <v>8144385.5</v>
      </c>
    </row>
    <row r="133" spans="1:4" x14ac:dyDescent="0.35">
      <c r="A133"/>
      <c r="B133"/>
      <c r="C133"/>
      <c r="D133"/>
    </row>
    <row r="134" spans="1:4" x14ac:dyDescent="0.35">
      <c r="A134"/>
      <c r="B134"/>
      <c r="C134"/>
      <c r="D134"/>
    </row>
    <row r="135" spans="1:4" ht="24" thickBot="1" x14ac:dyDescent="0.4">
      <c r="A135"/>
      <c r="B135"/>
      <c r="C135"/>
      <c r="D135"/>
    </row>
    <row r="136" spans="1:4" ht="24" thickBot="1" x14ac:dyDescent="0.4">
      <c r="A136"/>
      <c r="B136"/>
      <c r="C136"/>
      <c r="D136"/>
    </row>
    <row r="137" spans="1:4" x14ac:dyDescent="0.35">
      <c r="A137"/>
      <c r="B137"/>
      <c r="C137"/>
      <c r="D137"/>
    </row>
    <row r="138" spans="1:4" ht="24" thickBot="1" x14ac:dyDescent="0.4">
      <c r="A138"/>
      <c r="B138"/>
      <c r="C138"/>
      <c r="D138"/>
    </row>
    <row r="139" spans="1:4" ht="24" thickBot="1" x14ac:dyDescent="0.4">
      <c r="A139"/>
      <c r="B139"/>
      <c r="C139"/>
      <c r="D139"/>
    </row>
    <row r="140" spans="1:4" x14ac:dyDescent="0.35">
      <c r="A140"/>
      <c r="B140"/>
      <c r="C140"/>
      <c r="D140"/>
    </row>
    <row r="141" spans="1:4" x14ac:dyDescent="0.35">
      <c r="A141"/>
      <c r="B141"/>
      <c r="C141"/>
      <c r="D141"/>
    </row>
    <row r="142" spans="1:4" ht="24" thickBot="1" x14ac:dyDescent="0.4">
      <c r="A142"/>
      <c r="B142"/>
      <c r="C142"/>
      <c r="D142"/>
    </row>
    <row r="143" spans="1:4" x14ac:dyDescent="0.35">
      <c r="A143"/>
      <c r="B143"/>
      <c r="C143"/>
      <c r="D143"/>
    </row>
    <row r="144" spans="1:4" x14ac:dyDescent="0.35">
      <c r="A144"/>
      <c r="B144"/>
      <c r="C144"/>
      <c r="D144"/>
    </row>
    <row r="145" spans="1:4" ht="24" thickBot="1" x14ac:dyDescent="0.4">
      <c r="A145"/>
      <c r="B145"/>
      <c r="C145"/>
      <c r="D145"/>
    </row>
    <row r="146" spans="1:4" ht="24" thickBot="1" x14ac:dyDescent="0.4">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K21" sqref="K2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39" t="s">
        <v>10314</v>
      </c>
      <c r="B4" s="1240"/>
      <c r="C4" s="1241"/>
      <c r="E4" s="1239" t="s">
        <v>8022</v>
      </c>
      <c r="F4" s="1240"/>
      <c r="G4" s="1241"/>
      <c r="I4" s="1239" t="s">
        <v>7088</v>
      </c>
      <c r="J4" s="1240"/>
      <c r="K4" s="1241"/>
      <c r="M4" s="1239" t="s">
        <v>6017</v>
      </c>
      <c r="N4" s="1240"/>
      <c r="O4" s="1241"/>
      <c r="Q4" s="1239" t="s">
        <v>5069</v>
      </c>
      <c r="R4" s="1240"/>
      <c r="S4" s="1241"/>
      <c r="U4" s="1239" t="s">
        <v>3663</v>
      </c>
      <c r="V4" s="1240"/>
      <c r="W4" s="1241"/>
      <c r="Y4" s="1239" t="s">
        <v>2640</v>
      </c>
      <c r="Z4" s="1240"/>
      <c r="AA4" s="1241"/>
      <c r="AC4" s="1245" t="s">
        <v>6019</v>
      </c>
      <c r="AD4" s="1246"/>
      <c r="AE4" s="1247"/>
      <c r="AG4" s="1262" t="s">
        <v>1085</v>
      </c>
      <c r="AH4" s="1263"/>
      <c r="AI4" s="1264"/>
    </row>
    <row r="5" spans="1:42" ht="21" customHeight="1" x14ac:dyDescent="0.25">
      <c r="A5" s="1242"/>
      <c r="B5" s="1243"/>
      <c r="C5" s="1244"/>
      <c r="E5" s="1242"/>
      <c r="F5" s="1243"/>
      <c r="G5" s="1244"/>
      <c r="I5" s="1242"/>
      <c r="J5" s="1243"/>
      <c r="K5" s="1244"/>
      <c r="M5" s="1242"/>
      <c r="N5" s="1243"/>
      <c r="O5" s="1244"/>
      <c r="Q5" s="1242"/>
      <c r="R5" s="1243"/>
      <c r="S5" s="1244"/>
      <c r="U5" s="1242"/>
      <c r="V5" s="1243"/>
      <c r="W5" s="1244"/>
      <c r="Y5" s="1242"/>
      <c r="Z5" s="1243"/>
      <c r="AA5" s="1244"/>
      <c r="AB5" s="3"/>
      <c r="AC5" s="1248"/>
      <c r="AD5" s="1249"/>
      <c r="AE5" s="1250"/>
      <c r="AG5" s="1262"/>
      <c r="AH5" s="1263"/>
      <c r="AI5" s="1264"/>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28255737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19591386.36290323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30315987.583333336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SUM(Posting!E17706:E18076)</f>
        <v>26985834.387096774</v>
      </c>
      <c r="C12" s="276">
        <f>SUM(Posting!F17706:F18076)</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SUM(Posting!E18077:E18476)</f>
        <v>36349280.209677421</v>
      </c>
      <c r="C13" s="276">
        <f>SUM(Posting!F18077:F18476)</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f>SUM(Posting!E18477:E18787)</f>
        <v>26183567.758620687</v>
      </c>
      <c r="C14" s="276">
        <f>SUM(Posting!F18477:F18787)</f>
        <v>15526246</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f>SUM(Posting!E18788:E22945)</f>
        <v>14957416</v>
      </c>
      <c r="C15" s="276">
        <f>SUM(Posting!F18788:F22945)</f>
        <v>41048432</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c r="C16" s="276">
        <f>SUM(Posting!B14639:B14885)</f>
        <v>0</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c r="C17" s="276">
        <f>SUM(Posting!B14886:B15266)</f>
        <v>0</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SUM(Posting!B15267:B22777)</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227843990.31776047</v>
      </c>
      <c r="C19" s="279">
        <f>SUM(C7:C18)</f>
        <v>274573467</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46729476.682239532</v>
      </c>
      <c r="G21" s="699">
        <f>G19-F19</f>
        <v>46800541.815737337</v>
      </c>
      <c r="K21" s="699">
        <f>K19-J19</f>
        <v>15703108.030833334</v>
      </c>
      <c r="O21" s="3">
        <f>O19-N19</f>
        <v>12408423.384024575</v>
      </c>
      <c r="Z21" s="3"/>
    </row>
    <row r="22" spans="1:37" ht="15.75" x14ac:dyDescent="0.25">
      <c r="A22" s="1265"/>
      <c r="B22" s="1265"/>
      <c r="C22" s="1"/>
      <c r="G22" s="699"/>
      <c r="I22" s="1265" t="s">
        <v>7707</v>
      </c>
      <c r="J22" s="1265"/>
      <c r="K22" s="1">
        <v>2831635</v>
      </c>
      <c r="Q22" s="3">
        <f>O19-N19</f>
        <v>12408423.384024575</v>
      </c>
      <c r="U22" s="3"/>
      <c r="V22" s="3"/>
      <c r="Y22" s="3"/>
      <c r="AC22" s="3"/>
      <c r="AG22" s="3"/>
    </row>
    <row r="23" spans="1:37" ht="15.75" customHeight="1" x14ac:dyDescent="0.3">
      <c r="A23" s="1265"/>
      <c r="B23" s="1265"/>
      <c r="C23" s="1"/>
      <c r="E23" s="1266" t="s">
        <v>11407</v>
      </c>
      <c r="F23" s="1266"/>
      <c r="G23" s="1266"/>
      <c r="I23" s="1265" t="s">
        <v>7708</v>
      </c>
      <c r="J23" s="1265"/>
      <c r="K23" s="1">
        <v>476160</v>
      </c>
      <c r="Q23" s="1">
        <v>12408423</v>
      </c>
      <c r="S23" s="3"/>
      <c r="U23" s="1"/>
      <c r="Y23" s="1"/>
      <c r="AC23" s="1"/>
      <c r="AG23" s="1"/>
    </row>
    <row r="24" spans="1:37" ht="21" x14ac:dyDescent="0.25">
      <c r="A24" s="1265"/>
      <c r="B24" s="1265"/>
      <c r="C24" s="1"/>
      <c r="E24" s="1057" t="s">
        <v>892</v>
      </c>
      <c r="F24" s="1057" t="s">
        <v>3</v>
      </c>
      <c r="G24" s="1057" t="s">
        <v>4</v>
      </c>
      <c r="I24" s="1265" t="s">
        <v>8180</v>
      </c>
      <c r="J24" s="1265"/>
      <c r="K24" s="1">
        <v>2434251</v>
      </c>
    </row>
    <row r="25" spans="1:37" ht="18.75" x14ac:dyDescent="0.25">
      <c r="C25" s="3"/>
      <c r="E25" s="2" t="s">
        <v>11409</v>
      </c>
      <c r="F25" s="1022">
        <f ca="1">SUMIF(Posting!$B:$E,"Meezan Bank Head Office",Posting!$E:$E)</f>
        <v>25279795</v>
      </c>
      <c r="G25" s="1022">
        <f ca="1">SUMIF(Posting!$B:$F,"Meezan Bank Head Office",Posting!$F:$F)</f>
        <v>19830000</v>
      </c>
      <c r="K25" s="3">
        <f>K21-K22-K23-K24</f>
        <v>9961062.0308333337</v>
      </c>
    </row>
    <row r="26" spans="1:37" ht="18.75" x14ac:dyDescent="0.25">
      <c r="E26" s="2" t="s">
        <v>11408</v>
      </c>
      <c r="F26" s="1022">
        <f ca="1">SUMIF(Posting!$B:$E,"Saifee Hospital",Posting!$E:$E)</f>
        <v>3259240</v>
      </c>
      <c r="G26" s="1022">
        <f ca="1">SUMIF(Posting!$B:$F,"Saifee Hospital",Posting!$F:$F)</f>
        <v>4334251</v>
      </c>
    </row>
    <row r="27" spans="1:37" x14ac:dyDescent="0.25">
      <c r="B27" s="1"/>
      <c r="C27" s="3"/>
      <c r="G27" s="3"/>
      <c r="J27" s="1"/>
      <c r="K27" s="3">
        <f>K25+G21</f>
        <v>56761603.846570671</v>
      </c>
    </row>
    <row r="28" spans="1:37" ht="19.5" thickBot="1" x14ac:dyDescent="0.35">
      <c r="C28" s="3"/>
      <c r="E28" s="277" t="s">
        <v>11410</v>
      </c>
      <c r="F28" s="278">
        <f ca="1">F19-F25-F26</f>
        <v>123755920.60426268</v>
      </c>
      <c r="G28" s="279">
        <f ca="1">G19-G25-G26</f>
        <v>174931246.42000002</v>
      </c>
      <c r="K28" s="3"/>
    </row>
    <row r="29" spans="1:37" x14ac:dyDescent="0.25">
      <c r="F29" s="1"/>
      <c r="G29" s="3"/>
    </row>
    <row r="30" spans="1:37" ht="15.75" x14ac:dyDescent="0.25">
      <c r="B30" s="3"/>
      <c r="G30" s="699">
        <f ca="1">G28-F28</f>
        <v>51175325.815737337</v>
      </c>
    </row>
    <row r="32" spans="1:37" x14ac:dyDescent="0.25">
      <c r="F32" s="3"/>
    </row>
    <row r="37" spans="32:42" ht="15.75" thickBot="1" x14ac:dyDescent="0.3"/>
    <row r="38" spans="32:42" ht="15" customHeight="1" x14ac:dyDescent="0.25">
      <c r="AF38" s="1253" t="s">
        <v>2641</v>
      </c>
      <c r="AG38" s="1254"/>
      <c r="AH38" s="1254"/>
      <c r="AI38" s="1254"/>
      <c r="AJ38" s="1254"/>
      <c r="AK38" s="1254"/>
      <c r="AL38" s="1254"/>
      <c r="AM38" s="1254"/>
      <c r="AN38" s="1254"/>
      <c r="AO38" s="1254"/>
      <c r="AP38" s="1255"/>
    </row>
    <row r="39" spans="32:42" ht="15" customHeight="1" x14ac:dyDescent="0.25">
      <c r="AF39" s="1256"/>
      <c r="AG39" s="1257"/>
      <c r="AH39" s="1257"/>
      <c r="AI39" s="1257"/>
      <c r="AJ39" s="1257"/>
      <c r="AK39" s="1257"/>
      <c r="AL39" s="1257"/>
      <c r="AM39" s="1257"/>
      <c r="AN39" s="1257"/>
      <c r="AO39" s="1257"/>
      <c r="AP39" s="1258"/>
    </row>
    <row r="40" spans="32:42" ht="15.75" thickBot="1" x14ac:dyDescent="0.3">
      <c r="AF40" s="1259"/>
      <c r="AG40" s="1260"/>
      <c r="AH40" s="1260"/>
      <c r="AI40" s="1260"/>
      <c r="AJ40" s="1260"/>
      <c r="AK40" s="1260"/>
      <c r="AL40" s="1260"/>
      <c r="AM40" s="1260"/>
      <c r="AN40" s="1260"/>
      <c r="AO40" s="1260"/>
      <c r="AP40" s="1261"/>
    </row>
    <row r="41" spans="32:42" ht="14.45" customHeight="1" x14ac:dyDescent="0.25">
      <c r="AN41" s="1251" t="s">
        <v>2640</v>
      </c>
      <c r="AO41" s="1251"/>
      <c r="AP41" s="1251"/>
    </row>
    <row r="42" spans="32:42" ht="26.25" customHeight="1" x14ac:dyDescent="0.25">
      <c r="AN42" s="1252"/>
      <c r="AO42" s="1252"/>
      <c r="AP42" s="1252"/>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33" t="s">
        <v>1201</v>
      </c>
      <c r="AG58" s="1234"/>
      <c r="AH58" s="1235"/>
    </row>
    <row r="59" spans="32:42" ht="15" hidden="1" customHeight="1" x14ac:dyDescent="0.25">
      <c r="AF59" s="1236"/>
      <c r="AG59" s="1237"/>
      <c r="AH59" s="1238"/>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4:C5"/>
    <mergeCell ref="A22:B22"/>
    <mergeCell ref="A23:B23"/>
    <mergeCell ref="A24:B24"/>
    <mergeCell ref="E4:G5"/>
    <mergeCell ref="E23:G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2" workbookViewId="0">
      <selection activeCell="B133" sqref="B133"/>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289" t="s">
        <v>1767</v>
      </c>
      <c r="B1" s="1289"/>
      <c r="C1" s="1289"/>
      <c r="D1" s="1289"/>
      <c r="E1" s="1289"/>
      <c r="F1" s="1289"/>
      <c r="G1" s="1289"/>
      <c r="H1" s="1289"/>
      <c r="I1" s="1289"/>
      <c r="J1" s="1289"/>
      <c r="K1" s="1289"/>
      <c r="L1" s="1289"/>
      <c r="M1" s="1289"/>
      <c r="N1" s="1289"/>
    </row>
    <row r="2" spans="1:14" ht="14.45" customHeight="1" x14ac:dyDescent="0.25">
      <c r="A2" s="1289"/>
      <c r="B2" s="1289"/>
      <c r="C2" s="1289"/>
      <c r="D2" s="1289"/>
      <c r="E2" s="1289"/>
      <c r="F2" s="1289"/>
      <c r="G2" s="1289"/>
      <c r="H2" s="1289"/>
      <c r="I2" s="1289"/>
      <c r="J2" s="1289"/>
      <c r="K2" s="1289"/>
      <c r="L2" s="1289"/>
      <c r="M2" s="1289"/>
      <c r="N2" s="1289"/>
    </row>
    <row r="3" spans="1:14" ht="14.45" customHeight="1" x14ac:dyDescent="0.25">
      <c r="A3" s="1290" t="s">
        <v>4713</v>
      </c>
      <c r="B3" s="1290"/>
      <c r="C3" s="1290"/>
      <c r="D3" s="1290"/>
      <c r="E3" s="1290"/>
      <c r="F3" s="1290"/>
      <c r="G3" s="1290"/>
      <c r="H3" s="1290"/>
      <c r="I3" s="1290"/>
      <c r="J3" s="1290"/>
      <c r="K3" s="1290"/>
      <c r="L3" s="1290"/>
      <c r="M3" s="1290"/>
      <c r="N3" s="1290"/>
    </row>
    <row r="4" spans="1:14" ht="14.45" customHeight="1" x14ac:dyDescent="0.25">
      <c r="A4" s="1290"/>
      <c r="B4" s="1290"/>
      <c r="C4" s="1290"/>
      <c r="D4" s="1290"/>
      <c r="E4" s="1290"/>
      <c r="F4" s="1290"/>
      <c r="G4" s="1290"/>
      <c r="H4" s="1290"/>
      <c r="I4" s="1290"/>
      <c r="J4" s="1290"/>
      <c r="K4" s="1290"/>
      <c r="L4" s="1290"/>
      <c r="M4" s="1290"/>
      <c r="N4" s="1290"/>
    </row>
    <row r="6" spans="1:14" x14ac:dyDescent="0.25">
      <c r="A6" s="1276" t="s">
        <v>5990</v>
      </c>
      <c r="B6" s="1276"/>
      <c r="C6" s="1276"/>
      <c r="D6" s="1276"/>
      <c r="E6" s="1276"/>
      <c r="F6" s="1276"/>
      <c r="G6" s="1276"/>
      <c r="H6" s="1276"/>
      <c r="I6" s="1276"/>
      <c r="J6" s="1276"/>
      <c r="K6" s="1276"/>
      <c r="L6" s="1276"/>
      <c r="M6" s="1276"/>
      <c r="N6" s="1276"/>
    </row>
    <row r="7" spans="1:14" x14ac:dyDescent="0.25">
      <c r="A7" s="1276"/>
      <c r="B7" s="1276"/>
      <c r="C7" s="1276"/>
      <c r="D7" s="1276"/>
      <c r="E7" s="1276"/>
      <c r="F7" s="1276"/>
      <c r="G7" s="1276"/>
      <c r="H7" s="1276"/>
      <c r="I7" s="1276"/>
      <c r="J7" s="1276"/>
      <c r="K7" s="1276"/>
      <c r="L7" s="1276"/>
      <c r="M7" s="1276"/>
      <c r="N7" s="1276"/>
    </row>
    <row r="8" spans="1:14" x14ac:dyDescent="0.25">
      <c r="A8" s="1277" t="s">
        <v>6021</v>
      </c>
      <c r="B8" s="1277"/>
      <c r="C8" s="1277"/>
      <c r="D8" s="1277"/>
      <c r="E8" s="1277"/>
      <c r="F8" s="1277"/>
      <c r="G8" s="1277"/>
      <c r="H8" s="1277"/>
      <c r="I8" s="1277"/>
      <c r="J8" s="1277"/>
      <c r="K8" s="1277"/>
      <c r="L8" s="1277"/>
      <c r="M8" s="1277"/>
      <c r="N8" s="1277"/>
    </row>
    <row r="9" spans="1:14" x14ac:dyDescent="0.25">
      <c r="A9" s="1277"/>
      <c r="B9" s="1277"/>
      <c r="C9" s="1277"/>
      <c r="D9" s="1277"/>
      <c r="E9" s="1277"/>
      <c r="F9" s="1277"/>
      <c r="G9" s="1277"/>
      <c r="H9" s="1277"/>
      <c r="I9" s="1277"/>
      <c r="J9" s="1277"/>
      <c r="K9" s="1277"/>
      <c r="L9" s="1277"/>
      <c r="M9" s="1277"/>
      <c r="N9" s="1277"/>
    </row>
    <row r="10" spans="1:14" ht="14.45" customHeight="1" x14ac:dyDescent="0.25">
      <c r="A10" s="1278" t="s">
        <v>1894</v>
      </c>
      <c r="B10" s="1279"/>
      <c r="C10" s="1279"/>
      <c r="D10" s="1280"/>
      <c r="E10" s="463"/>
      <c r="F10" s="1287" t="s">
        <v>4751</v>
      </c>
      <c r="G10" s="1287"/>
      <c r="H10" s="1287"/>
      <c r="I10" s="1287"/>
      <c r="K10" s="1288" t="s">
        <v>1202</v>
      </c>
      <c r="L10" s="1288"/>
      <c r="M10" s="1288"/>
      <c r="N10" s="1288"/>
    </row>
    <row r="11" spans="1:14" ht="14.45" customHeight="1" x14ac:dyDescent="0.25">
      <c r="A11" s="1281"/>
      <c r="B11" s="1282"/>
      <c r="C11" s="1282"/>
      <c r="D11" s="1283"/>
      <c r="E11" s="464"/>
      <c r="F11" s="1287"/>
      <c r="G11" s="1287"/>
      <c r="H11" s="1287"/>
      <c r="I11" s="1287"/>
      <c r="K11" s="1288"/>
      <c r="L11" s="1288"/>
      <c r="M11" s="1288"/>
      <c r="N11" s="1288"/>
    </row>
    <row r="12" spans="1:14" ht="14.45" customHeight="1" x14ac:dyDescent="0.25">
      <c r="A12" s="1284"/>
      <c r="B12" s="1285"/>
      <c r="C12" s="1285"/>
      <c r="D12" s="1286"/>
      <c r="E12" s="465"/>
      <c r="F12" s="1287"/>
      <c r="G12" s="1287"/>
      <c r="H12" s="1287"/>
      <c r="I12" s="1287"/>
      <c r="K12" s="1288"/>
      <c r="L12" s="1288"/>
      <c r="M12" s="1288"/>
      <c r="N12" s="1288"/>
    </row>
    <row r="13" spans="1:14" ht="27" thickBot="1" x14ac:dyDescent="0.3">
      <c r="A13" s="1267" t="s">
        <v>4590</v>
      </c>
      <c r="B13" s="1268"/>
      <c r="C13" s="1268"/>
      <c r="D13" s="1269"/>
      <c r="E13" s="466"/>
      <c r="F13" s="1270" t="s">
        <v>4590</v>
      </c>
      <c r="G13" s="1271"/>
      <c r="H13" s="1271"/>
      <c r="I13" s="1272"/>
      <c r="K13" s="1270" t="s">
        <v>4590</v>
      </c>
      <c r="L13" s="1271"/>
      <c r="M13" s="1271"/>
      <c r="N13" s="1272"/>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273" t="s">
        <v>4596</v>
      </c>
      <c r="B39" s="1273"/>
      <c r="C39" s="1273"/>
      <c r="D39" s="205">
        <f>SUM(D15:D38)</f>
        <v>6567291</v>
      </c>
      <c r="E39" s="472"/>
      <c r="F39" s="1274" t="s">
        <v>4596</v>
      </c>
      <c r="G39" s="1274"/>
      <c r="H39" s="1275"/>
      <c r="I39" s="429">
        <f>SUM(I15:I38)</f>
        <v>6374135</v>
      </c>
      <c r="K39" s="1274" t="s">
        <v>4596</v>
      </c>
      <c r="L39" s="1274"/>
      <c r="M39" s="1275"/>
      <c r="N39" s="429">
        <f>SUM(N15:N38)</f>
        <v>6374135</v>
      </c>
    </row>
    <row r="40" spans="1:14" x14ac:dyDescent="0.25">
      <c r="D40" s="50"/>
      <c r="E40" s="472"/>
      <c r="I40" s="50"/>
    </row>
    <row r="41" spans="1:14" x14ac:dyDescent="0.25">
      <c r="D41" s="50"/>
      <c r="E41" s="472"/>
      <c r="I41" s="50"/>
    </row>
    <row r="42" spans="1:14" x14ac:dyDescent="0.25">
      <c r="A42" s="1276" t="s">
        <v>6137</v>
      </c>
      <c r="B42" s="1276"/>
      <c r="C42" s="1276"/>
      <c r="D42" s="1276"/>
      <c r="E42" s="1276"/>
      <c r="F42" s="1276"/>
      <c r="G42" s="1276"/>
      <c r="H42" s="1276"/>
      <c r="I42" s="1276"/>
      <c r="J42" s="1276"/>
      <c r="K42" s="1276"/>
      <c r="L42" s="1276"/>
      <c r="M42" s="1276"/>
      <c r="N42" s="1276"/>
    </row>
    <row r="43" spans="1:14" x14ac:dyDescent="0.25">
      <c r="A43" s="1276"/>
      <c r="B43" s="1276"/>
      <c r="C43" s="1276"/>
      <c r="D43" s="1276"/>
      <c r="E43" s="1276"/>
      <c r="F43" s="1276"/>
      <c r="G43" s="1276"/>
      <c r="H43" s="1276"/>
      <c r="I43" s="1276"/>
      <c r="J43" s="1276"/>
      <c r="K43" s="1276"/>
      <c r="L43" s="1276"/>
      <c r="M43" s="1276"/>
      <c r="N43" s="1276"/>
    </row>
    <row r="44" spans="1:14" x14ac:dyDescent="0.25">
      <c r="A44" s="1277" t="s">
        <v>6138</v>
      </c>
      <c r="B44" s="1277"/>
      <c r="C44" s="1277"/>
      <c r="D44" s="1277"/>
      <c r="E44" s="1277"/>
      <c r="F44" s="1277"/>
      <c r="G44" s="1277"/>
      <c r="H44" s="1277"/>
      <c r="I44" s="1277"/>
      <c r="J44" s="1277"/>
      <c r="K44" s="1277"/>
      <c r="L44" s="1277"/>
      <c r="M44" s="1277"/>
      <c r="N44" s="1277"/>
    </row>
    <row r="45" spans="1:14" x14ac:dyDescent="0.25">
      <c r="A45" s="1277"/>
      <c r="B45" s="1277"/>
      <c r="C45" s="1277"/>
      <c r="D45" s="1277"/>
      <c r="E45" s="1277"/>
      <c r="F45" s="1277"/>
      <c r="G45" s="1277"/>
      <c r="H45" s="1277"/>
      <c r="I45" s="1277"/>
      <c r="J45" s="1277"/>
      <c r="K45" s="1277"/>
      <c r="L45" s="1277"/>
      <c r="M45" s="1277"/>
      <c r="N45" s="1277"/>
    </row>
    <row r="46" spans="1:14" ht="14.45" customHeight="1" x14ac:dyDescent="0.25">
      <c r="A46" s="1278" t="s">
        <v>1894</v>
      </c>
      <c r="B46" s="1279"/>
      <c r="C46" s="1279"/>
      <c r="D46" s="1280"/>
      <c r="E46" s="463"/>
      <c r="F46" s="1287" t="s">
        <v>4751</v>
      </c>
      <c r="G46" s="1287"/>
      <c r="H46" s="1287"/>
      <c r="I46" s="1287"/>
      <c r="K46" s="1288" t="s">
        <v>1202</v>
      </c>
      <c r="L46" s="1288"/>
      <c r="M46" s="1288"/>
      <c r="N46" s="1288"/>
    </row>
    <row r="47" spans="1:14" ht="14.45" customHeight="1" x14ac:dyDescent="0.25">
      <c r="A47" s="1281"/>
      <c r="B47" s="1282"/>
      <c r="C47" s="1282"/>
      <c r="D47" s="1283"/>
      <c r="E47" s="464"/>
      <c r="F47" s="1287"/>
      <c r="G47" s="1287"/>
      <c r="H47" s="1287"/>
      <c r="I47" s="1287"/>
      <c r="K47" s="1288"/>
      <c r="L47" s="1288"/>
      <c r="M47" s="1288"/>
      <c r="N47" s="1288"/>
    </row>
    <row r="48" spans="1:14" ht="14.45" customHeight="1" x14ac:dyDescent="0.25">
      <c r="A48" s="1284"/>
      <c r="B48" s="1285"/>
      <c r="C48" s="1285"/>
      <c r="D48" s="1286"/>
      <c r="E48" s="465"/>
      <c r="F48" s="1287"/>
      <c r="G48" s="1287"/>
      <c r="H48" s="1287"/>
      <c r="I48" s="1287"/>
      <c r="K48" s="1288"/>
      <c r="L48" s="1288"/>
      <c r="M48" s="1288"/>
      <c r="N48" s="1288"/>
    </row>
    <row r="49" spans="1:14" ht="27" thickBot="1" x14ac:dyDescent="0.3">
      <c r="A49" s="1267" t="s">
        <v>4590</v>
      </c>
      <c r="B49" s="1268"/>
      <c r="C49" s="1268"/>
      <c r="D49" s="1269"/>
      <c r="E49" s="466"/>
      <c r="F49" s="1270" t="s">
        <v>4590</v>
      </c>
      <c r="G49" s="1271"/>
      <c r="H49" s="1271"/>
      <c r="I49" s="1272"/>
      <c r="K49" s="1270" t="s">
        <v>4590</v>
      </c>
      <c r="L49" s="1271"/>
      <c r="M49" s="1271"/>
      <c r="N49" s="1272"/>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273" t="s">
        <v>4596</v>
      </c>
      <c r="B79" s="1273"/>
      <c r="C79" s="1273"/>
      <c r="D79" s="205">
        <f>SUM(D51:D78)</f>
        <v>4135000</v>
      </c>
      <c r="E79" s="472"/>
      <c r="F79" s="1274" t="s">
        <v>4596</v>
      </c>
      <c r="G79" s="1274"/>
      <c r="H79" s="1275"/>
      <c r="I79" s="205">
        <f>SUM(I51:I78)</f>
        <v>4012280</v>
      </c>
      <c r="K79" s="1274" t="s">
        <v>4596</v>
      </c>
      <c r="L79" s="1274"/>
      <c r="M79" s="1275"/>
      <c r="N79" s="205">
        <f>SUM(N51:N78)</f>
        <v>4012280</v>
      </c>
    </row>
    <row r="82" spans="1:14" ht="27.75" customHeight="1" x14ac:dyDescent="0.25">
      <c r="A82" s="1276" t="s">
        <v>7091</v>
      </c>
      <c r="B82" s="1276"/>
      <c r="C82" s="1276"/>
      <c r="D82" s="1276"/>
      <c r="E82" s="1276"/>
      <c r="F82" s="1276"/>
      <c r="G82" s="1276"/>
      <c r="H82" s="1276"/>
      <c r="I82" s="1276"/>
      <c r="J82" s="1276"/>
      <c r="K82" s="1276"/>
      <c r="L82" s="1276"/>
      <c r="M82" s="1276"/>
      <c r="N82" s="1276"/>
    </row>
    <row r="83" spans="1:14" ht="15" customHeight="1" x14ac:dyDescent="0.25">
      <c r="A83" s="1277" t="s">
        <v>7092</v>
      </c>
      <c r="B83" s="1277"/>
      <c r="C83" s="1277"/>
      <c r="D83" s="1277"/>
      <c r="E83" s="1277"/>
      <c r="F83" s="1277"/>
      <c r="G83" s="1277"/>
      <c r="H83" s="1277"/>
      <c r="I83" s="1277"/>
      <c r="J83" s="1277"/>
      <c r="K83" s="1277"/>
      <c r="L83" s="1277"/>
      <c r="M83" s="1277"/>
      <c r="N83" s="1277"/>
    </row>
    <row r="84" spans="1:14" ht="15" customHeight="1" x14ac:dyDescent="0.25">
      <c r="A84" s="1277"/>
      <c r="B84" s="1277"/>
      <c r="C84" s="1277"/>
      <c r="D84" s="1277"/>
      <c r="E84" s="1277"/>
      <c r="F84" s="1277"/>
      <c r="G84" s="1277"/>
      <c r="H84" s="1277"/>
      <c r="I84" s="1277"/>
      <c r="J84" s="1277"/>
      <c r="K84" s="1277"/>
      <c r="L84" s="1277"/>
      <c r="M84" s="1277"/>
      <c r="N84" s="1277"/>
    </row>
    <row r="85" spans="1:14" ht="14.45" customHeight="1" x14ac:dyDescent="0.25">
      <c r="A85" s="1278" t="s">
        <v>1894</v>
      </c>
      <c r="B85" s="1279"/>
      <c r="C85" s="1279"/>
      <c r="D85" s="1280"/>
      <c r="E85" s="463"/>
      <c r="F85" s="1287" t="s">
        <v>4751</v>
      </c>
      <c r="G85" s="1287"/>
      <c r="H85" s="1287"/>
      <c r="I85" s="1287"/>
      <c r="K85" s="1288" t="s">
        <v>1202</v>
      </c>
      <c r="L85" s="1288"/>
      <c r="M85" s="1288"/>
      <c r="N85" s="1288"/>
    </row>
    <row r="86" spans="1:14" ht="14.45" customHeight="1" x14ac:dyDescent="0.25">
      <c r="A86" s="1281"/>
      <c r="B86" s="1282"/>
      <c r="C86" s="1282"/>
      <c r="D86" s="1283"/>
      <c r="E86" s="464"/>
      <c r="F86" s="1287"/>
      <c r="G86" s="1287"/>
      <c r="H86" s="1287"/>
      <c r="I86" s="1287"/>
      <c r="K86" s="1288"/>
      <c r="L86" s="1288"/>
      <c r="M86" s="1288"/>
      <c r="N86" s="1288"/>
    </row>
    <row r="87" spans="1:14" ht="14.45" customHeight="1" x14ac:dyDescent="0.25">
      <c r="A87" s="1284"/>
      <c r="B87" s="1285"/>
      <c r="C87" s="1285"/>
      <c r="D87" s="1286"/>
      <c r="E87" s="465"/>
      <c r="F87" s="1287"/>
      <c r="G87" s="1287"/>
      <c r="H87" s="1287"/>
      <c r="I87" s="1287"/>
      <c r="K87" s="1288"/>
      <c r="L87" s="1288"/>
      <c r="M87" s="1288"/>
      <c r="N87" s="1288"/>
    </row>
    <row r="88" spans="1:14" ht="27" thickBot="1" x14ac:dyDescent="0.3">
      <c r="A88" s="1267" t="s">
        <v>4590</v>
      </c>
      <c r="B88" s="1268"/>
      <c r="C88" s="1268"/>
      <c r="D88" s="1269"/>
      <c r="E88" s="466"/>
      <c r="F88" s="1270" t="s">
        <v>4590</v>
      </c>
      <c r="G88" s="1271"/>
      <c r="H88" s="1271"/>
      <c r="I88" s="1272"/>
      <c r="K88" s="1270" t="s">
        <v>4590</v>
      </c>
      <c r="L88" s="1271"/>
      <c r="M88" s="1271"/>
      <c r="N88" s="1272"/>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0" customFormat="1" ht="45" x14ac:dyDescent="0.25">
      <c r="A98" s="342">
        <v>45137</v>
      </c>
      <c r="B98" s="99" t="s">
        <v>10595</v>
      </c>
      <c r="C98" s="96"/>
      <c r="D98" s="96">
        <v>100000</v>
      </c>
      <c r="E98" s="1058"/>
      <c r="F98" s="430">
        <v>45030</v>
      </c>
      <c r="G98" s="119" t="s">
        <v>9542</v>
      </c>
      <c r="H98" s="431"/>
      <c r="I98" s="367">
        <v>100000</v>
      </c>
      <c r="J98" s="1059"/>
      <c r="K98" s="430"/>
      <c r="L98" s="713"/>
      <c r="M98" s="431"/>
      <c r="N98" s="367"/>
    </row>
    <row r="99" spans="1:14" ht="45" x14ac:dyDescent="0.25">
      <c r="A99" s="430">
        <v>45146</v>
      </c>
      <c r="B99" s="713" t="s">
        <v>10595</v>
      </c>
      <c r="C99" s="305"/>
      <c r="D99" s="15">
        <v>50000</v>
      </c>
      <c r="E99" s="470"/>
      <c r="F99" s="430">
        <v>45033</v>
      </c>
      <c r="G99" s="99" t="s">
        <v>9680</v>
      </c>
      <c r="H99" s="328"/>
      <c r="I99" s="367">
        <v>490000</v>
      </c>
      <c r="K99" s="430"/>
      <c r="L99" s="99"/>
      <c r="M99" s="328"/>
      <c r="N99" s="367"/>
    </row>
    <row r="100" spans="1:14" ht="45" x14ac:dyDescent="0.25">
      <c r="A100" s="430">
        <v>45225</v>
      </c>
      <c r="B100" s="713" t="s">
        <v>11454</v>
      </c>
      <c r="C100" s="431"/>
      <c r="D100" s="367">
        <v>2352000</v>
      </c>
      <c r="E100" s="471"/>
      <c r="F100" s="430">
        <v>45034</v>
      </c>
      <c r="G100" s="99" t="s">
        <v>10774</v>
      </c>
      <c r="H100" s="328"/>
      <c r="I100" s="367">
        <v>500000</v>
      </c>
      <c r="K100" s="430"/>
      <c r="L100" s="99"/>
      <c r="M100" s="328"/>
      <c r="N100" s="367"/>
    </row>
    <row r="101" spans="1:14" ht="30" x14ac:dyDescent="0.25">
      <c r="A101" s="430">
        <v>45244</v>
      </c>
      <c r="B101" s="99" t="s">
        <v>11660</v>
      </c>
      <c r="C101" s="328"/>
      <c r="D101" s="782">
        <v>100000</v>
      </c>
      <c r="E101" s="471"/>
      <c r="F101" s="430">
        <v>45084</v>
      </c>
      <c r="G101" s="2" t="s">
        <v>9542</v>
      </c>
      <c r="H101" s="305"/>
      <c r="I101" s="15">
        <v>100000</v>
      </c>
      <c r="K101" s="342"/>
      <c r="L101" s="99"/>
      <c r="M101" s="305"/>
      <c r="N101" s="15"/>
    </row>
    <row r="102" spans="1:14" ht="30" x14ac:dyDescent="0.25">
      <c r="A102" s="430">
        <v>45277</v>
      </c>
      <c r="B102" s="99" t="s">
        <v>11703</v>
      </c>
      <c r="C102" s="15"/>
      <c r="D102" s="15">
        <v>1500000</v>
      </c>
      <c r="E102" s="471"/>
      <c r="F102" s="430">
        <v>45090</v>
      </c>
      <c r="G102" s="2" t="s">
        <v>9542</v>
      </c>
      <c r="H102" s="305"/>
      <c r="I102" s="15">
        <v>39000</v>
      </c>
      <c r="K102" s="342"/>
      <c r="L102" s="99"/>
      <c r="M102" s="305"/>
      <c r="N102" s="15"/>
    </row>
    <row r="103" spans="1:14" ht="45" x14ac:dyDescent="0.25">
      <c r="A103" s="430">
        <v>45322</v>
      </c>
      <c r="B103" s="99" t="s">
        <v>12379</v>
      </c>
      <c r="C103" s="328"/>
      <c r="D103" s="782">
        <v>25000</v>
      </c>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273" t="s">
        <v>4596</v>
      </c>
      <c r="B109" s="1273"/>
      <c r="C109" s="1273"/>
      <c r="D109" s="205">
        <f>SUM(D90:D108)</f>
        <v>4677000</v>
      </c>
      <c r="E109" s="472"/>
      <c r="F109" s="1274" t="s">
        <v>4596</v>
      </c>
      <c r="G109" s="1274"/>
      <c r="H109" s="1275"/>
      <c r="I109" s="429">
        <f>SUM(I90:I107)</f>
        <v>4531000</v>
      </c>
      <c r="K109" s="1274" t="s">
        <v>4596</v>
      </c>
      <c r="L109" s="1274"/>
      <c r="M109" s="1275"/>
      <c r="N109" s="429">
        <f>SUM(N90:N107)</f>
        <v>4531779</v>
      </c>
    </row>
    <row r="112" spans="1:14" ht="27.75" customHeight="1" x14ac:dyDescent="0.25">
      <c r="A112" s="1276" t="s">
        <v>10437</v>
      </c>
      <c r="B112" s="1276"/>
      <c r="C112" s="1276"/>
      <c r="D112" s="1276"/>
      <c r="E112" s="1276"/>
      <c r="F112" s="1276"/>
      <c r="G112" s="1276"/>
      <c r="H112" s="1276"/>
      <c r="I112" s="1276"/>
      <c r="J112" s="1276"/>
      <c r="K112" s="1276"/>
      <c r="L112" s="1276"/>
      <c r="M112" s="1276"/>
      <c r="N112" s="1276"/>
    </row>
    <row r="113" spans="1:14" ht="15" customHeight="1" x14ac:dyDescent="0.25">
      <c r="A113" s="1277" t="s">
        <v>10438</v>
      </c>
      <c r="B113" s="1277"/>
      <c r="C113" s="1277"/>
      <c r="D113" s="1277"/>
      <c r="E113" s="1277"/>
      <c r="F113" s="1277"/>
      <c r="G113" s="1277"/>
      <c r="H113" s="1277"/>
      <c r="I113" s="1277"/>
      <c r="J113" s="1277"/>
      <c r="K113" s="1277"/>
      <c r="L113" s="1277"/>
      <c r="M113" s="1277"/>
      <c r="N113" s="1277"/>
    </row>
    <row r="114" spans="1:14" ht="15" customHeight="1" x14ac:dyDescent="0.25">
      <c r="A114" s="1277"/>
      <c r="B114" s="1277"/>
      <c r="C114" s="1277"/>
      <c r="D114" s="1277"/>
      <c r="E114" s="1277"/>
      <c r="F114" s="1277"/>
      <c r="G114" s="1277"/>
      <c r="H114" s="1277"/>
      <c r="I114" s="1277"/>
      <c r="J114" s="1277"/>
      <c r="K114" s="1277"/>
      <c r="L114" s="1277"/>
      <c r="M114" s="1277"/>
      <c r="N114" s="1277"/>
    </row>
    <row r="115" spans="1:14" ht="14.45" customHeight="1" x14ac:dyDescent="0.25">
      <c r="A115" s="1278" t="s">
        <v>1894</v>
      </c>
      <c r="B115" s="1279"/>
      <c r="C115" s="1279"/>
      <c r="D115" s="1280"/>
      <c r="E115" s="463"/>
      <c r="F115" s="1287" t="s">
        <v>4751</v>
      </c>
      <c r="G115" s="1287"/>
      <c r="H115" s="1287"/>
      <c r="I115" s="1287"/>
      <c r="K115" s="1288" t="s">
        <v>1202</v>
      </c>
      <c r="L115" s="1288"/>
      <c r="M115" s="1288"/>
      <c r="N115" s="1288"/>
    </row>
    <row r="116" spans="1:14" ht="14.45" customHeight="1" x14ac:dyDescent="0.25">
      <c r="A116" s="1281"/>
      <c r="B116" s="1282"/>
      <c r="C116" s="1282"/>
      <c r="D116" s="1283"/>
      <c r="E116" s="464"/>
      <c r="F116" s="1287"/>
      <c r="G116" s="1287"/>
      <c r="H116" s="1287"/>
      <c r="I116" s="1287"/>
      <c r="K116" s="1288"/>
      <c r="L116" s="1288"/>
      <c r="M116" s="1288"/>
      <c r="N116" s="1288"/>
    </row>
    <row r="117" spans="1:14" ht="14.45" customHeight="1" x14ac:dyDescent="0.25">
      <c r="A117" s="1284"/>
      <c r="B117" s="1285"/>
      <c r="C117" s="1285"/>
      <c r="D117" s="1286"/>
      <c r="E117" s="465"/>
      <c r="F117" s="1287"/>
      <c r="G117" s="1287"/>
      <c r="H117" s="1287"/>
      <c r="I117" s="1287"/>
      <c r="K117" s="1288"/>
      <c r="L117" s="1288"/>
      <c r="M117" s="1288"/>
      <c r="N117" s="1288"/>
    </row>
    <row r="118" spans="1:14" ht="27" thickBot="1" x14ac:dyDescent="0.3">
      <c r="A118" s="1267" t="s">
        <v>4590</v>
      </c>
      <c r="B118" s="1268"/>
      <c r="C118" s="1268"/>
      <c r="D118" s="1269"/>
      <c r="E118" s="466"/>
      <c r="F118" s="1270" t="s">
        <v>4590</v>
      </c>
      <c r="G118" s="1271"/>
      <c r="H118" s="1271"/>
      <c r="I118" s="1272"/>
      <c r="K118" s="1270" t="s">
        <v>4590</v>
      </c>
      <c r="L118" s="1271"/>
      <c r="M118" s="1271"/>
      <c r="N118" s="1272"/>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10745</v>
      </c>
      <c r="C120" s="305"/>
      <c r="D120" s="15">
        <v>40000</v>
      </c>
      <c r="E120" s="468"/>
      <c r="F120" s="342">
        <v>45121</v>
      </c>
      <c r="G120" s="99" t="s">
        <v>10439</v>
      </c>
      <c r="H120" s="328"/>
      <c r="I120" s="312">
        <v>575000</v>
      </c>
      <c r="K120" s="430">
        <v>45167</v>
      </c>
      <c r="L120" s="713" t="s">
        <v>10861</v>
      </c>
      <c r="M120" s="950"/>
      <c r="N120" s="120">
        <v>3500000</v>
      </c>
    </row>
    <row r="121" spans="1:14" ht="37.5" customHeight="1" x14ac:dyDescent="0.25">
      <c r="A121" s="342">
        <v>45219</v>
      </c>
      <c r="B121" s="99" t="s">
        <v>11448</v>
      </c>
      <c r="C121" s="305"/>
      <c r="D121" s="15">
        <v>40000</v>
      </c>
      <c r="E121" s="469"/>
      <c r="F121" s="342">
        <v>45127</v>
      </c>
      <c r="G121" s="99" t="s">
        <v>10523</v>
      </c>
      <c r="H121" s="328"/>
      <c r="I121" s="15">
        <v>722500</v>
      </c>
      <c r="K121" s="430">
        <v>45167</v>
      </c>
      <c r="L121" s="713" t="s">
        <v>10926</v>
      </c>
      <c r="M121" s="328"/>
      <c r="N121" s="367">
        <v>500000</v>
      </c>
    </row>
    <row r="122" spans="1:14" x14ac:dyDescent="0.25">
      <c r="A122" s="342">
        <v>45276</v>
      </c>
      <c r="B122" s="99" t="s">
        <v>11947</v>
      </c>
      <c r="C122" s="305"/>
      <c r="D122" s="15">
        <v>40000</v>
      </c>
      <c r="E122" s="469"/>
      <c r="F122" s="430">
        <v>45033</v>
      </c>
      <c r="G122" s="99" t="s">
        <v>10775</v>
      </c>
      <c r="H122" s="328"/>
      <c r="I122" s="15">
        <v>2500</v>
      </c>
      <c r="K122" s="430">
        <v>45217</v>
      </c>
      <c r="L122" s="713" t="s">
        <v>11477</v>
      </c>
      <c r="M122" s="328"/>
      <c r="N122" s="312">
        <v>1500000</v>
      </c>
    </row>
    <row r="123" spans="1:14" ht="30" x14ac:dyDescent="0.25">
      <c r="A123" s="342">
        <v>45279</v>
      </c>
      <c r="B123" s="99" t="s">
        <v>11966</v>
      </c>
      <c r="C123" s="305"/>
      <c r="D123" s="15">
        <v>100000</v>
      </c>
      <c r="E123" s="469"/>
      <c r="F123" s="430">
        <v>45156</v>
      </c>
      <c r="G123" s="99" t="s">
        <v>10774</v>
      </c>
      <c r="H123" s="328"/>
      <c r="I123" s="367">
        <v>500000</v>
      </c>
      <c r="K123" s="430">
        <v>45254</v>
      </c>
      <c r="L123" s="99" t="s">
        <v>9944</v>
      </c>
      <c r="M123" s="328"/>
      <c r="N123" s="782">
        <v>4000000</v>
      </c>
    </row>
    <row r="124" spans="1:14" ht="30" x14ac:dyDescent="0.25">
      <c r="A124" s="342">
        <v>45279</v>
      </c>
      <c r="B124" s="99" t="s">
        <v>11966</v>
      </c>
      <c r="C124" s="305"/>
      <c r="D124" s="15">
        <v>150000</v>
      </c>
      <c r="E124" s="469"/>
      <c r="F124" s="430">
        <v>45161</v>
      </c>
      <c r="G124" s="99" t="s">
        <v>10523</v>
      </c>
      <c r="H124" s="758"/>
      <c r="I124" s="782">
        <v>400000</v>
      </c>
      <c r="K124" s="358"/>
      <c r="L124" s="99"/>
      <c r="M124" s="328"/>
      <c r="N124" s="312"/>
    </row>
    <row r="125" spans="1:14" ht="30" x14ac:dyDescent="0.25">
      <c r="A125" s="342">
        <v>45279</v>
      </c>
      <c r="B125" s="99" t="s">
        <v>11967</v>
      </c>
      <c r="C125" s="305"/>
      <c r="D125" s="15">
        <v>250000</v>
      </c>
      <c r="E125" s="469"/>
      <c r="F125" s="430">
        <v>45175</v>
      </c>
      <c r="G125" s="2" t="s">
        <v>11048</v>
      </c>
      <c r="H125" s="305"/>
      <c r="I125" s="312">
        <v>2000000</v>
      </c>
      <c r="K125" s="358"/>
      <c r="L125" s="2"/>
      <c r="M125" s="305"/>
      <c r="N125" s="312"/>
    </row>
    <row r="126" spans="1:14" ht="30" x14ac:dyDescent="0.25">
      <c r="A126" s="342">
        <v>45280</v>
      </c>
      <c r="B126" s="99" t="s">
        <v>11967</v>
      </c>
      <c r="C126" s="305"/>
      <c r="D126" s="15">
        <v>250000</v>
      </c>
      <c r="E126" s="469"/>
      <c r="F126" s="430">
        <v>45177</v>
      </c>
      <c r="G126" s="2" t="s">
        <v>11114</v>
      </c>
      <c r="H126" s="305"/>
      <c r="I126" s="312">
        <v>400000</v>
      </c>
      <c r="K126" s="358"/>
      <c r="L126" s="2"/>
      <c r="M126" s="305"/>
      <c r="N126" s="312"/>
    </row>
    <row r="127" spans="1:14" ht="30" x14ac:dyDescent="0.25">
      <c r="A127" s="342">
        <v>45280</v>
      </c>
      <c r="B127" s="99" t="s">
        <v>11967</v>
      </c>
      <c r="C127" s="305"/>
      <c r="D127" s="15">
        <v>1500000</v>
      </c>
      <c r="E127" s="469"/>
      <c r="F127" s="430">
        <v>45178</v>
      </c>
      <c r="G127" s="2" t="s">
        <v>11048</v>
      </c>
      <c r="H127" s="305"/>
      <c r="I127" s="312">
        <v>1000000</v>
      </c>
      <c r="K127" s="358"/>
      <c r="L127" s="99"/>
      <c r="M127" s="328"/>
      <c r="N127" s="312"/>
    </row>
    <row r="128" spans="1:14" s="302" customFormat="1" x14ac:dyDescent="0.25">
      <c r="A128" s="342">
        <v>45281</v>
      </c>
      <c r="B128" s="99" t="s">
        <v>11984</v>
      </c>
      <c r="C128" s="305"/>
      <c r="D128" s="15">
        <v>700000</v>
      </c>
      <c r="E128" s="470"/>
      <c r="F128" s="430">
        <v>45194</v>
      </c>
      <c r="G128" s="99" t="s">
        <v>10523</v>
      </c>
      <c r="H128" s="328"/>
      <c r="I128" s="15">
        <v>500000</v>
      </c>
      <c r="J128" s="475"/>
      <c r="K128" s="430"/>
      <c r="L128" s="99"/>
      <c r="M128" s="431"/>
      <c r="N128" s="367"/>
    </row>
    <row r="129" spans="1:14" x14ac:dyDescent="0.25">
      <c r="A129" s="342">
        <v>45281</v>
      </c>
      <c r="B129" s="99" t="s">
        <v>11984</v>
      </c>
      <c r="C129" s="305"/>
      <c r="D129" s="15">
        <v>700000</v>
      </c>
      <c r="E129" s="470"/>
      <c r="F129" s="430">
        <v>45217</v>
      </c>
      <c r="G129" s="2" t="s">
        <v>11114</v>
      </c>
      <c r="H129" s="305"/>
      <c r="I129" s="312">
        <v>500000</v>
      </c>
      <c r="K129" s="430"/>
      <c r="L129" s="99"/>
      <c r="M129" s="328"/>
      <c r="N129" s="367"/>
    </row>
    <row r="130" spans="1:14" ht="45" x14ac:dyDescent="0.25">
      <c r="A130" s="342">
        <v>45324</v>
      </c>
      <c r="B130" s="99" t="s">
        <v>12379</v>
      </c>
      <c r="C130" s="328"/>
      <c r="D130" s="782">
        <v>25000</v>
      </c>
      <c r="E130" s="471"/>
      <c r="F130" s="430">
        <v>45244</v>
      </c>
      <c r="G130" s="99" t="s">
        <v>11676</v>
      </c>
      <c r="H130" s="328"/>
      <c r="I130" s="367">
        <v>300000</v>
      </c>
      <c r="K130" s="430"/>
      <c r="L130" s="99"/>
      <c r="M130" s="328"/>
      <c r="N130" s="367"/>
    </row>
    <row r="131" spans="1:14" ht="30" x14ac:dyDescent="0.25">
      <c r="A131" s="342">
        <v>45325</v>
      </c>
      <c r="B131" s="99" t="s">
        <v>12460</v>
      </c>
      <c r="C131" s="15"/>
      <c r="D131" s="15">
        <v>50000</v>
      </c>
      <c r="E131" s="471"/>
      <c r="F131" s="430">
        <v>45257</v>
      </c>
      <c r="G131" s="99" t="s">
        <v>11802</v>
      </c>
      <c r="H131" s="328"/>
      <c r="I131" s="367">
        <v>500000</v>
      </c>
      <c r="K131" s="342"/>
      <c r="L131" s="99"/>
      <c r="M131" s="305"/>
      <c r="N131" s="15"/>
    </row>
    <row r="132" spans="1:14" x14ac:dyDescent="0.25">
      <c r="A132" s="342">
        <v>45341</v>
      </c>
      <c r="B132" s="99" t="s">
        <v>12601</v>
      </c>
      <c r="C132" s="305"/>
      <c r="D132" s="15">
        <v>40000</v>
      </c>
      <c r="E132" s="471"/>
      <c r="F132" s="430">
        <v>45258</v>
      </c>
      <c r="G132" s="99" t="s">
        <v>11803</v>
      </c>
      <c r="H132" s="328"/>
      <c r="I132" s="367">
        <v>830000</v>
      </c>
      <c r="K132" s="342"/>
      <c r="L132" s="99"/>
      <c r="M132" s="305"/>
      <c r="N132" s="15"/>
    </row>
    <row r="133" spans="1:14" x14ac:dyDescent="0.25">
      <c r="A133" s="342"/>
      <c r="B133" s="99"/>
      <c r="C133" s="15"/>
      <c r="D133" s="15"/>
      <c r="E133" s="471"/>
      <c r="F133" s="430">
        <v>45258</v>
      </c>
      <c r="G133" s="99" t="s">
        <v>11803</v>
      </c>
      <c r="H133" s="305"/>
      <c r="I133" s="367">
        <v>840000</v>
      </c>
      <c r="K133" s="342"/>
      <c r="L133" s="99"/>
      <c r="M133" s="305"/>
      <c r="N133" s="15"/>
    </row>
    <row r="134" spans="1:14" x14ac:dyDescent="0.25">
      <c r="A134" s="342"/>
      <c r="B134" s="99"/>
      <c r="C134" s="15"/>
      <c r="D134" s="15"/>
      <c r="E134" s="471"/>
      <c r="F134" s="430">
        <v>45258</v>
      </c>
      <c r="G134" s="99" t="s">
        <v>11803</v>
      </c>
      <c r="H134" s="305"/>
      <c r="I134" s="15">
        <v>850000</v>
      </c>
      <c r="K134" s="342"/>
      <c r="L134" s="99"/>
      <c r="M134" s="305"/>
      <c r="N134" s="15"/>
    </row>
    <row r="135" spans="1:14" x14ac:dyDescent="0.25">
      <c r="A135" s="342"/>
      <c r="B135" s="99"/>
      <c r="C135" s="15"/>
      <c r="D135" s="15"/>
      <c r="E135" s="471"/>
      <c r="F135" s="430">
        <v>45258</v>
      </c>
      <c r="G135" s="99" t="s">
        <v>11803</v>
      </c>
      <c r="H135" s="305"/>
      <c r="I135" s="15">
        <v>800000</v>
      </c>
      <c r="K135" s="342"/>
      <c r="L135" s="99"/>
      <c r="M135" s="305"/>
      <c r="N135" s="15"/>
    </row>
    <row r="136" spans="1:14" x14ac:dyDescent="0.25">
      <c r="A136" s="342"/>
      <c r="B136" s="99"/>
      <c r="C136" s="15"/>
      <c r="D136" s="15"/>
      <c r="E136" s="471"/>
      <c r="F136" s="430">
        <v>45258</v>
      </c>
      <c r="G136" s="99" t="s">
        <v>11803</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273" t="s">
        <v>4596</v>
      </c>
      <c r="B139" s="1273"/>
      <c r="C139" s="1273"/>
      <c r="D139" s="205">
        <f>SUM(D120:D138)</f>
        <v>3885000</v>
      </c>
      <c r="E139" s="472"/>
      <c r="F139" s="1274" t="s">
        <v>4596</v>
      </c>
      <c r="G139" s="1274"/>
      <c r="H139" s="1275"/>
      <c r="I139" s="429">
        <f>SUM(I120:I137)</f>
        <v>11609683</v>
      </c>
      <c r="K139" s="1274" t="s">
        <v>4596</v>
      </c>
      <c r="L139" s="1274"/>
      <c r="M139" s="1275"/>
      <c r="N139" s="429">
        <f>SUM(N120:N137)</f>
        <v>9500000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C29"/>
  <sheetViews>
    <sheetView workbookViewId="0">
      <selection activeCell="B17" sqref="B17:D17"/>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6.85546875" customWidth="1"/>
    <col min="8" max="8" width="7.7109375" customWidth="1"/>
    <col min="9" max="9" width="6.7109375" customWidth="1"/>
    <col min="10" max="10" width="6" customWidth="1"/>
    <col min="11" max="11" width="17.140625" customWidth="1"/>
    <col min="12" max="12" width="6.85546875" customWidth="1"/>
    <col min="13" max="13" width="1.5703125" customWidth="1"/>
    <col min="14" max="14" width="7.7109375" customWidth="1"/>
    <col min="15" max="15" width="6.7109375" customWidth="1"/>
    <col min="16" max="16" width="6" customWidth="1"/>
    <col min="17" max="17" width="16" customWidth="1"/>
    <col min="18" max="18" width="2.5703125" customWidth="1"/>
    <col min="19" max="19" width="21.7109375" customWidth="1"/>
    <col min="20" max="21" width="15.85546875" bestFit="1" customWidth="1"/>
    <col min="22" max="22" width="19.7109375" bestFit="1" customWidth="1"/>
    <col min="23" max="23" width="6.28515625" customWidth="1"/>
    <col min="24" max="24" width="7.85546875" customWidth="1"/>
    <col min="25" max="25" width="15" customWidth="1"/>
    <col min="26" max="26" width="20.140625" customWidth="1"/>
    <col min="27" max="28" width="15.85546875" bestFit="1" customWidth="1"/>
    <col min="29" max="29" width="19.140625" bestFit="1" customWidth="1"/>
  </cols>
  <sheetData>
    <row r="1" spans="2:29" ht="27" thickBot="1" x14ac:dyDescent="0.45">
      <c r="B1" s="1316" t="s">
        <v>9502</v>
      </c>
      <c r="C1" s="1317"/>
      <c r="D1" s="1317"/>
      <c r="E1" s="1318"/>
      <c r="H1" s="1294" t="s">
        <v>11403</v>
      </c>
      <c r="I1" s="1295"/>
      <c r="J1" s="1295"/>
      <c r="K1" s="1296"/>
      <c r="N1" s="1294" t="s">
        <v>11403</v>
      </c>
      <c r="O1" s="1295"/>
      <c r="P1" s="1295"/>
      <c r="Q1" s="1296"/>
      <c r="S1" s="1310" t="s">
        <v>9502</v>
      </c>
      <c r="T1" s="1311"/>
      <c r="U1" s="1311"/>
      <c r="V1" s="1312"/>
      <c r="Z1" s="1316" t="s">
        <v>9502</v>
      </c>
      <c r="AA1" s="1317"/>
      <c r="AB1" s="1317"/>
      <c r="AC1" s="1318"/>
    </row>
    <row r="2" spans="2:29" ht="21" x14ac:dyDescent="0.35">
      <c r="B2" s="1313" t="s">
        <v>10401</v>
      </c>
      <c r="C2" s="1314"/>
      <c r="D2" s="1314"/>
      <c r="E2" s="1315"/>
      <c r="H2" s="1294" t="s">
        <v>11402</v>
      </c>
      <c r="I2" s="1295"/>
      <c r="J2" s="1295"/>
      <c r="K2" s="1296"/>
      <c r="N2" s="1294" t="s">
        <v>11402</v>
      </c>
      <c r="O2" s="1295"/>
      <c r="P2" s="1295"/>
      <c r="Q2" s="1296"/>
      <c r="S2" s="1313" t="s">
        <v>8164</v>
      </c>
      <c r="T2" s="1314"/>
      <c r="U2" s="1314"/>
      <c r="V2" s="1315"/>
      <c r="Z2" s="1313" t="s">
        <v>7170</v>
      </c>
      <c r="AA2" s="1314"/>
      <c r="AB2" s="1314"/>
      <c r="AC2" s="1315"/>
    </row>
    <row r="3" spans="2:29" ht="19.5" thickBot="1" x14ac:dyDescent="0.35">
      <c r="B3" s="931"/>
      <c r="C3" s="4"/>
      <c r="D3" s="4"/>
      <c r="E3" s="932"/>
      <c r="H3" s="931"/>
      <c r="I3" s="4"/>
      <c r="J3" s="4"/>
      <c r="K3" s="932"/>
      <c r="N3" s="931"/>
      <c r="O3" s="4"/>
      <c r="P3" s="4"/>
      <c r="Q3" s="932"/>
      <c r="S3" s="931"/>
      <c r="T3" s="4"/>
      <c r="U3" s="4"/>
      <c r="V3" s="932"/>
      <c r="Z3" s="931"/>
      <c r="AA3" s="4"/>
      <c r="AB3" s="4"/>
      <c r="AC3" s="932"/>
    </row>
    <row r="4" spans="2:29" ht="21.75" thickBot="1" x14ac:dyDescent="0.4">
      <c r="B4" s="1291" t="s">
        <v>9495</v>
      </c>
      <c r="C4" s="1292"/>
      <c r="D4" s="1292"/>
      <c r="E4" s="933">
        <f ca="1">'Main Summary'!B19-K5-K10</f>
        <v>213931210.31776047</v>
      </c>
      <c r="H4" s="1294" t="s">
        <v>11404</v>
      </c>
      <c r="I4" s="1295"/>
      <c r="J4" s="1295"/>
      <c r="K4" s="1296"/>
      <c r="N4" s="1294" t="s">
        <v>11404</v>
      </c>
      <c r="O4" s="1295"/>
      <c r="P4" s="1295"/>
      <c r="Q4" s="1296"/>
      <c r="S4" s="1291" t="s">
        <v>9495</v>
      </c>
      <c r="T4" s="1292"/>
      <c r="U4" s="1292"/>
      <c r="V4" s="933">
        <f ca="1">'Main Summary'!F19-Q5-Q10</f>
        <v>137668700.60426268</v>
      </c>
      <c r="Z4" s="1291" t="s">
        <v>9495</v>
      </c>
      <c r="AA4" s="1292"/>
      <c r="AB4" s="1292"/>
      <c r="AC4" s="933">
        <f>'Main Summary'!J19</f>
        <v>66512286.479166672</v>
      </c>
    </row>
    <row r="5" spans="2:29" ht="19.5" thickBot="1" x14ac:dyDescent="0.35">
      <c r="B5" s="1291" t="s">
        <v>9496</v>
      </c>
      <c r="C5" s="1292"/>
      <c r="D5" s="1292"/>
      <c r="E5" s="933">
        <f ca="1">'Main Summary'!C19-K6-K11</f>
        <v>272673467</v>
      </c>
      <c r="H5" s="1291" t="s">
        <v>9495</v>
      </c>
      <c r="I5" s="1292"/>
      <c r="J5" s="1292"/>
      <c r="K5" s="1035">
        <f ca="1">SUMIF(Posting!$B17317:$E27834,"Meezan Bank Head Office",Posting!$E17317:$E27834)</f>
        <v>12244870</v>
      </c>
      <c r="N5" s="1291" t="s">
        <v>9495</v>
      </c>
      <c r="O5" s="1292"/>
      <c r="P5" s="1292"/>
      <c r="Q5" s="1035">
        <f ca="1">SUMIF(Posting!$B1:$E17316,"Meezan Bank Head Office",Posting!$E1:$E17316)</f>
        <v>13034925</v>
      </c>
      <c r="S5" s="1291" t="s">
        <v>9496</v>
      </c>
      <c r="T5" s="1292"/>
      <c r="U5" s="1292"/>
      <c r="V5" s="933">
        <f ca="1">'Main Summary'!G19-Q6-Q11</f>
        <v>176831246.42000002</v>
      </c>
      <c r="Z5" s="1291" t="s">
        <v>9496</v>
      </c>
      <c r="AA5" s="1292"/>
      <c r="AB5" s="1292"/>
      <c r="AC5" s="933">
        <f>'Main Summary'!K19</f>
        <v>82215394.510000005</v>
      </c>
    </row>
    <row r="6" spans="2:29" ht="18.75" x14ac:dyDescent="0.3">
      <c r="B6" s="1291" t="s">
        <v>2613</v>
      </c>
      <c r="C6" s="1292"/>
      <c r="D6" s="1292"/>
      <c r="E6" s="933">
        <f ca="1">E5-E4</f>
        <v>58742256.682239532</v>
      </c>
      <c r="H6" s="1291" t="s">
        <v>9496</v>
      </c>
      <c r="I6" s="1292"/>
      <c r="J6" s="1292"/>
      <c r="K6" s="1020">
        <f ca="1">SUMIF(Posting!$B17317:$F27834,"Meezan Bank Head Office",Posting!$F17317:$F27834)</f>
        <v>0</v>
      </c>
      <c r="N6" s="1291" t="s">
        <v>9496</v>
      </c>
      <c r="O6" s="1292"/>
      <c r="P6" s="1292"/>
      <c r="Q6" s="1020">
        <f ca="1">SUMIF(Posting!$B1:$F17316,"Meezan Bank Head Office",Posting!$F1:$F17316)</f>
        <v>19830000</v>
      </c>
      <c r="S6" s="1291" t="s">
        <v>2613</v>
      </c>
      <c r="T6" s="1292"/>
      <c r="U6" s="1292"/>
      <c r="V6" s="933">
        <f ca="1">V5-V4</f>
        <v>39162545.815737337</v>
      </c>
      <c r="Z6" s="1291" t="s">
        <v>2613</v>
      </c>
      <c r="AA6" s="1292"/>
      <c r="AB6" s="1292"/>
      <c r="AC6" s="933">
        <f>AC5-AC4</f>
        <v>15703108.030833334</v>
      </c>
    </row>
    <row r="7" spans="2:29" ht="18.75" x14ac:dyDescent="0.3">
      <c r="B7" s="1291"/>
      <c r="C7" s="1292"/>
      <c r="D7" s="1292"/>
      <c r="E7" s="933"/>
      <c r="H7" s="1291" t="s">
        <v>2613</v>
      </c>
      <c r="I7" s="1292"/>
      <c r="J7" s="1292"/>
      <c r="K7" s="933">
        <f ca="1">K6-K5</f>
        <v>-12244870</v>
      </c>
      <c r="N7" s="1291" t="s">
        <v>2613</v>
      </c>
      <c r="O7" s="1292"/>
      <c r="P7" s="1292"/>
      <c r="Q7" s="933">
        <f ca="1">Q6-Q5</f>
        <v>6795075</v>
      </c>
      <c r="S7" s="1291"/>
      <c r="T7" s="1292"/>
      <c r="U7" s="1292"/>
      <c r="V7" s="933"/>
      <c r="Z7" s="1291"/>
      <c r="AA7" s="1292"/>
      <c r="AB7" s="1292"/>
      <c r="AC7" s="933"/>
    </row>
    <row r="8" spans="2:29" ht="19.5" thickBot="1" x14ac:dyDescent="0.35">
      <c r="B8" s="1293" t="s">
        <v>11050</v>
      </c>
      <c r="C8" s="1273"/>
      <c r="D8" s="1273"/>
      <c r="E8" s="933"/>
      <c r="H8" s="1291"/>
      <c r="I8" s="1292"/>
      <c r="J8" s="1292"/>
      <c r="K8" s="933"/>
      <c r="N8" s="1291"/>
      <c r="O8" s="1292"/>
      <c r="P8" s="1292"/>
      <c r="Q8" s="933"/>
      <c r="S8" s="1293" t="s">
        <v>11050</v>
      </c>
      <c r="T8" s="1273"/>
      <c r="U8" s="1273"/>
      <c r="V8" s="933"/>
      <c r="Z8" s="1291" t="s">
        <v>9497</v>
      </c>
      <c r="AA8" s="1292"/>
      <c r="AB8" s="1292"/>
      <c r="AC8" s="933">
        <v>300000</v>
      </c>
    </row>
    <row r="9" spans="2:29" ht="21.75" thickBot="1" x14ac:dyDescent="0.4">
      <c r="B9" s="1291" t="s">
        <v>9499</v>
      </c>
      <c r="C9" s="1292"/>
      <c r="D9" s="1292"/>
      <c r="E9" s="934">
        <v>500000</v>
      </c>
      <c r="H9" s="1294" t="s">
        <v>11405</v>
      </c>
      <c r="I9" s="1295"/>
      <c r="J9" s="1295"/>
      <c r="K9" s="1296"/>
      <c r="N9" s="1294" t="s">
        <v>11405</v>
      </c>
      <c r="O9" s="1295"/>
      <c r="P9" s="1295"/>
      <c r="Q9" s="1296"/>
      <c r="S9" s="1291" t="s">
        <v>9499</v>
      </c>
      <c r="T9" s="1292"/>
      <c r="U9" s="1292"/>
      <c r="V9" s="934">
        <v>526260</v>
      </c>
      <c r="Z9" s="1291" t="s">
        <v>9498</v>
      </c>
      <c r="AA9" s="1292"/>
      <c r="AB9" s="1292"/>
      <c r="AC9" s="933">
        <v>526260</v>
      </c>
    </row>
    <row r="10" spans="2:29" s="930" customFormat="1" ht="19.5" thickBot="1" x14ac:dyDescent="0.35">
      <c r="B10" s="1291"/>
      <c r="C10" s="1292"/>
      <c r="D10" s="1292"/>
      <c r="E10" s="934"/>
      <c r="H10" s="1291" t="s">
        <v>9495</v>
      </c>
      <c r="I10" s="1292"/>
      <c r="J10" s="1292"/>
      <c r="K10" s="1035">
        <f ca="1">SUMIF(Posting!$B17317:$E27834,"Saifee Hospital",Posting!$E17317:$E27834)</f>
        <v>1667910</v>
      </c>
      <c r="N10" s="1291" t="s">
        <v>9495</v>
      </c>
      <c r="O10" s="1292"/>
      <c r="P10" s="1292"/>
      <c r="Q10" s="1035">
        <f ca="1">SUMIF(Posting!$B1:$E17316,"Saifee Hospital",Posting!$E1:$E17316)</f>
        <v>1591330</v>
      </c>
      <c r="S10" s="1291"/>
      <c r="T10" s="1292"/>
      <c r="U10" s="1292"/>
      <c r="V10" s="934"/>
      <c r="Z10" s="1291" t="s">
        <v>9499</v>
      </c>
      <c r="AA10" s="1292"/>
      <c r="AB10" s="1292"/>
      <c r="AC10" s="934">
        <v>1314656</v>
      </c>
    </row>
    <row r="11" spans="2:29" ht="18.75" x14ac:dyDescent="0.3">
      <c r="B11" s="1293" t="s">
        <v>2613</v>
      </c>
      <c r="C11" s="1273"/>
      <c r="D11" s="1273"/>
      <c r="E11" s="933">
        <f ca="1">E9+E6</f>
        <v>59242256.682239532</v>
      </c>
      <c r="H11" s="1291" t="s">
        <v>9496</v>
      </c>
      <c r="I11" s="1292"/>
      <c r="J11" s="1292"/>
      <c r="K11" s="1020">
        <f ca="1">SUMIF(Posting!$B17317:$F27834,"Saifee Hospital",Posting!$F17317:$F27834)</f>
        <v>1900000</v>
      </c>
      <c r="N11" s="1291" t="s">
        <v>9496</v>
      </c>
      <c r="O11" s="1292"/>
      <c r="P11" s="1292"/>
      <c r="Q11" s="1020">
        <f ca="1">SUMIF(Posting!$B1:$F17316,"Saifee Hospital",Posting!$F1:$F17316)</f>
        <v>2434251</v>
      </c>
      <c r="S11" s="1293" t="s">
        <v>2613</v>
      </c>
      <c r="T11" s="1273"/>
      <c r="U11" s="1273"/>
      <c r="V11" s="933">
        <f ca="1">V9+V6</f>
        <v>39688805.815737337</v>
      </c>
      <c r="Z11" s="1291" t="s">
        <v>2615</v>
      </c>
      <c r="AA11" s="1292"/>
      <c r="AB11" s="1292"/>
      <c r="AC11" s="933">
        <f>AC6-AC8-AC9+AC10</f>
        <v>16191504.030833334</v>
      </c>
    </row>
    <row r="12" spans="2:29" ht="21" x14ac:dyDescent="0.35">
      <c r="B12" s="1302"/>
      <c r="C12" s="1303"/>
      <c r="D12" s="1304"/>
      <c r="E12" s="933"/>
      <c r="H12" s="1291" t="s">
        <v>2613</v>
      </c>
      <c r="I12" s="1292"/>
      <c r="J12" s="1292"/>
      <c r="K12" s="933">
        <f ca="1">K11-K10</f>
        <v>232090</v>
      </c>
      <c r="N12" s="1291" t="s">
        <v>2613</v>
      </c>
      <c r="O12" s="1292"/>
      <c r="P12" s="1292"/>
      <c r="Q12" s="933">
        <f ca="1">Q11-Q10</f>
        <v>842921</v>
      </c>
      <c r="S12" s="1302"/>
      <c r="T12" s="1303"/>
      <c r="U12" s="1304"/>
      <c r="V12" s="933"/>
      <c r="Z12" s="1319" t="s">
        <v>9500</v>
      </c>
      <c r="AA12" s="1320"/>
      <c r="AB12" s="1320"/>
      <c r="AC12" s="937">
        <v>2434251</v>
      </c>
    </row>
    <row r="13" spans="2:29" s="970" customFormat="1" ht="21.75" thickBot="1" x14ac:dyDescent="0.4">
      <c r="B13" s="1307" t="s">
        <v>11049</v>
      </c>
      <c r="C13" s="1308"/>
      <c r="D13" s="1309"/>
      <c r="E13" s="933"/>
      <c r="H13" s="1293"/>
      <c r="I13" s="1273"/>
      <c r="J13" s="1273"/>
      <c r="K13" s="933"/>
      <c r="N13" s="1293"/>
      <c r="O13" s="1273"/>
      <c r="P13" s="1273"/>
      <c r="Q13" s="933"/>
      <c r="S13" s="1307" t="s">
        <v>11049</v>
      </c>
      <c r="T13" s="1308"/>
      <c r="U13" s="1309"/>
      <c r="V13" s="933"/>
      <c r="Z13" s="1297" t="s">
        <v>2615</v>
      </c>
      <c r="AA13" s="1298"/>
      <c r="AB13" s="1298"/>
      <c r="AC13" s="969">
        <f>AC11-AC12</f>
        <v>13757253.030833334</v>
      </c>
    </row>
    <row r="14" spans="2:29" ht="18.75" x14ac:dyDescent="0.3">
      <c r="B14" s="1302" t="s">
        <v>9497</v>
      </c>
      <c r="C14" s="1303"/>
      <c r="D14" s="1304"/>
      <c r="E14" s="933">
        <v>300000</v>
      </c>
      <c r="H14" s="1302"/>
      <c r="I14" s="1303"/>
      <c r="J14" s="1304"/>
      <c r="K14" s="933"/>
      <c r="N14" s="1302"/>
      <c r="O14" s="1303"/>
      <c r="P14" s="1304"/>
      <c r="Q14" s="933"/>
      <c r="S14" s="1302" t="s">
        <v>9497</v>
      </c>
      <c r="T14" s="1303"/>
      <c r="U14" s="1304"/>
      <c r="V14" s="933">
        <v>300000</v>
      </c>
      <c r="Z14" s="935"/>
      <c r="AA14" s="935"/>
      <c r="AB14" s="935"/>
      <c r="AC14" s="936"/>
    </row>
    <row r="15" spans="2:29" ht="18.75" x14ac:dyDescent="0.3">
      <c r="B15" s="1302" t="s">
        <v>9498</v>
      </c>
      <c r="C15" s="1303"/>
      <c r="D15" s="1304"/>
      <c r="E15" s="933">
        <v>500000</v>
      </c>
      <c r="F15" s="302"/>
      <c r="G15" s="302"/>
      <c r="L15" s="302"/>
      <c r="M15" s="302"/>
      <c r="R15" s="302"/>
      <c r="S15" s="1302" t="s">
        <v>9498</v>
      </c>
      <c r="T15" s="1303"/>
      <c r="U15" s="1304"/>
      <c r="V15" s="933">
        <v>500000</v>
      </c>
      <c r="W15" s="302"/>
      <c r="X15" s="302"/>
      <c r="Y15" s="302"/>
      <c r="Z15" s="935"/>
      <c r="AA15" s="935"/>
      <c r="AB15" s="935"/>
      <c r="AC15" s="936"/>
    </row>
    <row r="16" spans="2:29" ht="18.75" x14ac:dyDescent="0.3">
      <c r="B16" s="1302" t="s">
        <v>12747</v>
      </c>
      <c r="C16" s="1303"/>
      <c r="D16" s="1304"/>
      <c r="E16" s="933"/>
      <c r="F16" s="302"/>
      <c r="G16" s="302"/>
      <c r="L16" s="302"/>
      <c r="M16" s="302"/>
      <c r="R16" s="302"/>
      <c r="S16" s="1302" t="s">
        <v>11052</v>
      </c>
      <c r="T16" s="1303"/>
      <c r="U16" s="1304"/>
      <c r="V16" s="1098">
        <v>0</v>
      </c>
      <c r="W16" s="302"/>
      <c r="X16" s="302"/>
      <c r="Y16" s="302"/>
      <c r="Z16" s="935"/>
      <c r="AA16" s="935"/>
      <c r="AB16" s="935"/>
      <c r="AC16" s="936"/>
    </row>
    <row r="17" spans="2:29" ht="21" x14ac:dyDescent="0.35">
      <c r="B17" s="1305"/>
      <c r="C17" s="1306"/>
      <c r="D17" s="1306"/>
      <c r="E17" s="1047"/>
      <c r="F17" s="302"/>
      <c r="G17" s="302"/>
      <c r="K17" s="3">
        <f ca="1">K12+K7</f>
        <v>-12012780</v>
      </c>
      <c r="L17" s="302"/>
      <c r="M17" s="302"/>
      <c r="Q17" s="3">
        <f ca="1">Q12+Q7</f>
        <v>7637996</v>
      </c>
      <c r="R17" s="302"/>
      <c r="S17" s="1305" t="s">
        <v>11406</v>
      </c>
      <c r="T17" s="1306"/>
      <c r="U17" s="1306"/>
      <c r="V17" s="1047">
        <v>3707947</v>
      </c>
      <c r="W17" s="302"/>
      <c r="X17" s="302"/>
      <c r="Y17" s="302"/>
      <c r="Z17" s="935"/>
      <c r="AA17" s="935"/>
      <c r="AB17" s="935"/>
      <c r="AC17" s="936"/>
    </row>
    <row r="18" spans="2:29" ht="21" x14ac:dyDescent="0.35">
      <c r="B18" s="1305"/>
      <c r="C18" s="1306"/>
      <c r="D18" s="1306"/>
      <c r="E18" s="1047"/>
      <c r="F18" s="302"/>
      <c r="G18" s="302"/>
      <c r="K18" s="3"/>
      <c r="L18" s="302"/>
      <c r="M18" s="302"/>
      <c r="R18" s="302"/>
      <c r="S18" s="1305"/>
      <c r="T18" s="1306"/>
      <c r="U18" s="1306"/>
      <c r="V18" s="1047"/>
      <c r="W18" s="302"/>
      <c r="X18" s="302"/>
      <c r="Y18" s="302"/>
      <c r="Z18" s="935"/>
      <c r="AA18" s="935"/>
      <c r="AB18" s="935"/>
      <c r="AC18" s="936"/>
    </row>
    <row r="19" spans="2:29" ht="19.5" thickBot="1" x14ac:dyDescent="0.35">
      <c r="B19" s="1293"/>
      <c r="C19" s="1273"/>
      <c r="D19" s="1273"/>
      <c r="E19" s="1048"/>
      <c r="F19" s="302"/>
      <c r="G19" s="302"/>
      <c r="K19" s="3"/>
      <c r="L19" s="302"/>
      <c r="M19" s="302"/>
      <c r="R19" s="302"/>
      <c r="S19" s="1293"/>
      <c r="T19" s="1273"/>
      <c r="U19" s="1273"/>
      <c r="V19" s="1048"/>
      <c r="W19" s="302"/>
      <c r="X19" s="302"/>
      <c r="Y19" s="302"/>
      <c r="Z19" s="935"/>
      <c r="AA19" s="935"/>
      <c r="AB19" s="935"/>
      <c r="AC19" s="936"/>
    </row>
    <row r="20" spans="2:29" ht="21" x14ac:dyDescent="0.35">
      <c r="B20" s="1293" t="s">
        <v>11051</v>
      </c>
      <c r="C20" s="1273"/>
      <c r="D20" s="1273"/>
      <c r="E20" s="1047">
        <f>SUM(E14:E19)</f>
        <v>800000</v>
      </c>
      <c r="K20" s="3"/>
      <c r="S20" s="1293" t="s">
        <v>11051</v>
      </c>
      <c r="T20" s="1273"/>
      <c r="U20" s="1273"/>
      <c r="V20" s="1047">
        <f>SUM(V14:V19)</f>
        <v>4507947</v>
      </c>
      <c r="Z20" s="1299" t="s">
        <v>9501</v>
      </c>
      <c r="AA20" s="1300"/>
      <c r="AB20" s="1300"/>
      <c r="AC20" s="1301"/>
    </row>
    <row r="21" spans="2:29" s="930" customFormat="1" ht="21" x14ac:dyDescent="0.35">
      <c r="B21" s="1305"/>
      <c r="C21" s="1306"/>
      <c r="D21" s="1306"/>
      <c r="E21" s="1047"/>
      <c r="H21"/>
      <c r="I21"/>
      <c r="J21"/>
      <c r="K21"/>
      <c r="N21"/>
      <c r="O21"/>
      <c r="P21"/>
      <c r="Q21"/>
      <c r="S21" s="1305"/>
      <c r="T21" s="1306"/>
      <c r="U21" s="1306"/>
      <c r="V21" s="1047"/>
      <c r="Z21" s="971" t="s">
        <v>9503</v>
      </c>
      <c r="AA21" s="967" t="s">
        <v>4751</v>
      </c>
      <c r="AB21" s="967" t="s">
        <v>1202</v>
      </c>
      <c r="AC21" s="973" t="s">
        <v>1894</v>
      </c>
    </row>
    <row r="22" spans="2:29" s="930" customFormat="1" ht="21.75" thickBot="1" x14ac:dyDescent="0.4">
      <c r="B22" s="1297" t="s">
        <v>2615</v>
      </c>
      <c r="C22" s="1298"/>
      <c r="D22" s="1298"/>
      <c r="E22" s="969">
        <f ca="1">E11-E20</f>
        <v>58442256.682239532</v>
      </c>
      <c r="H22"/>
      <c r="I22"/>
      <c r="J22"/>
      <c r="K22"/>
      <c r="N22"/>
      <c r="O22"/>
      <c r="P22"/>
      <c r="Q22"/>
      <c r="S22" s="1297" t="s">
        <v>2615</v>
      </c>
      <c r="T22" s="1298"/>
      <c r="U22" s="1298"/>
      <c r="V22" s="969">
        <f ca="1">V11-V20</f>
        <v>35180858.815737337</v>
      </c>
      <c r="Z22" s="940" t="s">
        <v>9504</v>
      </c>
      <c r="AA22" s="946">
        <v>0.33</v>
      </c>
      <c r="AB22" s="946">
        <v>0.33</v>
      </c>
      <c r="AC22" s="947">
        <v>0.34</v>
      </c>
    </row>
    <row r="23" spans="2:29" s="929" customFormat="1" ht="29.25" customHeight="1" thickBot="1" x14ac:dyDescent="0.35">
      <c r="B23" s="935"/>
      <c r="C23" s="935"/>
      <c r="D23" s="935"/>
      <c r="E23" s="936"/>
      <c r="H23"/>
      <c r="I23"/>
      <c r="J23"/>
      <c r="K23"/>
      <c r="N23"/>
      <c r="O23"/>
      <c r="P23"/>
      <c r="Q23"/>
      <c r="S23" s="935"/>
      <c r="T23" s="935"/>
      <c r="U23" s="935"/>
      <c r="V23" s="936"/>
      <c r="Z23" s="940" t="s">
        <v>4591</v>
      </c>
      <c r="AA23" s="941">
        <f>AA22*AC13</f>
        <v>4539893.5001750002</v>
      </c>
      <c r="AB23" s="941">
        <f>AB22*AC13</f>
        <v>4539893.5001750002</v>
      </c>
      <c r="AC23" s="934">
        <f>AC22*AC13</f>
        <v>4677466.0304833334</v>
      </c>
    </row>
    <row r="24" spans="2:29" s="930" customFormat="1" ht="37.5" x14ac:dyDescent="0.3">
      <c r="B24" s="1299" t="s">
        <v>9501</v>
      </c>
      <c r="C24" s="1300"/>
      <c r="D24" s="1300"/>
      <c r="E24" s="1301"/>
      <c r="H24"/>
      <c r="I24"/>
      <c r="J24"/>
      <c r="K24"/>
      <c r="N24"/>
      <c r="O24"/>
      <c r="P24"/>
      <c r="Q24"/>
      <c r="S24" s="1299" t="s">
        <v>9501</v>
      </c>
      <c r="T24" s="1300"/>
      <c r="U24" s="1300"/>
      <c r="V24" s="1301"/>
      <c r="Z24" s="938" t="s">
        <v>9505</v>
      </c>
      <c r="AA24" s="942">
        <f>Receiving!I109</f>
        <v>4531000</v>
      </c>
      <c r="AB24" s="942">
        <f>Receiving!N109</f>
        <v>4531779</v>
      </c>
      <c r="AC24" s="943">
        <f>Receiving!D109</f>
        <v>4677000</v>
      </c>
    </row>
    <row r="25" spans="2:29" ht="38.25" thickBot="1" x14ac:dyDescent="0.3">
      <c r="B25" s="971" t="s">
        <v>9503</v>
      </c>
      <c r="C25" s="749" t="s">
        <v>4751</v>
      </c>
      <c r="D25" s="749" t="s">
        <v>1202</v>
      </c>
      <c r="E25" s="972" t="s">
        <v>1894</v>
      </c>
      <c r="S25" s="971" t="s">
        <v>9503</v>
      </c>
      <c r="T25" s="967" t="s">
        <v>4751</v>
      </c>
      <c r="U25" s="967" t="s">
        <v>1202</v>
      </c>
      <c r="V25" s="973" t="s">
        <v>1894</v>
      </c>
      <c r="Z25" s="939" t="s">
        <v>9506</v>
      </c>
      <c r="AA25" s="1061" t="s">
        <v>2623</v>
      </c>
      <c r="AB25" s="1061" t="s">
        <v>2623</v>
      </c>
      <c r="AC25" s="1062">
        <f t="shared" ref="AC25" si="0">AC23-AC24</f>
        <v>466.03048333339393</v>
      </c>
    </row>
    <row r="26" spans="2:29" ht="18.75" x14ac:dyDescent="0.25">
      <c r="B26" s="940" t="s">
        <v>9504</v>
      </c>
      <c r="C26" s="946">
        <v>0.33</v>
      </c>
      <c r="D26" s="946">
        <v>0.33</v>
      </c>
      <c r="E26" s="947">
        <v>0.34</v>
      </c>
      <c r="S26" s="971" t="s">
        <v>9504</v>
      </c>
      <c r="T26" s="1049">
        <v>0.33</v>
      </c>
      <c r="U26" s="1049">
        <v>0.33</v>
      </c>
      <c r="V26" s="1050">
        <v>0.34</v>
      </c>
    </row>
    <row r="27" spans="2:29" ht="18.75" x14ac:dyDescent="0.25">
      <c r="B27" s="940" t="s">
        <v>4591</v>
      </c>
      <c r="C27" s="941">
        <f ca="1">C26*E22</f>
        <v>19285944.705139048</v>
      </c>
      <c r="D27" s="941">
        <f ca="1">D26*E22</f>
        <v>19285944.705139048</v>
      </c>
      <c r="E27" s="934">
        <f ca="1">E26*E22</f>
        <v>19870367.271961443</v>
      </c>
      <c r="S27" s="940" t="s">
        <v>4591</v>
      </c>
      <c r="T27" s="941">
        <f ca="1">T26*V22</f>
        <v>11609683.409193322</v>
      </c>
      <c r="U27" s="941">
        <f ca="1">U26*V22</f>
        <v>11609683.409193322</v>
      </c>
      <c r="V27" s="934">
        <f ca="1">V26*V22</f>
        <v>11961491.997350695</v>
      </c>
    </row>
    <row r="28" spans="2:29" ht="37.5" x14ac:dyDescent="0.25">
      <c r="B28" s="938" t="s">
        <v>9505</v>
      </c>
      <c r="C28" s="942"/>
      <c r="D28" s="942"/>
      <c r="E28" s="943"/>
      <c r="S28" s="938" t="s">
        <v>9505</v>
      </c>
      <c r="T28" s="942">
        <f>Receiving!I139</f>
        <v>11609683</v>
      </c>
      <c r="U28" s="942">
        <f>Receiving!N139</f>
        <v>9500000</v>
      </c>
      <c r="V28" s="943">
        <f>Receiving!D139</f>
        <v>3885000</v>
      </c>
    </row>
    <row r="29" spans="2:29" ht="38.25" thickBot="1" x14ac:dyDescent="0.3">
      <c r="B29" s="939" t="s">
        <v>9506</v>
      </c>
      <c r="C29" s="944">
        <f ca="1">C27-C28</f>
        <v>19285944.705139048</v>
      </c>
      <c r="D29" s="944">
        <f t="shared" ref="D29:E29" ca="1" si="1">D27-D28</f>
        <v>19285944.705139048</v>
      </c>
      <c r="E29" s="945">
        <f t="shared" ca="1" si="1"/>
        <v>19870367.271961443</v>
      </c>
      <c r="S29" s="939" t="s">
        <v>9506</v>
      </c>
      <c r="T29" s="944">
        <f ca="1">T27-T28</f>
        <v>0.40919332206249237</v>
      </c>
      <c r="U29" s="944">
        <f t="shared" ref="U29" ca="1" si="2">U27-U28</f>
        <v>2109683.4091933221</v>
      </c>
      <c r="V29" s="945">
        <f t="shared" ref="V29" ca="1" si="3">V27-V28</f>
        <v>8076491.9973506946</v>
      </c>
    </row>
  </sheetData>
  <mergeCells count="83">
    <mergeCell ref="H12:J12"/>
    <mergeCell ref="H13:J13"/>
    <mergeCell ref="H14:J14"/>
    <mergeCell ref="H7:J7"/>
    <mergeCell ref="H8:J8"/>
    <mergeCell ref="H9:K9"/>
    <mergeCell ref="H10:J10"/>
    <mergeCell ref="H11:J11"/>
    <mergeCell ref="H1:K1"/>
    <mergeCell ref="H2:K2"/>
    <mergeCell ref="H4:K4"/>
    <mergeCell ref="H5:J5"/>
    <mergeCell ref="H6:J6"/>
    <mergeCell ref="N14:P14"/>
    <mergeCell ref="N8:P8"/>
    <mergeCell ref="N10:P10"/>
    <mergeCell ref="N11:P11"/>
    <mergeCell ref="N12:P12"/>
    <mergeCell ref="N13:P13"/>
    <mergeCell ref="N1:Q1"/>
    <mergeCell ref="N2:Q2"/>
    <mergeCell ref="N5:P5"/>
    <mergeCell ref="N6:P6"/>
    <mergeCell ref="N7:P7"/>
    <mergeCell ref="N4:Q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Z1:AC1"/>
    <mergeCell ref="Z2:AC2"/>
    <mergeCell ref="Z20:AC20"/>
    <mergeCell ref="Z4:AB4"/>
    <mergeCell ref="Z5:AB5"/>
    <mergeCell ref="Z6:AB6"/>
    <mergeCell ref="Z7:AB7"/>
    <mergeCell ref="Z8:AB8"/>
    <mergeCell ref="Z9:AB9"/>
    <mergeCell ref="Z10:AB10"/>
    <mergeCell ref="Z11:AB11"/>
    <mergeCell ref="Z12:AB12"/>
    <mergeCell ref="Z13:AB13"/>
    <mergeCell ref="S1:V1"/>
    <mergeCell ref="S2:V2"/>
    <mergeCell ref="S4:U4"/>
    <mergeCell ref="S5:U5"/>
    <mergeCell ref="S6:U6"/>
    <mergeCell ref="S20:U20"/>
    <mergeCell ref="S22:U22"/>
    <mergeCell ref="S24:V24"/>
    <mergeCell ref="S7:U7"/>
    <mergeCell ref="S15:U15"/>
    <mergeCell ref="S17:U17"/>
    <mergeCell ref="S18:U18"/>
    <mergeCell ref="S19:U19"/>
    <mergeCell ref="S21:U21"/>
    <mergeCell ref="S14:U14"/>
    <mergeCell ref="S8:U8"/>
    <mergeCell ref="S9:U9"/>
    <mergeCell ref="S13:U13"/>
    <mergeCell ref="S11:U11"/>
    <mergeCell ref="S12:U12"/>
    <mergeCell ref="S16:U16"/>
    <mergeCell ref="S10:U10"/>
    <mergeCell ref="B8:D8"/>
    <mergeCell ref="B9:D9"/>
    <mergeCell ref="B10:D10"/>
    <mergeCell ref="B11:D11"/>
    <mergeCell ref="N9:Q9"/>
  </mergeCell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61"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327" t="s">
        <v>5474</v>
      </c>
      <c r="B1" s="1327"/>
      <c r="C1" s="1327"/>
      <c r="D1" s="1327"/>
      <c r="E1" s="1327"/>
      <c r="F1" s="1327"/>
      <c r="G1" s="1327"/>
      <c r="H1" s="1327"/>
      <c r="I1" s="1327"/>
      <c r="J1" s="1327"/>
    </row>
    <row r="2" spans="1:11" x14ac:dyDescent="0.25">
      <c r="A2" s="1327"/>
      <c r="B2" s="1327"/>
      <c r="C2" s="1327"/>
      <c r="D2" s="1327"/>
      <c r="E2" s="1327"/>
      <c r="F2" s="1327"/>
      <c r="G2" s="1327"/>
      <c r="H2" s="1327"/>
      <c r="I2" s="1327"/>
      <c r="J2" s="1327"/>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326" t="s">
        <v>5483</v>
      </c>
      <c r="B11" s="1326"/>
      <c r="C11" s="1326"/>
      <c r="D11" s="1326"/>
    </row>
    <row r="12" spans="1:11" x14ac:dyDescent="0.25">
      <c r="A12" s="361" t="s">
        <v>5158</v>
      </c>
      <c r="B12" s="361" t="s">
        <v>939</v>
      </c>
      <c r="C12" s="361" t="s">
        <v>1202</v>
      </c>
      <c r="D12" s="361" t="s">
        <v>1894</v>
      </c>
      <c r="E12" s="3"/>
      <c r="G12" s="1328" t="s">
        <v>5484</v>
      </c>
      <c r="H12" s="1329"/>
      <c r="I12" s="1330"/>
      <c r="J12" s="371">
        <f>H9+I9+J9</f>
        <v>9658438.778794989</v>
      </c>
    </row>
    <row r="13" spans="1:11" x14ac:dyDescent="0.25">
      <c r="A13" s="2" t="s">
        <v>5159</v>
      </c>
      <c r="B13" s="15">
        <v>9323439</v>
      </c>
      <c r="C13" s="15">
        <v>9323439</v>
      </c>
      <c r="D13" s="15">
        <v>9605968</v>
      </c>
      <c r="G13" s="1328" t="s">
        <v>5485</v>
      </c>
      <c r="H13" s="1329"/>
      <c r="I13" s="1330"/>
      <c r="J13" s="371">
        <f>J31</f>
        <v>5549996</v>
      </c>
    </row>
    <row r="14" spans="1:11" x14ac:dyDescent="0.25">
      <c r="A14" s="2" t="s">
        <v>5160</v>
      </c>
      <c r="B14" s="15">
        <v>7575873</v>
      </c>
      <c r="C14" s="15">
        <v>7575873</v>
      </c>
      <c r="D14" s="15">
        <v>7805445</v>
      </c>
      <c r="G14" s="1328" t="s">
        <v>5486</v>
      </c>
      <c r="H14" s="1329"/>
      <c r="I14" s="1330"/>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331" t="s">
        <v>5487</v>
      </c>
      <c r="G18" s="1331"/>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326" t="s">
        <v>5491</v>
      </c>
      <c r="J22" s="1326"/>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53" t="s">
        <v>7877</v>
      </c>
      <c r="B40" s="1254"/>
      <c r="C40" s="1254"/>
      <c r="D40" s="1254"/>
      <c r="E40" s="1254"/>
      <c r="F40" s="1254"/>
      <c r="G40" s="1254"/>
      <c r="H40" s="1254"/>
      <c r="I40" s="1254"/>
      <c r="J40" s="1254"/>
      <c r="K40" s="1255"/>
    </row>
    <row r="41" spans="1:12" ht="15.75" thickBot="1" x14ac:dyDescent="0.3">
      <c r="A41" s="1259"/>
      <c r="B41" s="1260"/>
      <c r="C41" s="1260"/>
      <c r="D41" s="1260"/>
      <c r="E41" s="1260"/>
      <c r="F41" s="1260"/>
      <c r="G41" s="1260"/>
      <c r="H41" s="1260"/>
      <c r="I41" s="1260"/>
      <c r="J41" s="1260"/>
      <c r="K41" s="1261"/>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53" t="s">
        <v>7169</v>
      </c>
      <c r="B51" s="1254"/>
      <c r="C51" s="1254"/>
      <c r="D51" s="1254"/>
      <c r="E51" s="1254"/>
      <c r="F51" s="1254"/>
      <c r="G51" s="1254"/>
      <c r="H51" s="1254"/>
      <c r="I51" s="1254"/>
      <c r="J51" s="1254"/>
      <c r="K51" s="1255"/>
    </row>
    <row r="52" spans="1:14" ht="15.75" thickBot="1" x14ac:dyDescent="0.3">
      <c r="A52" s="1259"/>
      <c r="B52" s="1260"/>
      <c r="C52" s="1260"/>
      <c r="D52" s="1260"/>
      <c r="E52" s="1260"/>
      <c r="F52" s="1260"/>
      <c r="G52" s="1260"/>
      <c r="H52" s="1260"/>
      <c r="I52" s="1260"/>
      <c r="J52" s="1260"/>
      <c r="K52" s="1261"/>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56" t="s">
        <v>7170</v>
      </c>
      <c r="B59" s="1257"/>
      <c r="C59" s="1257"/>
      <c r="D59" s="1257"/>
      <c r="E59" s="1257"/>
      <c r="F59" s="1257"/>
      <c r="G59" s="1257"/>
      <c r="H59" s="1257"/>
      <c r="I59" s="1257"/>
      <c r="J59" s="1257"/>
      <c r="K59" s="1257"/>
      <c r="L59" s="966"/>
      <c r="M59" s="966"/>
    </row>
    <row r="60" spans="1:14" ht="15.75" customHeight="1" x14ac:dyDescent="0.25">
      <c r="A60" s="1324"/>
      <c r="B60" s="1325"/>
      <c r="C60" s="1325"/>
      <c r="D60" s="1325"/>
      <c r="E60" s="1325"/>
      <c r="F60" s="1325"/>
      <c r="G60" s="1325"/>
      <c r="H60" s="1325"/>
      <c r="I60" s="1325"/>
      <c r="J60" s="1325"/>
      <c r="K60" s="1325"/>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4677000</v>
      </c>
    </row>
    <row r="64" spans="1:14" x14ac:dyDescent="0.25">
      <c r="H64" s="369" t="s">
        <v>5482</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21" t="s">
        <v>10399</v>
      </c>
      <c r="F66" s="1322"/>
      <c r="G66" s="1323"/>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53" t="s">
        <v>8164</v>
      </c>
      <c r="B74" s="1254"/>
      <c r="C74" s="1254"/>
      <c r="D74" s="1254"/>
      <c r="E74" s="1254"/>
      <c r="F74" s="1254"/>
      <c r="G74" s="1254"/>
      <c r="H74" s="1254"/>
      <c r="I74" s="1254"/>
      <c r="J74" s="1254"/>
      <c r="K74" s="1254"/>
      <c r="L74" s="1255"/>
    </row>
    <row r="75" spans="1:20" ht="15.75" customHeight="1" thickBot="1" x14ac:dyDescent="0.3">
      <c r="A75" s="1259"/>
      <c r="B75" s="1260"/>
      <c r="C75" s="1260"/>
      <c r="D75" s="1260"/>
      <c r="E75" s="1260"/>
      <c r="F75" s="1260"/>
      <c r="G75" s="1260"/>
      <c r="H75" s="1260"/>
      <c r="I75" s="1260"/>
      <c r="J75" s="1260"/>
      <c r="K75" s="1260"/>
      <c r="L75" s="1261"/>
      <c r="M75" s="3"/>
    </row>
    <row r="76" spans="1:20" ht="45" x14ac:dyDescent="0.25">
      <c r="A76" s="303" t="s">
        <v>5158</v>
      </c>
      <c r="B76" s="303" t="s">
        <v>3</v>
      </c>
      <c r="C76" s="303" t="s">
        <v>559</v>
      </c>
      <c r="D76" s="303" t="s">
        <v>5475</v>
      </c>
      <c r="E76" s="668" t="s">
        <v>10535</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3885000</v>
      </c>
    </row>
    <row r="79" spans="1:20" s="930" customFormat="1" ht="30" x14ac:dyDescent="0.25">
      <c r="I79" s="964" t="s">
        <v>5482</v>
      </c>
      <c r="J79" s="512">
        <f>J77-J78</f>
        <v>1689607.3391933218</v>
      </c>
      <c r="K79" s="512">
        <f>K77-K78</f>
        <v>3799290.3391933218</v>
      </c>
      <c r="L79" s="512">
        <f>L77-L78</f>
        <v>9817299.1373506952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32" t="s">
        <v>10498</v>
      </c>
      <c r="D82" s="1333"/>
      <c r="E82" s="1333"/>
      <c r="F82" s="1333"/>
      <c r="G82" s="1333"/>
      <c r="H82" s="1334"/>
      <c r="I82" s="977"/>
      <c r="J82" s="977">
        <f>19830000/3</f>
        <v>6610000</v>
      </c>
      <c r="K82" s="977">
        <f>19830000/3</f>
        <v>6610000</v>
      </c>
      <c r="L82" s="977">
        <f>19830000/3</f>
        <v>6610000</v>
      </c>
      <c r="M82" s="949"/>
    </row>
    <row r="83" spans="1:17" x14ac:dyDescent="0.25">
      <c r="M83" s="3"/>
    </row>
    <row r="84" spans="1:17" s="930" customFormat="1" ht="26.25" customHeight="1" x14ac:dyDescent="0.25">
      <c r="C84" s="1332" t="s">
        <v>10536</v>
      </c>
      <c r="D84" s="1333"/>
      <c r="E84" s="1333"/>
      <c r="F84" s="1333"/>
      <c r="G84" s="1333"/>
      <c r="H84" s="1334"/>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2133465.8040173622</v>
      </c>
      <c r="N86" s="974">
        <f>L86+K86+J86</f>
        <v>-7745303.1842626603</v>
      </c>
      <c r="O86" s="948"/>
      <c r="P86" s="948"/>
      <c r="Q86" s="948"/>
    </row>
    <row r="87" spans="1:17" x14ac:dyDescent="0.25">
      <c r="N87" s="1"/>
      <c r="O87" s="1"/>
      <c r="P87" s="1"/>
    </row>
    <row r="88" spans="1:17" ht="15.75" thickBot="1" x14ac:dyDescent="0.3">
      <c r="N88" s="1"/>
      <c r="O88" s="1"/>
      <c r="P88" s="1"/>
    </row>
    <row r="89" spans="1:17" x14ac:dyDescent="0.25">
      <c r="A89" s="1253" t="s">
        <v>10401</v>
      </c>
      <c r="B89" s="1254"/>
      <c r="C89" s="1254"/>
      <c r="D89" s="1254"/>
      <c r="E89" s="1254"/>
      <c r="F89" s="1254"/>
      <c r="G89" s="1254"/>
      <c r="H89" s="1254"/>
      <c r="I89" s="1254"/>
      <c r="J89" s="1254"/>
      <c r="K89" s="1255"/>
      <c r="L89" s="3"/>
      <c r="M89" s="3"/>
    </row>
    <row r="90" spans="1:17" ht="15.75" thickBot="1" x14ac:dyDescent="0.3">
      <c r="A90" s="1259"/>
      <c r="B90" s="1260"/>
      <c r="C90" s="1260"/>
      <c r="D90" s="1260"/>
      <c r="E90" s="1260"/>
      <c r="F90" s="1260"/>
      <c r="G90" s="1260"/>
      <c r="H90" s="1260"/>
      <c r="I90" s="1260"/>
      <c r="J90" s="1260"/>
      <c r="K90" s="1261"/>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227843990.31776047</v>
      </c>
      <c r="C92" s="367">
        <f>'Main Summary'!C19</f>
        <v>274573467</v>
      </c>
      <c r="D92" s="367">
        <f>C92-B92</f>
        <v>46729476.682239532</v>
      </c>
      <c r="E92" s="367"/>
      <c r="F92" s="367"/>
      <c r="G92" s="511"/>
      <c r="H92" s="512">
        <f>D92-E92+F92-G92</f>
        <v>46729476.682239532</v>
      </c>
      <c r="I92" s="367">
        <f>H92*33%</f>
        <v>15420727.305139046</v>
      </c>
      <c r="J92" s="367">
        <f>H92*33%</f>
        <v>15420727.305139046</v>
      </c>
      <c r="K92" s="367">
        <f>H92*34%</f>
        <v>15888022.071961442</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13420727.305139046</v>
      </c>
      <c r="J94" s="284">
        <f t="shared" ref="J94:K94" si="5">J92-J93</f>
        <v>15420727.305139046</v>
      </c>
      <c r="K94" s="284">
        <f t="shared" si="5"/>
        <v>15638022.071961442</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51" t="s">
        <v>2611</v>
      </c>
      <c r="B2" s="1351"/>
      <c r="C2" s="1351"/>
      <c r="D2" s="1351"/>
      <c r="E2" s="1351"/>
      <c r="F2" s="1351"/>
      <c r="G2" s="1351"/>
      <c r="H2" s="1351"/>
      <c r="I2" s="1351"/>
      <c r="J2" s="1351"/>
      <c r="K2" s="1351"/>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48">
        <v>28459027</v>
      </c>
      <c r="B4" s="1348">
        <v>35457479</v>
      </c>
      <c r="C4" s="1348">
        <f>B4-A4</f>
        <v>6998452</v>
      </c>
      <c r="D4" s="1348" t="s">
        <v>2619</v>
      </c>
      <c r="E4" s="226"/>
      <c r="F4" s="226"/>
      <c r="G4" s="226"/>
      <c r="H4" s="1348">
        <f>C4</f>
        <v>6998452</v>
      </c>
      <c r="I4" s="1348">
        <f>H4*25%</f>
        <v>1749613</v>
      </c>
      <c r="J4" s="1348">
        <f>H4*25%</f>
        <v>1749613</v>
      </c>
      <c r="K4" s="1348">
        <f>H4*50%</f>
        <v>3499226</v>
      </c>
    </row>
    <row r="5" spans="1:11" ht="21" customHeight="1" x14ac:dyDescent="0.25">
      <c r="A5" s="1348"/>
      <c r="B5" s="1348"/>
      <c r="C5" s="1348"/>
      <c r="D5" s="1348"/>
      <c r="E5" s="226"/>
      <c r="F5" s="226"/>
      <c r="G5" s="226"/>
      <c r="H5" s="1348"/>
      <c r="I5" s="1348"/>
      <c r="J5" s="1348"/>
      <c r="K5" s="1348"/>
    </row>
    <row r="6" spans="1:11" ht="15.75" x14ac:dyDescent="0.25">
      <c r="A6" s="1349" t="s">
        <v>2620</v>
      </c>
      <c r="B6" s="1349"/>
      <c r="C6" s="1349"/>
      <c r="D6" s="1349"/>
      <c r="E6" s="1349"/>
      <c r="F6" s="1349"/>
      <c r="G6" s="1349"/>
      <c r="H6" s="1349"/>
      <c r="I6" s="187" t="s">
        <v>158</v>
      </c>
      <c r="J6" s="187" t="s">
        <v>2621</v>
      </c>
      <c r="K6" s="187" t="s">
        <v>2621</v>
      </c>
    </row>
    <row r="7" spans="1:11" ht="15.75" x14ac:dyDescent="0.25">
      <c r="A7" s="1349" t="s">
        <v>2622</v>
      </c>
      <c r="B7" s="1349"/>
      <c r="C7" s="1349"/>
      <c r="D7" s="1349"/>
      <c r="E7" s="1349"/>
      <c r="F7" s="1349"/>
      <c r="G7" s="1349"/>
      <c r="H7" s="1349"/>
      <c r="I7" s="187" t="s">
        <v>2623</v>
      </c>
      <c r="J7" s="188">
        <f>J4</f>
        <v>1749613</v>
      </c>
      <c r="K7" s="188">
        <f>K4</f>
        <v>3499226</v>
      </c>
    </row>
    <row r="9" spans="1:11" ht="18" x14ac:dyDescent="0.25">
      <c r="A9" s="1351" t="s">
        <v>2624</v>
      </c>
      <c r="B9" s="1351"/>
      <c r="C9" s="1351"/>
      <c r="D9" s="1351"/>
      <c r="E9" s="1351"/>
      <c r="F9" s="1351"/>
      <c r="G9" s="1351"/>
      <c r="H9" s="1351"/>
      <c r="I9" s="1351"/>
      <c r="J9" s="1351"/>
      <c r="K9" s="1351"/>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48">
        <v>42596884</v>
      </c>
      <c r="B11" s="1348">
        <v>51367818</v>
      </c>
      <c r="C11" s="1348">
        <f>B11-A11</f>
        <v>8770934</v>
      </c>
      <c r="D11" s="1348" t="s">
        <v>2619</v>
      </c>
      <c r="E11" s="226"/>
      <c r="F11" s="226"/>
      <c r="G11" s="226"/>
      <c r="H11" s="1348">
        <f>C11</f>
        <v>8770934</v>
      </c>
      <c r="I11" s="1348">
        <f>H11*25%</f>
        <v>2192733.5</v>
      </c>
      <c r="J11" s="1348">
        <f>H11*25%</f>
        <v>2192733.5</v>
      </c>
      <c r="K11" s="1348">
        <f>H11*50%</f>
        <v>4385467</v>
      </c>
    </row>
    <row r="12" spans="1:11" ht="12.75" customHeight="1" x14ac:dyDescent="0.25">
      <c r="A12" s="1348"/>
      <c r="B12" s="1348"/>
      <c r="C12" s="1348"/>
      <c r="D12" s="1348"/>
      <c r="E12" s="226"/>
      <c r="F12" s="226"/>
      <c r="G12" s="226"/>
      <c r="H12" s="1348"/>
      <c r="I12" s="1348"/>
      <c r="J12" s="1348"/>
      <c r="K12" s="1348"/>
    </row>
    <row r="13" spans="1:11" ht="15.75" x14ac:dyDescent="0.25">
      <c r="A13" s="1349" t="s">
        <v>2625</v>
      </c>
      <c r="B13" s="1349"/>
      <c r="C13" s="1349"/>
      <c r="D13" s="1349"/>
      <c r="E13" s="1349"/>
      <c r="F13" s="1349"/>
      <c r="G13" s="1349"/>
      <c r="H13" s="1349"/>
      <c r="I13" s="187" t="s">
        <v>158</v>
      </c>
      <c r="J13" s="189">
        <v>84775</v>
      </c>
      <c r="K13" s="187" t="s">
        <v>2621</v>
      </c>
    </row>
    <row r="14" spans="1:11" ht="15.75" x14ac:dyDescent="0.25">
      <c r="A14" s="1349" t="s">
        <v>2622</v>
      </c>
      <c r="B14" s="1349"/>
      <c r="C14" s="1349"/>
      <c r="D14" s="1349"/>
      <c r="E14" s="1349"/>
      <c r="F14" s="1349"/>
      <c r="G14" s="1349"/>
      <c r="H14" s="1349"/>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51" t="s">
        <v>2626</v>
      </c>
      <c r="B17" s="1351"/>
      <c r="C17" s="1351"/>
      <c r="D17" s="1351"/>
      <c r="E17" s="1351"/>
      <c r="F17" s="1351"/>
      <c r="G17" s="1351"/>
      <c r="H17" s="1351"/>
      <c r="I17" s="1351"/>
      <c r="J17" s="1351"/>
      <c r="K17" s="1351"/>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48">
        <v>91625888</v>
      </c>
      <c r="B19" s="1348">
        <v>130688607</v>
      </c>
      <c r="C19" s="1348">
        <f>B19-A19</f>
        <v>39062719</v>
      </c>
      <c r="D19" s="1348">
        <v>7500000</v>
      </c>
      <c r="E19" s="226"/>
      <c r="F19" s="226"/>
      <c r="G19" s="226"/>
      <c r="H19" s="1348">
        <f>C19</f>
        <v>39062719</v>
      </c>
      <c r="I19" s="1348">
        <f>H19*25%</f>
        <v>9765679.75</v>
      </c>
      <c r="J19" s="1348">
        <f>H19*25%</f>
        <v>9765679.75</v>
      </c>
      <c r="K19" s="1348">
        <f>H19*50%</f>
        <v>19531359.5</v>
      </c>
    </row>
    <row r="20" spans="1:11" ht="12.75" customHeight="1" x14ac:dyDescent="0.25">
      <c r="A20" s="1348"/>
      <c r="B20" s="1348"/>
      <c r="C20" s="1348"/>
      <c r="D20" s="1348"/>
      <c r="E20" s="226"/>
      <c r="F20" s="226"/>
      <c r="G20" s="226"/>
      <c r="H20" s="1348"/>
      <c r="I20" s="1348"/>
      <c r="J20" s="1348"/>
      <c r="K20" s="1348"/>
    </row>
    <row r="21" spans="1:11" ht="15.75" x14ac:dyDescent="0.25">
      <c r="A21" s="1349" t="s">
        <v>2625</v>
      </c>
      <c r="B21" s="1349"/>
      <c r="C21" s="1349"/>
      <c r="D21" s="1349"/>
      <c r="E21" s="1349"/>
      <c r="F21" s="1349"/>
      <c r="G21" s="1349"/>
      <c r="H21" s="1349"/>
      <c r="I21" s="189">
        <v>13000000</v>
      </c>
      <c r="J21" s="187"/>
      <c r="K21" s="187"/>
    </row>
    <row r="22" spans="1:11" ht="15.75" x14ac:dyDescent="0.25">
      <c r="A22" s="1349" t="s">
        <v>2622</v>
      </c>
      <c r="B22" s="1349"/>
      <c r="C22" s="1349"/>
      <c r="D22" s="1349"/>
      <c r="E22" s="1349"/>
      <c r="F22" s="1349"/>
      <c r="G22" s="1349"/>
      <c r="H22" s="1349"/>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39" t="s">
        <v>2636</v>
      </c>
      <c r="B36" s="1339"/>
      <c r="C36" s="1339"/>
      <c r="D36" s="1339"/>
      <c r="E36" s="1339"/>
      <c r="F36" s="1339"/>
      <c r="G36" s="1339"/>
      <c r="H36" s="1339"/>
      <c r="I36" s="1339"/>
      <c r="J36" s="1339"/>
      <c r="K36" s="1339"/>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44">
        <f>'Main Summary'!$AG$73</f>
        <v>31688154.002880182</v>
      </c>
      <c r="B38" s="1344">
        <f>'Main Summary'!$AH$73</f>
        <v>37164776</v>
      </c>
      <c r="C38" s="1344">
        <f>B38-A38</f>
        <v>5476621.9971198179</v>
      </c>
      <c r="D38" s="1344">
        <v>6000000</v>
      </c>
      <c r="E38" s="1346"/>
      <c r="F38" s="1346"/>
      <c r="G38" s="1344">
        <v>300000</v>
      </c>
      <c r="H38" s="1344">
        <f>C38-D38-G38</f>
        <v>-823378.00288018212</v>
      </c>
      <c r="I38" s="1344">
        <f>H38*33%</f>
        <v>-271714.74095046014</v>
      </c>
      <c r="J38" s="1344">
        <f>H38*33%</f>
        <v>-271714.74095046014</v>
      </c>
      <c r="K38" s="1344">
        <f>H38*34%</f>
        <v>-279948.52097926196</v>
      </c>
    </row>
    <row r="39" spans="1:13" ht="16.899999999999999" customHeight="1" x14ac:dyDescent="0.25">
      <c r="A39" s="1344"/>
      <c r="B39" s="1344"/>
      <c r="C39" s="1344"/>
      <c r="D39" s="1344"/>
      <c r="E39" s="1347"/>
      <c r="F39" s="1347"/>
      <c r="G39" s="1344"/>
      <c r="H39" s="1344"/>
      <c r="I39" s="1344"/>
      <c r="J39" s="1344"/>
      <c r="K39" s="1344"/>
    </row>
    <row r="40" spans="1:13" ht="16.5" x14ac:dyDescent="0.25">
      <c r="A40" s="1345" t="s">
        <v>2637</v>
      </c>
      <c r="B40" s="1345"/>
      <c r="C40" s="1345"/>
      <c r="D40" s="1345"/>
      <c r="E40" s="1345"/>
      <c r="F40" s="1345"/>
      <c r="G40" s="1345"/>
      <c r="H40" s="1345"/>
      <c r="I40" s="232">
        <v>3234320</v>
      </c>
      <c r="J40" s="232"/>
      <c r="K40" s="232"/>
    </row>
    <row r="41" spans="1:13" ht="16.5" x14ac:dyDescent="0.25">
      <c r="A41" s="1345" t="s">
        <v>2865</v>
      </c>
      <c r="B41" s="1345"/>
      <c r="C41" s="1345"/>
      <c r="D41" s="1345"/>
      <c r="E41" s="1345"/>
      <c r="F41" s="1345"/>
      <c r="G41" s="1345"/>
      <c r="H41" s="1345"/>
      <c r="I41" s="232"/>
      <c r="J41" s="232">
        <v>1676486</v>
      </c>
      <c r="K41" s="232">
        <v>6090000</v>
      </c>
    </row>
    <row r="42" spans="1:13" ht="16.5" x14ac:dyDescent="0.25">
      <c r="A42" s="1345" t="s">
        <v>2638</v>
      </c>
      <c r="B42" s="1345"/>
      <c r="C42" s="1345"/>
      <c r="D42" s="1345"/>
      <c r="E42" s="1345"/>
      <c r="F42" s="1345"/>
      <c r="G42" s="1345"/>
      <c r="H42" s="1345"/>
      <c r="I42" s="232">
        <v>1568356</v>
      </c>
      <c r="J42" s="232"/>
      <c r="K42" s="232"/>
    </row>
    <row r="43" spans="1:13" ht="16.5" x14ac:dyDescent="0.25">
      <c r="A43" s="1343" t="s">
        <v>2639</v>
      </c>
      <c r="B43" s="1343"/>
      <c r="C43" s="1343"/>
      <c r="D43" s="1343"/>
      <c r="E43" s="1343"/>
      <c r="F43" s="1343"/>
      <c r="G43" s="1343"/>
      <c r="H43" s="1343"/>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50" t="s">
        <v>2774</v>
      </c>
      <c r="B45" s="1350"/>
      <c r="C45" s="1350"/>
      <c r="D45" s="1350"/>
      <c r="E45" s="1350"/>
      <c r="F45" s="1350"/>
      <c r="G45" s="1350"/>
      <c r="H45" s="1350"/>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39" t="s">
        <v>3294</v>
      </c>
      <c r="B49" s="1339"/>
      <c r="C49" s="1339"/>
      <c r="D49" s="1339"/>
      <c r="E49" s="1339"/>
      <c r="F49" s="1339"/>
      <c r="G49" s="1339"/>
      <c r="H49" s="1339"/>
      <c r="I49" s="1339"/>
      <c r="J49" s="1339"/>
      <c r="K49" s="1339"/>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40">
        <f>'Main Summary'!Z19</f>
        <v>113012540.90419273</v>
      </c>
      <c r="B51" s="1340">
        <f>'Main Summary'!AA19</f>
        <v>164353252</v>
      </c>
      <c r="C51" s="1340">
        <f>B51-A51</f>
        <v>51340711.095807269</v>
      </c>
      <c r="D51" s="1340">
        <v>7000000</v>
      </c>
      <c r="E51" s="1341">
        <f>15000000+6000000</f>
        <v>21000000</v>
      </c>
      <c r="F51" s="345"/>
      <c r="G51" s="1340">
        <v>500000</v>
      </c>
      <c r="H51" s="1340">
        <f>C51-D51-G51-E51</f>
        <v>22840711.095807269</v>
      </c>
      <c r="I51" s="1340">
        <f>H51*33%</f>
        <v>7537434.661616399</v>
      </c>
      <c r="J51" s="1340">
        <f>H51*33%</f>
        <v>7537434.661616399</v>
      </c>
      <c r="K51" s="1340">
        <f>H51*34%</f>
        <v>7765841.7725744722</v>
      </c>
    </row>
    <row r="52" spans="1:13" ht="16.899999999999999" customHeight="1" x14ac:dyDescent="0.25">
      <c r="A52" s="1340"/>
      <c r="B52" s="1340"/>
      <c r="C52" s="1340"/>
      <c r="D52" s="1340"/>
      <c r="E52" s="1342"/>
      <c r="F52" s="346"/>
      <c r="G52" s="1340"/>
      <c r="H52" s="1340"/>
      <c r="I52" s="1340"/>
      <c r="J52" s="1340"/>
      <c r="K52" s="1340"/>
    </row>
    <row r="53" spans="1:13" ht="15.75" x14ac:dyDescent="0.25">
      <c r="A53" s="1336" t="s">
        <v>2637</v>
      </c>
      <c r="B53" s="1336"/>
      <c r="C53" s="1336"/>
      <c r="D53" s="1336"/>
      <c r="E53" s="1336"/>
      <c r="F53" s="1336"/>
      <c r="G53" s="1336"/>
      <c r="H53" s="1336"/>
      <c r="I53" s="226"/>
      <c r="J53" s="226"/>
      <c r="K53" s="226"/>
      <c r="M53" s="1">
        <v>1682985</v>
      </c>
    </row>
    <row r="54" spans="1:13" ht="15.75" x14ac:dyDescent="0.25">
      <c r="A54" s="1336" t="s">
        <v>2865</v>
      </c>
      <c r="B54" s="1336"/>
      <c r="C54" s="1336"/>
      <c r="D54" s="1336"/>
      <c r="E54" s="1336"/>
      <c r="F54" s="1336"/>
      <c r="G54" s="1336"/>
      <c r="H54" s="1336"/>
      <c r="I54" s="226">
        <f>450000+3000000+1300000+200000+6000000</f>
        <v>10950000</v>
      </c>
      <c r="J54" s="226">
        <f>3800000+300000+1500000+89000+1000000+1300000</f>
        <v>7989000</v>
      </c>
      <c r="K54" s="226">
        <f>150000+500000+500000+5000000</f>
        <v>6150000</v>
      </c>
      <c r="M54" s="1">
        <v>26656</v>
      </c>
    </row>
    <row r="55" spans="1:13" ht="15.75" x14ac:dyDescent="0.25">
      <c r="A55" s="1336" t="s">
        <v>4275</v>
      </c>
      <c r="B55" s="1336"/>
      <c r="C55" s="1336"/>
      <c r="D55" s="1336"/>
      <c r="E55" s="1336"/>
      <c r="F55" s="1336"/>
      <c r="G55" s="1336"/>
      <c r="H55" s="1336"/>
      <c r="I55" s="226"/>
      <c r="J55" s="226">
        <v>493250</v>
      </c>
      <c r="K55" s="226"/>
      <c r="M55" s="1">
        <v>7143</v>
      </c>
    </row>
    <row r="56" spans="1:13" ht="15.75" x14ac:dyDescent="0.25">
      <c r="A56" s="1337" t="s">
        <v>2639</v>
      </c>
      <c r="B56" s="1337"/>
      <c r="C56" s="1337"/>
      <c r="D56" s="1337"/>
      <c r="E56" s="1337"/>
      <c r="F56" s="1337"/>
      <c r="G56" s="1337"/>
      <c r="H56" s="1337"/>
      <c r="I56" s="264">
        <f>I51-I53-I54-I55</f>
        <v>-3412565.338383601</v>
      </c>
      <c r="J56" s="264">
        <f>J51+J55-J54</f>
        <v>41684.661616398953</v>
      </c>
      <c r="K56" s="264">
        <f>K51-K53-K54-K55</f>
        <v>1615841.7725744722</v>
      </c>
      <c r="M56" s="1">
        <v>7257</v>
      </c>
    </row>
    <row r="57" spans="1:13" ht="15.75" x14ac:dyDescent="0.25">
      <c r="A57" s="1338" t="s">
        <v>2774</v>
      </c>
      <c r="B57" s="1338"/>
      <c r="C57" s="1338"/>
      <c r="D57" s="1338"/>
      <c r="E57" s="1338"/>
      <c r="F57" s="1338"/>
      <c r="G57" s="1338"/>
      <c r="H57" s="1338"/>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39" t="s">
        <v>3670</v>
      </c>
      <c r="B61" s="1339"/>
      <c r="C61" s="1339"/>
      <c r="D61" s="1339"/>
      <c r="E61" s="1339"/>
      <c r="F61" s="1339"/>
      <c r="G61" s="1339"/>
      <c r="H61" s="1339"/>
      <c r="I61" s="1339"/>
      <c r="J61" s="1339"/>
      <c r="K61" s="1339"/>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40">
        <f>'Main Summary'!V19</f>
        <v>138622950.11069509</v>
      </c>
      <c r="B63" s="1340">
        <f>'Main Summary'!W19</f>
        <v>174948764</v>
      </c>
      <c r="C63" s="1340">
        <f>B63-A63</f>
        <v>36325813.889304906</v>
      </c>
      <c r="D63" s="1340">
        <v>2000000</v>
      </c>
      <c r="E63" s="1341">
        <v>4500000</v>
      </c>
      <c r="F63" s="1341">
        <v>889800</v>
      </c>
      <c r="G63" s="1340">
        <v>500000</v>
      </c>
      <c r="H63" s="1340">
        <f>C63-D63-G63-E63-F63</f>
        <v>28436013.889304906</v>
      </c>
      <c r="I63" s="1340">
        <f>H63*33%</f>
        <v>9383884.5834706202</v>
      </c>
      <c r="J63" s="1340">
        <f>H63*33%</f>
        <v>9383884.5834706202</v>
      </c>
      <c r="K63" s="1340">
        <f>H63*34%</f>
        <v>9668244.7223636694</v>
      </c>
    </row>
    <row r="64" spans="1:13" ht="15" customHeight="1" x14ac:dyDescent="0.25">
      <c r="A64" s="1340"/>
      <c r="B64" s="1340"/>
      <c r="C64" s="1340"/>
      <c r="D64" s="1340"/>
      <c r="E64" s="1342"/>
      <c r="F64" s="1342"/>
      <c r="G64" s="1340"/>
      <c r="H64" s="1340"/>
      <c r="I64" s="1340"/>
      <c r="J64" s="1340"/>
      <c r="K64" s="1340"/>
    </row>
    <row r="65" spans="1:18" ht="27" customHeight="1" x14ac:dyDescent="0.25">
      <c r="A65" s="1336" t="s">
        <v>2865</v>
      </c>
      <c r="B65" s="1336"/>
      <c r="C65" s="1336"/>
      <c r="D65" s="1336"/>
      <c r="E65" s="1336"/>
      <c r="F65" s="1336"/>
      <c r="G65" s="1336"/>
      <c r="H65" s="1336"/>
      <c r="I65" s="226">
        <f>'old Sharing details'!H30</f>
        <v>20909127</v>
      </c>
      <c r="J65" s="226">
        <f>'old Sharing details'!H65</f>
        <v>20630910</v>
      </c>
      <c r="K65" s="226">
        <f>'old Sharing details'!D125</f>
        <v>17742859</v>
      </c>
    </row>
    <row r="66" spans="1:18" ht="27" customHeight="1" x14ac:dyDescent="0.25">
      <c r="A66" s="1337" t="s">
        <v>2639</v>
      </c>
      <c r="B66" s="1337"/>
      <c r="C66" s="1337"/>
      <c r="D66" s="1337"/>
      <c r="E66" s="1337"/>
      <c r="F66" s="1337"/>
      <c r="G66" s="1337"/>
      <c r="H66" s="1337"/>
      <c r="I66" s="264">
        <f>I63-I65</f>
        <v>-11525242.41652938</v>
      </c>
      <c r="J66" s="264">
        <f t="shared" ref="J66:K66" si="0">J63-J65</f>
        <v>-11247025.41652938</v>
      </c>
      <c r="K66" s="264">
        <f t="shared" si="0"/>
        <v>-8074614.2776363306</v>
      </c>
    </row>
    <row r="67" spans="1:18" ht="15.75" x14ac:dyDescent="0.25">
      <c r="A67" s="1338" t="s">
        <v>2774</v>
      </c>
      <c r="B67" s="1338"/>
      <c r="C67" s="1338"/>
      <c r="D67" s="1338"/>
      <c r="E67" s="1338"/>
      <c r="F67" s="1338"/>
      <c r="G67" s="1338"/>
      <c r="H67" s="1338"/>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35" t="s">
        <v>5164</v>
      </c>
      <c r="B69" s="1335"/>
      <c r="C69" s="1335"/>
      <c r="D69" s="1335"/>
      <c r="E69" s="284">
        <v>3118282</v>
      </c>
      <c r="M69"/>
      <c r="N69" s="1">
        <v>4629646</v>
      </c>
      <c r="O69" s="1">
        <v>7330193</v>
      </c>
      <c r="P69" s="1">
        <v>1850440</v>
      </c>
      <c r="R69" s="1"/>
    </row>
    <row r="70" spans="1:18" x14ac:dyDescent="0.25">
      <c r="A70" s="1335" t="s">
        <v>5162</v>
      </c>
      <c r="B70" s="1335"/>
      <c r="C70" s="1335"/>
      <c r="D70" s="1335"/>
      <c r="E70" s="15">
        <v>1000000</v>
      </c>
      <c r="M70"/>
      <c r="N70" s="3"/>
      <c r="R70" s="1"/>
    </row>
    <row r="71" spans="1:18" ht="26.25" x14ac:dyDescent="0.25">
      <c r="A71" s="1335" t="s">
        <v>5163</v>
      </c>
      <c r="B71" s="1335"/>
      <c r="C71" s="1335"/>
      <c r="D71" s="1335"/>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52" t="s">
        <v>4712</v>
      </c>
      <c r="O73" s="1352"/>
      <c r="P73" s="1352"/>
    </row>
    <row r="74" spans="1:18" x14ac:dyDescent="0.25">
      <c r="A74">
        <f>139220029+2000000</f>
        <v>141220029</v>
      </c>
      <c r="B74" s="3">
        <f>B63-A74</f>
        <v>33728735</v>
      </c>
      <c r="M74"/>
      <c r="N74" s="1352"/>
      <c r="O74" s="1352"/>
      <c r="P74" s="1352"/>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26" t="s">
        <v>1767</v>
      </c>
      <c r="D1" s="1126"/>
      <c r="E1" s="1126"/>
    </row>
    <row r="2" spans="1:8" x14ac:dyDescent="0.25">
      <c r="C2" s="1126"/>
      <c r="D2" s="1126"/>
      <c r="E2" s="1126"/>
    </row>
    <row r="3" spans="1:8" x14ac:dyDescent="0.25">
      <c r="C3" s="1290" t="s">
        <v>4713</v>
      </c>
      <c r="D3" s="1290"/>
      <c r="E3" s="1290"/>
    </row>
    <row r="4" spans="1:8" x14ac:dyDescent="0.25">
      <c r="C4" s="1290"/>
      <c r="D4" s="1290"/>
      <c r="E4" s="1290"/>
    </row>
    <row r="6" spans="1:8" ht="14.45" customHeight="1" x14ac:dyDescent="0.25">
      <c r="A6" s="1367" t="s">
        <v>1894</v>
      </c>
      <c r="B6" s="1368"/>
      <c r="C6" s="1368"/>
      <c r="D6" s="1369"/>
      <c r="E6" s="1376" t="s">
        <v>4751</v>
      </c>
      <c r="F6" s="1376"/>
      <c r="G6" s="1376"/>
      <c r="H6" s="1376"/>
    </row>
    <row r="7" spans="1:8" ht="14.45" customHeight="1" x14ac:dyDescent="0.25">
      <c r="A7" s="1370"/>
      <c r="B7" s="1371"/>
      <c r="C7" s="1371"/>
      <c r="D7" s="1372"/>
      <c r="E7" s="1376"/>
      <c r="F7" s="1376"/>
      <c r="G7" s="1376"/>
      <c r="H7" s="1376"/>
    </row>
    <row r="8" spans="1:8" ht="14.45" customHeight="1" x14ac:dyDescent="0.25">
      <c r="A8" s="1373"/>
      <c r="B8" s="1374"/>
      <c r="C8" s="1374"/>
      <c r="D8" s="1375"/>
      <c r="E8" s="1376"/>
      <c r="F8" s="1376"/>
      <c r="G8" s="1376"/>
      <c r="H8" s="1376"/>
    </row>
    <row r="9" spans="1:8" ht="27" thickBot="1" x14ac:dyDescent="0.3">
      <c r="A9" s="1267" t="s">
        <v>4590</v>
      </c>
      <c r="B9" s="1268"/>
      <c r="C9" s="1268"/>
      <c r="D9" s="1269"/>
      <c r="E9" s="1270" t="s">
        <v>4590</v>
      </c>
      <c r="F9" s="1271"/>
      <c r="G9" s="1271"/>
      <c r="H9" s="1272"/>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274" t="s">
        <v>4596</v>
      </c>
      <c r="F30" s="1274"/>
      <c r="G30" s="1275"/>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366" t="s">
        <v>4748</v>
      </c>
      <c r="F37" s="1271"/>
      <c r="G37" s="1271"/>
      <c r="H37" s="1272"/>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273" t="s">
        <v>4596</v>
      </c>
      <c r="B54" s="1273"/>
      <c r="C54" s="1273"/>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56" t="s">
        <v>4600</v>
      </c>
      <c r="B58" s="1357"/>
      <c r="C58" s="1357"/>
      <c r="D58" s="1357"/>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273" t="s">
        <v>4596</v>
      </c>
      <c r="F65" s="1273"/>
      <c r="G65" s="1273"/>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362" t="s">
        <v>4745</v>
      </c>
      <c r="F73" s="1362"/>
      <c r="G73" s="1362"/>
      <c r="H73" s="1362"/>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363" t="s">
        <v>4596</v>
      </c>
      <c r="F87" s="1364"/>
      <c r="G87" s="1365"/>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58" t="s">
        <v>4596</v>
      </c>
      <c r="B102" s="1308"/>
      <c r="C102" s="1309"/>
      <c r="D102" s="314">
        <f>SUM(D60:D101)</f>
        <v>8325000</v>
      </c>
    </row>
    <row r="104" spans="1:4" ht="15.75" thickBot="1" x14ac:dyDescent="0.3">
      <c r="D104" s="50"/>
    </row>
    <row r="105" spans="1:4" ht="21.75" thickBot="1" x14ac:dyDescent="0.3">
      <c r="A105" s="1359" t="s">
        <v>4597</v>
      </c>
      <c r="B105" s="1360"/>
      <c r="C105" s="1360"/>
      <c r="D105" s="1361"/>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307" t="s">
        <v>4596</v>
      </c>
      <c r="B124" s="1308"/>
      <c r="C124" s="1309"/>
      <c r="D124" s="321">
        <f>SUM(D107:D123)</f>
        <v>3665720</v>
      </c>
    </row>
    <row r="125" spans="1:4" ht="19.5" thickBot="1" x14ac:dyDescent="0.35">
      <c r="A125" s="1353" t="s">
        <v>4617</v>
      </c>
      <c r="B125" s="1354"/>
      <c r="C125" s="1355"/>
      <c r="D125" s="210">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12</vt:i4>
      </vt:variant>
    </vt:vector>
  </HeadingPairs>
  <TitlesOfParts>
    <vt:vector size="29" baseType="lpstr">
      <vt:lpstr>Main</vt:lpstr>
      <vt:lpstr>Posting</vt:lpstr>
      <vt:lpstr>Pro Summ</vt:lpstr>
      <vt:lpstr>Projects</vt:lpstr>
      <vt:lpstr>IK</vt:lpstr>
      <vt:lpstr>Supplier</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2024-03-30T12:15:58Z</dcterms:modified>
</cp:coreProperties>
</file>