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D302D183-AB03-4062-9BF4-85BA5A040F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  <sheet name="working" sheetId="2" r:id="rId2"/>
  </sheets>
  <definedNames>
    <definedName name="_xlnm.Print_Area" localSheetId="0">HVAC!$A$1:$F$33</definedName>
    <definedName name="_xlnm.Print_Titles" localSheetId="0">HVAC!$18:$20</definedName>
  </definedNames>
  <calcPr calcId="181029"/>
</workbook>
</file>

<file path=xl/calcChain.xml><?xml version="1.0" encoding="utf-8"?>
<calcChain xmlns="http://schemas.openxmlformats.org/spreadsheetml/2006/main">
  <c r="J45" i="1" l="1"/>
  <c r="M37" i="1"/>
  <c r="J39" i="1" l="1"/>
  <c r="J49" i="1"/>
  <c r="M29" i="1"/>
  <c r="J51" i="1" l="1"/>
  <c r="J53" i="1" s="1"/>
  <c r="M31" i="1" l="1"/>
  <c r="J29" i="1"/>
  <c r="J31" i="1" s="1"/>
  <c r="F25" i="1"/>
  <c r="F24" i="1"/>
  <c r="M33" i="1" l="1"/>
  <c r="F22" i="1"/>
  <c r="F23" i="1"/>
  <c r="F21" i="1"/>
  <c r="F26" i="1" s="1"/>
  <c r="F48" i="1"/>
  <c r="F47" i="1"/>
  <c r="F46" i="1"/>
  <c r="F45" i="1"/>
  <c r="F44" i="1"/>
  <c r="F43" i="1"/>
  <c r="D15" i="2" l="1"/>
  <c r="D16" i="2" s="1"/>
  <c r="D14" i="2"/>
  <c r="C14" i="2"/>
  <c r="C16" i="2" s="1"/>
  <c r="D4" i="2"/>
  <c r="D5" i="2" s="1"/>
  <c r="D6" i="2" s="1"/>
  <c r="D7" i="2" s="1"/>
  <c r="D8" i="2" s="1"/>
  <c r="C4" i="2"/>
  <c r="C5" i="2" s="1"/>
  <c r="C6" i="2" s="1"/>
  <c r="C8" i="2" s="1"/>
  <c r="C17" i="2" l="1"/>
  <c r="C18" i="2"/>
  <c r="D17" i="2"/>
  <c r="D18" i="2"/>
  <c r="D20" i="2" s="1"/>
  <c r="D10" i="2"/>
</calcChain>
</file>

<file path=xl/sharedStrings.xml><?xml version="1.0" encoding="utf-8"?>
<sst xmlns="http://schemas.openxmlformats.org/spreadsheetml/2006/main" count="66" uniqueCount="49">
  <si>
    <t>S. #</t>
  </si>
  <si>
    <t>Description</t>
  </si>
  <si>
    <t>Unit</t>
  </si>
  <si>
    <t>Qty</t>
  </si>
  <si>
    <t>Total Amount Rs</t>
  </si>
  <si>
    <t>Job</t>
  </si>
  <si>
    <t>Sqft</t>
  </si>
  <si>
    <t>M/S Dawat-e-Hadiyah Burhani Mahal</t>
  </si>
  <si>
    <t>For PIONEER SERVICES.</t>
  </si>
  <si>
    <t>Mciver Road, Karachi</t>
  </si>
  <si>
    <t>Discount</t>
  </si>
  <si>
    <t>Sub Total Amount</t>
  </si>
  <si>
    <t>Claimed 50%</t>
  </si>
  <si>
    <t>SRB 13% on Labour</t>
  </si>
  <si>
    <t>Total Amount</t>
  </si>
  <si>
    <t>Grand Total Amount</t>
  </si>
  <si>
    <t>Date</t>
  </si>
  <si>
    <t>Invoice #</t>
  </si>
  <si>
    <t>NTN #</t>
  </si>
  <si>
    <t>4312149-7</t>
  </si>
  <si>
    <t>Invoice</t>
  </si>
  <si>
    <t>Rate</t>
  </si>
  <si>
    <t>Supply of PU insulation 50mm thick for supply &amp; return air ducts including canvas cloth &amp; antifungus paint complete in all respect. (internal duct area)</t>
  </si>
  <si>
    <t>Supply of Painting &amp; Identification.</t>
  </si>
  <si>
    <t>Amount</t>
  </si>
  <si>
    <t>Supply of Aluminium tapes.</t>
  </si>
  <si>
    <t>Supply of canvas cloth over ducts.</t>
  </si>
  <si>
    <t>HVAC</t>
  </si>
  <si>
    <t>Received</t>
  </si>
  <si>
    <t>FIRE SCOPE</t>
  </si>
  <si>
    <t>HVAC SCOPE</t>
  </si>
  <si>
    <t>Material</t>
  </si>
  <si>
    <t>Labour</t>
  </si>
  <si>
    <t>Work Order</t>
  </si>
  <si>
    <t>FIRE</t>
  </si>
  <si>
    <t>GRAND TOTAL</t>
  </si>
  <si>
    <t>TOTAL</t>
  </si>
  <si>
    <t>FINAL BILL</t>
  </si>
  <si>
    <t>PAYABLE AMOUNT</t>
  </si>
  <si>
    <t>C) OUT DOOR DUCT GLASSWOOL INSULATION REPLACED WITH PU INSULATION</t>
  </si>
  <si>
    <t>D) DUCT AND CLADDING INCREASED</t>
  </si>
  <si>
    <t>AMOUNT INCREASED DUE THE FOLLOWING</t>
  </si>
  <si>
    <t>A) KITCHENS EXHAUST DUCTINGS AND INSULATION</t>
  </si>
  <si>
    <t xml:space="preserve">B) INDOOR AREA GLASSWOOL INSULATION REPLACED WITH XLPE INSULATION </t>
  </si>
  <si>
    <t>Supply of jazuki nozzels</t>
  </si>
  <si>
    <t>Nos</t>
  </si>
  <si>
    <t>335</t>
  </si>
  <si>
    <t xml:space="preserve"> </t>
  </si>
  <si>
    <t>D11 - North Walk Shopping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</si>
</sst>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00%"/>
    <numFmt numFmtId="167" formatCode="_-* #,##0.000_-;\-* #,##0.000_-;_-* &quot;-&quot;?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165" fontId="2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165" fontId="10" fillId="0" borderId="2" xfId="1" applyNumberFormat="1" applyFont="1" applyBorder="1" applyAlignment="1">
      <alignment horizontal="center" vertical="center"/>
    </xf>
    <xf numFmtId="165" fontId="10" fillId="0" borderId="2" xfId="1" applyNumberFormat="1" applyFont="1" applyBorder="1" applyAlignment="1">
      <alignment vertical="center"/>
    </xf>
    <xf numFmtId="165" fontId="11" fillId="0" borderId="2" xfId="1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1" applyNumberFormat="1" applyFont="1"/>
    <xf numFmtId="0" fontId="8" fillId="0" borderId="0" xfId="0" applyFont="1"/>
    <xf numFmtId="165" fontId="8" fillId="0" borderId="0" xfId="1" applyNumberFormat="1" applyFont="1"/>
    <xf numFmtId="165" fontId="0" fillId="0" borderId="0" xfId="0" applyNumberFormat="1"/>
    <xf numFmtId="166" fontId="0" fillId="0" borderId="0" xfId="2" applyNumberFormat="1" applyFont="1"/>
    <xf numFmtId="165" fontId="8" fillId="0" borderId="0" xfId="0" applyNumberFormat="1" applyFont="1"/>
    <xf numFmtId="0" fontId="5" fillId="0" borderId="0" xfId="0" applyFont="1" applyAlignment="1">
      <alignment horizontal="left" vertical="center"/>
    </xf>
    <xf numFmtId="14" fontId="5" fillId="0" borderId="2" xfId="1" applyNumberFormat="1" applyFont="1" applyBorder="1"/>
    <xf numFmtId="165" fontId="10" fillId="0" borderId="2" xfId="1" quotePrefix="1" applyNumberFormat="1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0" fontId="10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165" fontId="5" fillId="0" borderId="2" xfId="1" applyNumberFormat="1" applyFont="1" applyBorder="1" applyAlignment="1">
      <alignment horizontal="center" vertical="center"/>
    </xf>
    <xf numFmtId="165" fontId="5" fillId="0" borderId="2" xfId="1" applyNumberFormat="1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165" fontId="11" fillId="0" borderId="0" xfId="1" applyNumberFormat="1" applyFont="1" applyBorder="1" applyAlignment="1">
      <alignment vertical="center"/>
    </xf>
    <xf numFmtId="165" fontId="7" fillId="0" borderId="0" xfId="1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2" xfId="0" applyFont="1" applyBorder="1" applyAlignment="1">
      <alignment horizontal="right"/>
    </xf>
    <xf numFmtId="165" fontId="2" fillId="0" borderId="2" xfId="1" applyNumberFormat="1" applyFont="1" applyBorder="1"/>
    <xf numFmtId="0" fontId="2" fillId="0" borderId="2" xfId="0" applyFont="1" applyBorder="1"/>
    <xf numFmtId="165" fontId="13" fillId="0" borderId="2" xfId="1" applyNumberFormat="1" applyFont="1" applyBorder="1"/>
    <xf numFmtId="0" fontId="13" fillId="0" borderId="2" xfId="0" applyFont="1" applyBorder="1"/>
    <xf numFmtId="0" fontId="16" fillId="3" borderId="2" xfId="0" applyFont="1" applyFill="1" applyBorder="1"/>
    <xf numFmtId="165" fontId="16" fillId="3" borderId="2" xfId="1" applyNumberFormat="1" applyFont="1" applyFill="1" applyBorder="1"/>
    <xf numFmtId="0" fontId="2" fillId="0" borderId="0" xfId="0" applyFont="1" applyAlignment="1">
      <alignment horizontal="left" vertical="center" wrapText="1"/>
    </xf>
    <xf numFmtId="0" fontId="15" fillId="3" borderId="0" xfId="0" applyFont="1" applyFill="1" applyAlignment="1">
      <alignment horizontal="left"/>
    </xf>
    <xf numFmtId="0" fontId="13" fillId="2" borderId="2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1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4" fillId="2" borderId="2" xfId="0" applyFont="1" applyFill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43" fontId="2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8</xdr:col>
      <xdr:colOff>1899285</xdr:colOff>
      <xdr:row>9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12192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972821</xdr:colOff>
      <xdr:row>1</xdr:row>
      <xdr:rowOff>76200</xdr:rowOff>
    </xdr:from>
    <xdr:to>
      <xdr:col>8</xdr:col>
      <xdr:colOff>95250</xdr:colOff>
      <xdr:row>3</xdr:row>
      <xdr:rowOff>142875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229996" y="314325"/>
          <a:ext cx="6256654" cy="542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19049</xdr:colOff>
      <xdr:row>0</xdr:row>
      <xdr:rowOff>19050</xdr:rowOff>
    </xdr:from>
    <xdr:to>
      <xdr:col>1</xdr:col>
      <xdr:colOff>1047750</xdr:colOff>
      <xdr:row>3</xdr:row>
      <xdr:rowOff>125557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6224" y="19050"/>
          <a:ext cx="1028701" cy="8208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60325</xdr:colOff>
      <xdr:row>29</xdr:row>
      <xdr:rowOff>57150</xdr:rowOff>
    </xdr:from>
    <xdr:to>
      <xdr:col>1</xdr:col>
      <xdr:colOff>609889</xdr:colOff>
      <xdr:row>31</xdr:row>
      <xdr:rowOff>200025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25" y="6057900"/>
          <a:ext cx="80673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59"/>
  <sheetViews>
    <sheetView tabSelected="1" zoomScaleNormal="100" workbookViewId="0">
      <selection activeCell="F26" sqref="F26"/>
    </sheetView>
  </sheetViews>
  <sheetFormatPr defaultColWidth="8.85546875" defaultRowHeight="18.75" x14ac:dyDescent="0.3"/>
  <cols>
    <col min="1" max="1" width="3.85546875" style="1" customWidth="1"/>
    <col min="2" max="2" width="47.42578125" style="2" customWidth="1"/>
    <col min="3" max="3" width="5.5703125" style="1" customWidth="1"/>
    <col min="4" max="4" width="9" style="1" bestFit="1" customWidth="1"/>
    <col min="5" max="5" width="10.42578125" style="1" customWidth="1"/>
    <col min="6" max="6" width="14.5703125" style="3" bestFit="1" customWidth="1"/>
    <col min="7" max="7" width="11.140625" style="2" bestFit="1" customWidth="1"/>
    <col min="8" max="8" width="8.85546875" style="2"/>
    <col min="9" max="9" width="33.42578125" style="2" customWidth="1"/>
    <col min="10" max="10" width="18.28515625" style="3" bestFit="1" customWidth="1"/>
    <col min="11" max="11" width="8.85546875" style="2"/>
    <col min="12" max="12" width="16" style="2" customWidth="1"/>
    <col min="13" max="13" width="19.5703125" style="2" customWidth="1"/>
    <col min="14" max="16384" width="8.85546875" style="2"/>
  </cols>
  <sheetData>
    <row r="5" spans="1:10" ht="16.5" customHeight="1" x14ac:dyDescent="0.3"/>
    <row r="6" spans="1:10" ht="16.5" customHeight="1" x14ac:dyDescent="0.3"/>
    <row r="7" spans="1:10" ht="16.5" customHeight="1" x14ac:dyDescent="0.3"/>
    <row r="8" spans="1:10" ht="16.5" customHeight="1" x14ac:dyDescent="0.3"/>
    <row r="9" spans="1:10" ht="16.5" customHeight="1" x14ac:dyDescent="0.3"/>
    <row r="10" spans="1:10" ht="16.5" customHeight="1" x14ac:dyDescent="0.3"/>
    <row r="11" spans="1:10" x14ac:dyDescent="0.3">
      <c r="A11" s="9" t="s">
        <v>7</v>
      </c>
      <c r="B11" s="9"/>
      <c r="C11" s="26"/>
      <c r="D11" s="26"/>
      <c r="E11" s="35" t="s">
        <v>16</v>
      </c>
      <c r="F11" s="27">
        <v>45334</v>
      </c>
    </row>
    <row r="12" spans="1:10" x14ac:dyDescent="0.3">
      <c r="A12" s="9" t="s">
        <v>9</v>
      </c>
      <c r="B12" s="9"/>
      <c r="C12" s="9"/>
      <c r="D12" s="9"/>
      <c r="E12" s="35" t="s">
        <v>17</v>
      </c>
      <c r="F12" s="28" t="s">
        <v>46</v>
      </c>
    </row>
    <row r="13" spans="1:10" x14ac:dyDescent="0.3">
      <c r="A13" s="29"/>
      <c r="B13" s="29"/>
      <c r="C13" s="29"/>
      <c r="D13" s="29"/>
      <c r="E13" s="35" t="s">
        <v>18</v>
      </c>
      <c r="F13" s="30" t="s">
        <v>19</v>
      </c>
    </row>
    <row r="14" spans="1:10" ht="5.25" customHeight="1" x14ac:dyDescent="0.3"/>
    <row r="15" spans="1:10" s="8" customFormat="1" ht="30.6" customHeight="1" x14ac:dyDescent="0.35">
      <c r="A15" s="54" t="s">
        <v>20</v>
      </c>
      <c r="B15" s="54"/>
      <c r="C15" s="54"/>
      <c r="D15" s="54"/>
      <c r="E15" s="54"/>
      <c r="F15" s="54"/>
      <c r="J15" s="38"/>
    </row>
    <row r="16" spans="1:10" s="8" customFormat="1" ht="12.75" customHeight="1" x14ac:dyDescent="0.35">
      <c r="A16" s="51"/>
      <c r="B16" s="51"/>
      <c r="C16" s="51"/>
      <c r="D16" s="51"/>
      <c r="E16" s="51"/>
      <c r="F16" s="51"/>
      <c r="J16" s="38"/>
    </row>
    <row r="17" spans="1:13" s="8" customFormat="1" ht="3" customHeight="1" x14ac:dyDescent="0.35">
      <c r="A17" s="14"/>
      <c r="B17" s="14"/>
      <c r="C17" s="14"/>
      <c r="D17" s="14"/>
      <c r="E17" s="14"/>
      <c r="F17" s="14"/>
      <c r="J17" s="38"/>
    </row>
    <row r="18" spans="1:13" s="8" customFormat="1" ht="29.25" customHeight="1" x14ac:dyDescent="0.35">
      <c r="A18" s="51" t="s">
        <v>48</v>
      </c>
      <c r="B18" s="51"/>
      <c r="C18" s="51"/>
      <c r="D18" s="51"/>
      <c r="E18" s="51"/>
      <c r="F18" s="51"/>
      <c r="J18" s="38"/>
    </row>
    <row r="19" spans="1:13" s="8" customFormat="1" ht="12" customHeight="1" x14ac:dyDescent="0.35">
      <c r="A19" s="14" t="s">
        <v>47</v>
      </c>
      <c r="B19" s="14"/>
      <c r="C19" s="14"/>
      <c r="D19" s="14"/>
      <c r="E19" s="14"/>
      <c r="F19" s="14"/>
      <c r="J19" s="38"/>
    </row>
    <row r="20" spans="1:13" ht="33" customHeight="1" x14ac:dyDescent="0.3">
      <c r="A20" s="11" t="s">
        <v>0</v>
      </c>
      <c r="B20" s="11" t="s">
        <v>1</v>
      </c>
      <c r="C20" s="11" t="s">
        <v>2</v>
      </c>
      <c r="D20" s="11" t="s">
        <v>3</v>
      </c>
      <c r="E20" s="12" t="s">
        <v>21</v>
      </c>
      <c r="F20" s="12" t="s">
        <v>24</v>
      </c>
    </row>
    <row r="21" spans="1:13" ht="91.5" customHeight="1" x14ac:dyDescent="0.3">
      <c r="A21" s="31">
        <v>1</v>
      </c>
      <c r="B21" s="32" t="s">
        <v>44</v>
      </c>
      <c r="C21" s="31" t="s">
        <v>45</v>
      </c>
      <c r="D21" s="31">
        <v>12</v>
      </c>
      <c r="E21" s="33">
        <v>6350</v>
      </c>
      <c r="F21" s="34">
        <f t="shared" ref="F21:F25" si="0">E21*D21</f>
        <v>76200</v>
      </c>
      <c r="G21" s="10"/>
    </row>
    <row r="22" spans="1:13" ht="63" hidden="1" x14ac:dyDescent="0.3">
      <c r="A22" s="31">
        <v>2</v>
      </c>
      <c r="B22" s="32" t="s">
        <v>22</v>
      </c>
      <c r="C22" s="31" t="s">
        <v>6</v>
      </c>
      <c r="D22" s="31">
        <v>2019</v>
      </c>
      <c r="E22" s="33">
        <v>690</v>
      </c>
      <c r="F22" s="34">
        <f t="shared" si="0"/>
        <v>1393110</v>
      </c>
      <c r="G22" s="10"/>
    </row>
    <row r="23" spans="1:13" ht="33" hidden="1" customHeight="1" x14ac:dyDescent="0.3">
      <c r="A23" s="31">
        <v>3</v>
      </c>
      <c r="B23" s="32" t="s">
        <v>25</v>
      </c>
      <c r="C23" s="31" t="s">
        <v>5</v>
      </c>
      <c r="D23" s="31">
        <v>1</v>
      </c>
      <c r="E23" s="33">
        <v>35000</v>
      </c>
      <c r="F23" s="34">
        <f t="shared" si="0"/>
        <v>35000</v>
      </c>
      <c r="G23" s="10"/>
    </row>
    <row r="24" spans="1:13" ht="33.75" hidden="1" customHeight="1" x14ac:dyDescent="0.3">
      <c r="A24" s="31">
        <v>4</v>
      </c>
      <c r="B24" s="32" t="s">
        <v>26</v>
      </c>
      <c r="C24" s="31" t="s">
        <v>5</v>
      </c>
      <c r="D24" s="31">
        <v>1</v>
      </c>
      <c r="E24" s="33">
        <v>45000</v>
      </c>
      <c r="F24" s="34">
        <f t="shared" si="0"/>
        <v>45000</v>
      </c>
      <c r="G24" s="10"/>
    </row>
    <row r="25" spans="1:13" ht="34.5" hidden="1" customHeight="1" x14ac:dyDescent="0.3">
      <c r="A25" s="31">
        <v>5</v>
      </c>
      <c r="B25" s="32" t="s">
        <v>23</v>
      </c>
      <c r="C25" s="31" t="s">
        <v>5</v>
      </c>
      <c r="D25" s="31">
        <v>1</v>
      </c>
      <c r="E25" s="33">
        <v>30000</v>
      </c>
      <c r="F25" s="34">
        <f t="shared" si="0"/>
        <v>30000</v>
      </c>
      <c r="G25" s="10"/>
    </row>
    <row r="26" spans="1:13" x14ac:dyDescent="0.3">
      <c r="A26" s="52" t="s">
        <v>4</v>
      </c>
      <c r="B26" s="52"/>
      <c r="C26" s="52"/>
      <c r="D26" s="52"/>
      <c r="E26" s="53"/>
      <c r="F26" s="17">
        <f>F21</f>
        <v>76200</v>
      </c>
    </row>
    <row r="27" spans="1:13" x14ac:dyDescent="0.3">
      <c r="A27" s="36"/>
      <c r="B27" s="36"/>
      <c r="C27" s="36"/>
      <c r="D27" s="36"/>
      <c r="E27" s="36"/>
      <c r="F27" s="37"/>
      <c r="I27" s="39" t="s">
        <v>30</v>
      </c>
      <c r="J27" s="3">
        <v>5455410</v>
      </c>
      <c r="L27" s="39" t="s">
        <v>29</v>
      </c>
      <c r="M27" s="3">
        <v>912446</v>
      </c>
    </row>
    <row r="28" spans="1:13" x14ac:dyDescent="0.3">
      <c r="A28" s="13" t="s">
        <v>8</v>
      </c>
      <c r="B28" s="5"/>
      <c r="E28" s="18"/>
      <c r="I28" s="40" t="s">
        <v>28</v>
      </c>
      <c r="J28" s="3">
        <v>2874349</v>
      </c>
      <c r="L28" s="40" t="s">
        <v>28</v>
      </c>
      <c r="M28" s="3">
        <v>446950</v>
      </c>
    </row>
    <row r="29" spans="1:13" x14ac:dyDescent="0.3">
      <c r="A29" s="4"/>
      <c r="B29" s="4"/>
      <c r="E29" s="19"/>
      <c r="G29" s="3"/>
      <c r="I29" s="40"/>
      <c r="J29" s="3">
        <f>J27-J28</f>
        <v>2581061</v>
      </c>
      <c r="L29" s="40"/>
      <c r="M29" s="3">
        <f>M27-M28</f>
        <v>465496</v>
      </c>
    </row>
    <row r="30" spans="1:13" x14ac:dyDescent="0.3">
      <c r="A30" s="6"/>
      <c r="B30" s="7"/>
      <c r="E30" s="56"/>
      <c r="I30" s="40" t="s">
        <v>28</v>
      </c>
      <c r="J30" s="3">
        <v>881091</v>
      </c>
      <c r="L30" s="40" t="s">
        <v>28</v>
      </c>
      <c r="M30" s="3">
        <v>191350</v>
      </c>
    </row>
    <row r="31" spans="1:13" x14ac:dyDescent="0.3">
      <c r="J31" s="3">
        <f>J29-J30</f>
        <v>1699970</v>
      </c>
      <c r="M31" s="3">
        <f>M29-M30</f>
        <v>274146</v>
      </c>
    </row>
    <row r="32" spans="1:13" x14ac:dyDescent="0.3">
      <c r="E32" s="57"/>
      <c r="I32" s="10"/>
    </row>
    <row r="33" spans="5:13" x14ac:dyDescent="0.3">
      <c r="M33" s="10">
        <f>M31+J31</f>
        <v>1974116</v>
      </c>
    </row>
    <row r="35" spans="5:13" ht="21" x14ac:dyDescent="0.35">
      <c r="I35" s="55" t="s">
        <v>33</v>
      </c>
      <c r="J35" s="55"/>
    </row>
    <row r="37" spans="5:13" x14ac:dyDescent="0.3">
      <c r="I37" s="41" t="s">
        <v>27</v>
      </c>
      <c r="J37" s="42">
        <v>4299115</v>
      </c>
      <c r="M37" s="10">
        <f>J28+J30+M28+M30</f>
        <v>4393740</v>
      </c>
    </row>
    <row r="38" spans="5:13" x14ac:dyDescent="0.3">
      <c r="I38" s="41" t="s">
        <v>34</v>
      </c>
      <c r="J38" s="42">
        <v>912325</v>
      </c>
    </row>
    <row r="39" spans="5:13" x14ac:dyDescent="0.3">
      <c r="I39" s="43"/>
      <c r="J39" s="44">
        <f>SUM(J37:J38)</f>
        <v>5211440</v>
      </c>
    </row>
    <row r="42" spans="5:13" x14ac:dyDescent="0.3">
      <c r="I42" s="50" t="s">
        <v>37</v>
      </c>
      <c r="J42" s="50"/>
    </row>
    <row r="43" spans="5:13" x14ac:dyDescent="0.3">
      <c r="E43" s="15"/>
      <c r="F43" s="16" t="e">
        <f>#REF!*D43</f>
        <v>#REF!</v>
      </c>
      <c r="I43" s="43" t="s">
        <v>31</v>
      </c>
      <c r="J43" s="42">
        <v>5455410</v>
      </c>
    </row>
    <row r="44" spans="5:13" x14ac:dyDescent="0.3">
      <c r="E44" s="15"/>
      <c r="F44" s="16" t="e">
        <f>#REF!*D44</f>
        <v>#REF!</v>
      </c>
      <c r="I44" s="43" t="s">
        <v>32</v>
      </c>
      <c r="J44" s="42">
        <v>1226592</v>
      </c>
    </row>
    <row r="45" spans="5:13" x14ac:dyDescent="0.3">
      <c r="E45" s="15"/>
      <c r="F45" s="16" t="e">
        <f>#REF!*D45</f>
        <v>#REF!</v>
      </c>
      <c r="I45" s="45" t="s">
        <v>36</v>
      </c>
      <c r="J45" s="44">
        <f>SUM(J43:J44)</f>
        <v>6682002</v>
      </c>
    </row>
    <row r="46" spans="5:13" x14ac:dyDescent="0.3">
      <c r="E46" s="15"/>
      <c r="F46" s="16" t="e">
        <f>#REF!*D46</f>
        <v>#REF!</v>
      </c>
    </row>
    <row r="47" spans="5:13" x14ac:dyDescent="0.3">
      <c r="E47" s="15"/>
      <c r="F47" s="16" t="e">
        <f>#REF!*D47</f>
        <v>#REF!</v>
      </c>
      <c r="I47" s="43" t="s">
        <v>31</v>
      </c>
      <c r="J47" s="42">
        <v>500200</v>
      </c>
    </row>
    <row r="48" spans="5:13" x14ac:dyDescent="0.3">
      <c r="E48" s="15"/>
      <c r="F48" s="16" t="e">
        <f>#REF!*D48</f>
        <v>#REF!</v>
      </c>
      <c r="I48" s="43" t="s">
        <v>32</v>
      </c>
      <c r="J48" s="42">
        <v>239899</v>
      </c>
    </row>
    <row r="49" spans="7:13" x14ac:dyDescent="0.3">
      <c r="I49" s="45" t="s">
        <v>36</v>
      </c>
      <c r="J49" s="44">
        <f>SUM(J47:J48)</f>
        <v>740099</v>
      </c>
    </row>
    <row r="51" spans="7:13" x14ac:dyDescent="0.3">
      <c r="I51" s="45" t="s">
        <v>35</v>
      </c>
      <c r="J51" s="44">
        <f>J49+J45</f>
        <v>7422101</v>
      </c>
      <c r="M51" s="10"/>
    </row>
    <row r="53" spans="7:13" ht="23.25" x14ac:dyDescent="0.35">
      <c r="I53" s="46" t="s">
        <v>38</v>
      </c>
      <c r="J53" s="47">
        <f>J51-J39</f>
        <v>2210661</v>
      </c>
    </row>
    <row r="55" spans="7:13" x14ac:dyDescent="0.3">
      <c r="G55" s="49" t="s">
        <v>41</v>
      </c>
      <c r="H55" s="49"/>
      <c r="I55" s="49"/>
      <c r="J55" s="49"/>
    </row>
    <row r="56" spans="7:13" x14ac:dyDescent="0.3">
      <c r="G56" s="48" t="s">
        <v>42</v>
      </c>
      <c r="H56" s="48"/>
      <c r="I56" s="48"/>
      <c r="J56" s="48"/>
      <c r="K56" s="48"/>
      <c r="L56" s="48"/>
    </row>
    <row r="57" spans="7:13" ht="18.75" customHeight="1" x14ac:dyDescent="0.3">
      <c r="G57" s="48" t="s">
        <v>43</v>
      </c>
      <c r="H57" s="48"/>
      <c r="I57" s="48"/>
      <c r="J57" s="48"/>
      <c r="K57" s="48"/>
      <c r="L57" s="48"/>
    </row>
    <row r="58" spans="7:13" x14ac:dyDescent="0.3">
      <c r="G58" s="48" t="s">
        <v>39</v>
      </c>
      <c r="H58" s="48"/>
      <c r="I58" s="48"/>
      <c r="J58" s="48"/>
      <c r="K58" s="48"/>
      <c r="L58" s="48"/>
    </row>
    <row r="59" spans="7:13" x14ac:dyDescent="0.3">
      <c r="G59" s="48" t="s">
        <v>40</v>
      </c>
      <c r="H59" s="48"/>
      <c r="I59" s="48"/>
      <c r="J59" s="48"/>
      <c r="K59" s="48"/>
      <c r="L59" s="48"/>
    </row>
  </sheetData>
  <mergeCells count="11">
    <mergeCell ref="A18:F18"/>
    <mergeCell ref="A26:E26"/>
    <mergeCell ref="A15:F15"/>
    <mergeCell ref="A16:F16"/>
    <mergeCell ref="I35:J35"/>
    <mergeCell ref="G59:L59"/>
    <mergeCell ref="G55:J55"/>
    <mergeCell ref="I42:J42"/>
    <mergeCell ref="G56:L56"/>
    <mergeCell ref="G57:L57"/>
    <mergeCell ref="G58:L58"/>
  </mergeCells>
  <printOptions horizontalCentered="1"/>
  <pageMargins left="0" right="0" top="0" bottom="0.23622047244094491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0"/>
  <sheetViews>
    <sheetView workbookViewId="0">
      <selection activeCell="I16" sqref="I16"/>
    </sheetView>
  </sheetViews>
  <sheetFormatPr defaultRowHeight="15" x14ac:dyDescent="0.25"/>
  <cols>
    <col min="2" max="2" width="21.140625" customWidth="1"/>
    <col min="3" max="3" width="13.28515625" bestFit="1" customWidth="1"/>
    <col min="4" max="4" width="18" customWidth="1"/>
    <col min="9" max="9" width="13.7109375" customWidth="1"/>
  </cols>
  <sheetData>
    <row r="2" spans="2:9" x14ac:dyDescent="0.25">
      <c r="H2" t="s">
        <v>10</v>
      </c>
      <c r="I2" s="24">
        <v>4.8107200000000003E-2</v>
      </c>
    </row>
    <row r="3" spans="2:9" ht="15.75" x14ac:dyDescent="0.25">
      <c r="B3" s="21" t="s">
        <v>11</v>
      </c>
      <c r="C3" s="22">
        <v>3661200</v>
      </c>
      <c r="D3" s="22">
        <v>756600</v>
      </c>
    </row>
    <row r="4" spans="2:9" x14ac:dyDescent="0.25">
      <c r="B4" t="s">
        <v>12</v>
      </c>
      <c r="C4" s="23">
        <f>C3*50%</f>
        <v>1830600</v>
      </c>
      <c r="D4" s="23">
        <f>D3*50%</f>
        <v>378300</v>
      </c>
    </row>
    <row r="5" spans="2:9" x14ac:dyDescent="0.25">
      <c r="B5" t="s">
        <v>10</v>
      </c>
      <c r="C5" s="20">
        <f>C4*I2</f>
        <v>88065.04032</v>
      </c>
      <c r="D5" s="20">
        <f>D4*I2</f>
        <v>18198.95376</v>
      </c>
    </row>
    <row r="6" spans="2:9" ht="15.75" x14ac:dyDescent="0.25">
      <c r="B6" s="21" t="s">
        <v>11</v>
      </c>
      <c r="C6" s="22">
        <f>C4-C5</f>
        <v>1742534.9596800001</v>
      </c>
      <c r="D6" s="22">
        <f>D4-D5</f>
        <v>360101.04624</v>
      </c>
    </row>
    <row r="7" spans="2:9" x14ac:dyDescent="0.25">
      <c r="B7" t="s">
        <v>13</v>
      </c>
      <c r="C7">
        <v>0</v>
      </c>
      <c r="D7" s="23">
        <f>D6*13%</f>
        <v>46813.136011200004</v>
      </c>
    </row>
    <row r="8" spans="2:9" ht="15.75" x14ac:dyDescent="0.25">
      <c r="B8" s="21" t="s">
        <v>14</v>
      </c>
      <c r="C8" s="22">
        <f>C7+C6</f>
        <v>1742534.9596800001</v>
      </c>
      <c r="D8" s="22">
        <f>D7+D6</f>
        <v>406914.18225120002</v>
      </c>
    </row>
    <row r="10" spans="2:9" ht="15.75" x14ac:dyDescent="0.25">
      <c r="B10" s="21" t="s">
        <v>15</v>
      </c>
      <c r="C10" s="22"/>
      <c r="D10" s="22">
        <f>D8+C8</f>
        <v>2149449.1419311999</v>
      </c>
    </row>
    <row r="13" spans="2:9" ht="15.75" x14ac:dyDescent="0.25">
      <c r="B13" s="21" t="s">
        <v>11</v>
      </c>
      <c r="C13" s="22">
        <v>3661200</v>
      </c>
      <c r="D13" s="22">
        <v>756600</v>
      </c>
    </row>
    <row r="14" spans="2:9" x14ac:dyDescent="0.25">
      <c r="B14" t="s">
        <v>12</v>
      </c>
      <c r="C14" s="23">
        <f>C13*50%</f>
        <v>1830600</v>
      </c>
      <c r="D14" s="23">
        <f>D13*50%</f>
        <v>378300</v>
      </c>
    </row>
    <row r="15" spans="2:9" x14ac:dyDescent="0.25">
      <c r="B15" t="s">
        <v>13</v>
      </c>
      <c r="C15">
        <v>0</v>
      </c>
      <c r="D15" s="23">
        <f>D14*13%</f>
        <v>49179</v>
      </c>
    </row>
    <row r="16" spans="2:9" ht="15.75" x14ac:dyDescent="0.25">
      <c r="B16" s="21" t="s">
        <v>14</v>
      </c>
      <c r="C16" s="22">
        <f>C15+C14</f>
        <v>1830600</v>
      </c>
      <c r="D16" s="22">
        <f>D15+D14</f>
        <v>427479</v>
      </c>
    </row>
    <row r="17" spans="2:4" x14ac:dyDescent="0.25">
      <c r="B17" t="s">
        <v>10</v>
      </c>
      <c r="C17" s="20">
        <f>C16*I2</f>
        <v>88065.04032</v>
      </c>
      <c r="D17" s="20">
        <f>D16*I2</f>
        <v>20564.8177488</v>
      </c>
    </row>
    <row r="18" spans="2:4" ht="15.75" x14ac:dyDescent="0.25">
      <c r="B18" s="21" t="s">
        <v>15</v>
      </c>
      <c r="C18" s="22">
        <f>C16-C17</f>
        <v>1742534.9596800001</v>
      </c>
      <c r="D18" s="22">
        <f>D16-D17</f>
        <v>406914.18225120002</v>
      </c>
    </row>
    <row r="20" spans="2:4" ht="15.75" x14ac:dyDescent="0.25">
      <c r="B20" s="21" t="s">
        <v>15</v>
      </c>
      <c r="D20" s="25">
        <f>D18+C18</f>
        <v>2149449.1419311999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working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2024-02-12T08:23:27Z</dcterms:modified>
</cp:coreProperties>
</file>