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filterPrivacy="1" defaultThemeVersion="124226"/>
  <xr:revisionPtr revIDLastSave="0" documentId="13_ncr:1_{9A63BBAE-65C1-4C08-8994-53436FFE3A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1" r:id="rId1"/>
    <sheet name="for working" sheetId="5" r:id="rId2"/>
  </sheets>
  <definedNames>
    <definedName name="_xlnm.Print_Area" localSheetId="0">HVAC!$A$1:$H$32</definedName>
    <definedName name="_xlnm.Print_Titles" localSheetId="0">HVAC!$17:$17</definedName>
  </definedNames>
  <calcPr calcId="191029"/>
</workbook>
</file>

<file path=xl/calcChain.xml><?xml version="1.0" encoding="utf-8"?>
<calcChain xmlns="http://schemas.openxmlformats.org/spreadsheetml/2006/main">
  <c r="H27" i="1" l="1"/>
  <c r="H25" i="1"/>
  <c r="G25" i="1"/>
  <c r="H23" i="1"/>
  <c r="G23" i="1"/>
  <c r="H22" i="1"/>
  <c r="G22" i="1"/>
  <c r="G24" i="1"/>
  <c r="H24" i="1"/>
  <c r="G19" i="1" l="1"/>
  <c r="H19" i="1"/>
  <c r="G20" i="1"/>
  <c r="H20" i="1"/>
  <c r="G21" i="1"/>
  <c r="H21" i="1"/>
  <c r="H18" i="1"/>
  <c r="G18" i="1"/>
  <c r="K18" i="1"/>
  <c r="G26" i="1" l="1"/>
  <c r="G28" i="1" s="1"/>
  <c r="H26" i="1"/>
  <c r="H28" i="1" s="1"/>
  <c r="I38" i="5"/>
  <c r="E37" i="5"/>
  <c r="I37" i="5" s="1"/>
  <c r="E36" i="5"/>
  <c r="I36" i="5" s="1"/>
  <c r="E35" i="5"/>
  <c r="I35" i="5" s="1"/>
  <c r="E34" i="5"/>
  <c r="I34" i="5" s="1"/>
  <c r="E31" i="5"/>
  <c r="I31" i="5" s="1"/>
  <c r="E30" i="5"/>
  <c r="I30" i="5" s="1"/>
  <c r="E27" i="5"/>
  <c r="I27" i="5" s="1"/>
  <c r="E26" i="5"/>
  <c r="I26" i="5" s="1"/>
  <c r="E25" i="5"/>
  <c r="I25" i="5" s="1"/>
  <c r="E24" i="5"/>
  <c r="I24" i="5" s="1"/>
  <c r="C21" i="5"/>
  <c r="E21" i="5" s="1"/>
  <c r="I21" i="5" s="1"/>
  <c r="C20" i="5"/>
  <c r="E20" i="5" s="1"/>
  <c r="I20" i="5" s="1"/>
  <c r="C19" i="5"/>
  <c r="E19" i="5" s="1"/>
  <c r="I19" i="5" s="1"/>
  <c r="E18" i="5"/>
  <c r="I18" i="5" s="1"/>
  <c r="I15" i="5"/>
  <c r="I6" i="5"/>
  <c r="H29" i="1" l="1"/>
  <c r="H31" i="1" s="1"/>
  <c r="I39" i="5"/>
  <c r="K51" i="5" s="1"/>
</calcChain>
</file>

<file path=xl/sharedStrings.xml><?xml version="1.0" encoding="utf-8"?>
<sst xmlns="http://schemas.openxmlformats.org/spreadsheetml/2006/main" count="102" uniqueCount="71">
  <si>
    <t>S. #</t>
  </si>
  <si>
    <t>Description</t>
  </si>
  <si>
    <t>Unit</t>
  </si>
  <si>
    <t>Qty</t>
  </si>
  <si>
    <t>Amount</t>
  </si>
  <si>
    <t>Total Amount Rs.</t>
  </si>
  <si>
    <t>For PIONEER ENGINEERING SERVICES.</t>
  </si>
  <si>
    <t>M. Bilal Habib ur Rehman</t>
  </si>
  <si>
    <t>Nos</t>
  </si>
  <si>
    <t>Labour Rate</t>
  </si>
  <si>
    <t>Tax 7.5%</t>
  </si>
  <si>
    <t>Job</t>
  </si>
  <si>
    <t>Air Conditioning Units</t>
  </si>
  <si>
    <t>Refrigerent Pipes</t>
  </si>
  <si>
    <t>Material Rate</t>
  </si>
  <si>
    <t>Note: Supplier quotations attached.</t>
  </si>
  <si>
    <t>Rft</t>
  </si>
  <si>
    <t>A</t>
  </si>
  <si>
    <t>B</t>
  </si>
  <si>
    <t>C</t>
  </si>
  <si>
    <t>D</t>
  </si>
  <si>
    <t>E</t>
  </si>
  <si>
    <t>F</t>
  </si>
  <si>
    <t>H</t>
  </si>
  <si>
    <t>(C + D ) x 20%</t>
  </si>
  <si>
    <t>(C + D + E) x 7.5%</t>
  </si>
  <si>
    <t>I</t>
  </si>
  <si>
    <t>(C + D + E + F) x H</t>
  </si>
  <si>
    <t>Bill for HVAC work at Jameel Baig Residence, Phase 8 Karachi</t>
  </si>
  <si>
    <t>Overhead Profit &amp; Transportation 25%</t>
  </si>
  <si>
    <t>Installation &amp; Commissioning of Split Units.</t>
  </si>
  <si>
    <t>Supply &amp; installation of refrigerant copper pipes .</t>
  </si>
  <si>
    <t>3/4" Dia</t>
  </si>
  <si>
    <t>5/8" Dia</t>
  </si>
  <si>
    <t>3/8" Dia</t>
  </si>
  <si>
    <t>1/2" Dia</t>
  </si>
  <si>
    <t>1/4" Dia</t>
  </si>
  <si>
    <t xml:space="preserve">Refrigerent Pipes Insulation </t>
  </si>
  <si>
    <t xml:space="preserve">Drain Piping </t>
  </si>
  <si>
    <t>Drain Piping Insulation</t>
  </si>
  <si>
    <t xml:space="preserve">Supply, Installation, testing &amp; Commissioning of UPVC Class D pipes &amp; fittings for condensate drain system </t>
  </si>
  <si>
    <t>Supply, Installation, testing &amp; Commissioning of UPVC pipes insulation.</t>
  </si>
  <si>
    <t>1" Dia</t>
  </si>
  <si>
    <t>Supply and installation of control wiring.</t>
  </si>
  <si>
    <t>Insulation tapes (wrapping tape)</t>
  </si>
  <si>
    <t>Beam and wall cutting</t>
  </si>
  <si>
    <t>Coil</t>
  </si>
  <si>
    <t>Ctn</t>
  </si>
  <si>
    <t>Attn: Mr. Jameel Baig</t>
  </si>
  <si>
    <t>For PIONEER SERVICES.</t>
  </si>
  <si>
    <t>Removal of existing G.I Sheet metal duct inluding contant volume damper controller, hangers supports and air devices.</t>
  </si>
  <si>
    <t>Supply and installation of glass wool insulation 25mm thick 24 Kg with canvas cloth antifungus paint complete in all respect.</t>
  </si>
  <si>
    <t>Material Amount</t>
  </si>
  <si>
    <t>Labour Amount</t>
  </si>
  <si>
    <t>SFT</t>
  </si>
  <si>
    <t>Attn: Mr. Kamran Hassan</t>
  </si>
  <si>
    <t>Total Amount Rs</t>
  </si>
  <si>
    <t xml:space="preserve"> Total after SRB </t>
  </si>
  <si>
    <t>Grand Total Amount Rs</t>
  </si>
  <si>
    <t>Supply and installation of hangers and supports.</t>
  </si>
  <si>
    <t>Supply and installation of G.I Sheet metal duct plenum with nut bolt gasket hangers supports etc complete in all respect.</t>
  </si>
  <si>
    <t>Supply and installation of air devices for return and supply air. 12 x 12</t>
  </si>
  <si>
    <t>Installation of removed diffuser.</t>
  </si>
  <si>
    <t>Supply and installation of flexible duct 6" dia</t>
  </si>
  <si>
    <t>Invoice for HVAC rehabilitation work  - 10-A Floor FTC Building  Karachi</t>
  </si>
  <si>
    <t>Testing and commissioning</t>
  </si>
  <si>
    <t>Net payable</t>
  </si>
  <si>
    <t>Received from Civil contractor Rs</t>
  </si>
  <si>
    <t>20 Jan 25</t>
  </si>
  <si>
    <t>PS/FTC/087/01/25</t>
  </si>
  <si>
    <t>SST 15% on Labour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</si>
</sst>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9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/>
    <xf numFmtId="14" fontId="0" fillId="0" borderId="0" xfId="1" applyNumberFormat="1" applyFont="1"/>
    <xf numFmtId="0" fontId="6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justify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165" fontId="7" fillId="0" borderId="1" xfId="1" applyNumberFormat="1" applyFont="1" applyBorder="1" applyAlignment="1">
      <alignment horizontal="center" vertical="center" wrapText="1"/>
    </xf>
    <xf numFmtId="165" fontId="2" fillId="0" borderId="1" xfId="1" applyNumberFormat="1" applyFont="1" applyBorder="1" applyAlignment="1">
      <alignment vertical="center"/>
    </xf>
    <xf numFmtId="165" fontId="3" fillId="0" borderId="1" xfId="1" applyNumberFormat="1" applyFont="1" applyBorder="1" applyAlignment="1">
      <alignment vertical="center"/>
    </xf>
    <xf numFmtId="0" fontId="8" fillId="0" borderId="1" xfId="0" applyFont="1" applyBorder="1" applyAlignment="1">
      <alignment horizontal="justify" vertical="top" wrapText="1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  <xf numFmtId="165" fontId="7" fillId="0" borderId="5" xfId="1" applyNumberFormat="1" applyFont="1" applyBorder="1" applyAlignment="1">
      <alignment horizontal="center" vertical="center" wrapText="1"/>
    </xf>
    <xf numFmtId="165" fontId="7" fillId="0" borderId="5" xfId="1" applyNumberFormat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165" fontId="7" fillId="0" borderId="6" xfId="1" applyNumberFormat="1" applyFont="1" applyBorder="1" applyAlignment="1">
      <alignment horizontal="center" vertical="center" wrapText="1"/>
    </xf>
    <xf numFmtId="165" fontId="7" fillId="0" borderId="4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65" fontId="0" fillId="0" borderId="0" xfId="0" applyNumberFormat="1"/>
    <xf numFmtId="165" fontId="9" fillId="0" borderId="6" xfId="1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165" fontId="10" fillId="0" borderId="3" xfId="1" applyNumberFormat="1" applyFont="1" applyBorder="1" applyAlignment="1">
      <alignment horizontal="center" vertical="center" wrapText="1"/>
    </xf>
    <xf numFmtId="165" fontId="10" fillId="0" borderId="2" xfId="1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5" fontId="10" fillId="0" borderId="1" xfId="1" applyNumberFormat="1" applyFont="1" applyBorder="1" applyAlignment="1">
      <alignment horizontal="center" vertical="center" wrapText="1"/>
    </xf>
    <xf numFmtId="165" fontId="7" fillId="0" borderId="4" xfId="1" applyNumberFormat="1" applyFont="1" applyBorder="1" applyAlignment="1">
      <alignment horizontal="center" vertical="center" wrapText="1"/>
    </xf>
    <xf numFmtId="165" fontId="10" fillId="0" borderId="2" xfId="1" applyNumberFormat="1" applyFont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vertical="center"/>
    </xf>
    <xf numFmtId="14" fontId="0" fillId="0" borderId="0" xfId="1" quotePrefix="1" applyNumberFormat="1" applyFont="1" applyAlignment="1">
      <alignment horizontal="right"/>
    </xf>
    <xf numFmtId="0" fontId="11" fillId="0" borderId="0" xfId="0" applyFont="1" applyAlignment="1">
      <alignment horizontal="left" vertical="center"/>
    </xf>
    <xf numFmtId="0" fontId="0" fillId="0" borderId="0" xfId="1" applyNumberFormat="1" applyFont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165" fontId="6" fillId="0" borderId="0" xfId="0" applyNumberFormat="1" applyFont="1"/>
    <xf numFmtId="0" fontId="6" fillId="0" borderId="0" xfId="0" applyFont="1"/>
    <xf numFmtId="165" fontId="7" fillId="0" borderId="1" xfId="0" applyNumberFormat="1" applyFont="1" applyBorder="1" applyAlignment="1">
      <alignment vertical="center"/>
    </xf>
    <xf numFmtId="165" fontId="7" fillId="0" borderId="5" xfId="0" applyNumberFormat="1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0" fontId="2" fillId="0" borderId="5" xfId="1" applyNumberFormat="1" applyFont="1" applyBorder="1" applyAlignment="1">
      <alignment horizontal="center" vertical="center"/>
    </xf>
    <xf numFmtId="165" fontId="2" fillId="0" borderId="5" xfId="1" applyNumberFormat="1" applyFont="1" applyBorder="1" applyAlignment="1">
      <alignment vertical="center"/>
    </xf>
    <xf numFmtId="0" fontId="7" fillId="0" borderId="1" xfId="1" applyNumberFormat="1" applyFont="1" applyBorder="1" applyAlignment="1">
      <alignment horizontal="center" vertical="center" wrapText="1"/>
    </xf>
    <xf numFmtId="165" fontId="7" fillId="0" borderId="2" xfId="0" applyNumberFormat="1" applyFont="1" applyBorder="1" applyAlignment="1">
      <alignment vertical="center"/>
    </xf>
    <xf numFmtId="165" fontId="7" fillId="0" borderId="7" xfId="0" applyNumberFormat="1" applyFont="1" applyBorder="1" applyAlignment="1">
      <alignment vertical="center"/>
    </xf>
    <xf numFmtId="165" fontId="7" fillId="0" borderId="8" xfId="0" applyNumberFormat="1" applyFont="1" applyBorder="1" applyAlignment="1">
      <alignment vertical="center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492938</xdr:colOff>
      <xdr:row>1</xdr:row>
      <xdr:rowOff>138112</xdr:rowOff>
    </xdr:from>
    <xdr:to>
      <xdr:col>15</xdr:col>
      <xdr:colOff>551148</xdr:colOff>
      <xdr:row>6</xdr:row>
      <xdr:rowOff>185737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46B8A0-5C9D-4EA2-99EE-0094F87CF1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1663" y="328612"/>
          <a:ext cx="2496610" cy="10001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49</xdr:row>
      <xdr:rowOff>159527</xdr:rowOff>
    </xdr:from>
    <xdr:to>
      <xdr:col>9</xdr:col>
      <xdr:colOff>564375</xdr:colOff>
      <xdr:row>52</xdr:row>
      <xdr:rowOff>115394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A04E35-01E7-47B0-AD8A-50AF3A745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" y="14647052"/>
          <a:ext cx="564375" cy="527367"/>
        </a:xfrm>
        <a:prstGeom prst="rect">
          <a:avLst/>
        </a:prstGeom>
      </xdr:spPr>
    </xdr:pic>
    <xdr:clientData/>
  </xdr:twoCellAnchor>
  <xdr:twoCellAnchor>
    <xdr:from>
      <xdr:col>16</xdr:col>
      <xdr:colOff>396284</xdr:colOff>
      <xdr:row>10</xdr:row>
      <xdr:rowOff>16451</xdr:rowOff>
    </xdr:from>
    <xdr:to>
      <xdr:col>24</xdr:col>
      <xdr:colOff>571500</xdr:colOff>
      <xdr:row>14</xdr:row>
      <xdr:rowOff>14287</xdr:rowOff>
    </xdr:to>
    <xdr:sp macro="" textlink="">
      <xdr:nvSpPr>
        <xdr:cNvPr id="4" name="Text Box 69">
          <a:extLst>
            <a:ext uri="{FF2B5EF4-FFF2-40B4-BE49-F238E27FC236}">
              <a16:creationId xmlns:a16="http://schemas.microsoft.com/office/drawing/2014/main" id="{64B2D729-A554-4611-AA87-CB808324FC69}"/>
            </a:ext>
          </a:extLst>
        </xdr:cNvPr>
        <xdr:cNvSpPr txBox="1">
          <a:spLocks noChangeArrowheads="1"/>
        </xdr:cNvSpPr>
      </xdr:nvSpPr>
      <xdr:spPr bwMode="auto">
        <a:xfrm>
          <a:off x="11835809" y="1349951"/>
          <a:ext cx="5052016" cy="65506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15</xdr:col>
      <xdr:colOff>103190</xdr:colOff>
      <xdr:row>5</xdr:row>
      <xdr:rowOff>142875</xdr:rowOff>
    </xdr:from>
    <xdr:to>
      <xdr:col>16</xdr:col>
      <xdr:colOff>422276</xdr:colOff>
      <xdr:row>12</xdr:row>
      <xdr:rowOff>288041</xdr:rowOff>
    </xdr:to>
    <xdr:pic>
      <xdr:nvPicPr>
        <xdr:cNvPr id="5" name="Picture 68">
          <a:extLst>
            <a:ext uri="{FF2B5EF4-FFF2-40B4-BE49-F238E27FC236}">
              <a16:creationId xmlns:a16="http://schemas.microsoft.com/office/drawing/2014/main" id="{5090B83B-B820-4475-B401-C8DFF3A12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0933115" y="1095375"/>
          <a:ext cx="928686" cy="7928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16</xdr:col>
      <xdr:colOff>419099</xdr:colOff>
      <xdr:row>38</xdr:row>
      <xdr:rowOff>176215</xdr:rowOff>
    </xdr:from>
    <xdr:to>
      <xdr:col>17</xdr:col>
      <xdr:colOff>561974</xdr:colOff>
      <xdr:row>42</xdr:row>
      <xdr:rowOff>9527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4D75F46-D1E5-4F3A-B130-44CF9F793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58624" y="10758490"/>
          <a:ext cx="752475" cy="5953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K37"/>
  <sheetViews>
    <sheetView tabSelected="1" topLeftCell="A22" zoomScaleNormal="100" zoomScaleSheetLayoutView="80" workbookViewId="0">
      <selection activeCell="H28" sqref="H28"/>
    </sheetView>
  </sheetViews>
  <sheetFormatPr defaultRowHeight="15" x14ac:dyDescent="0.25"/>
  <cols>
    <col min="1" max="1" width="4.140625" style="2" customWidth="1"/>
    <col min="2" max="2" width="38" customWidth="1"/>
    <col min="3" max="3" width="6.28515625" style="3" customWidth="1"/>
    <col min="4" max="4" width="6.28515625" style="39" customWidth="1"/>
    <col min="5" max="5" width="10.28515625" style="2" customWidth="1"/>
    <col min="6" max="6" width="9.140625" style="2" customWidth="1"/>
    <col min="7" max="7" width="11.42578125" style="2" customWidth="1"/>
    <col min="8" max="8" width="11" style="2" customWidth="1"/>
    <col min="10" max="10" width="11" bestFit="1" customWidth="1"/>
  </cols>
  <sheetData>
    <row r="11" spans="1:8" x14ac:dyDescent="0.25">
      <c r="A11" s="55" t="s">
        <v>69</v>
      </c>
      <c r="B11" s="55"/>
      <c r="C11" s="55"/>
      <c r="D11" s="55"/>
      <c r="E11" s="55"/>
      <c r="H11" s="37" t="s">
        <v>68</v>
      </c>
    </row>
    <row r="12" spans="1:8" ht="6" customHeight="1" x14ac:dyDescent="0.25"/>
    <row r="13" spans="1:8" ht="23.25" x14ac:dyDescent="0.35">
      <c r="A13" s="56" t="s">
        <v>55</v>
      </c>
      <c r="B13" s="56"/>
      <c r="C13" s="56"/>
      <c r="D13" s="56"/>
      <c r="E13" s="56"/>
      <c r="F13" s="56"/>
      <c r="G13" s="56"/>
      <c r="H13" s="56"/>
    </row>
    <row r="14" spans="1:8" ht="7.5" customHeight="1" x14ac:dyDescent="0.25"/>
    <row r="15" spans="1:8" ht="52.5" customHeight="1" x14ac:dyDescent="0.35">
      <c r="A15" s="54" t="s">
        <v>64</v>
      </c>
      <c r="B15" s="54"/>
      <c r="C15" s="54"/>
      <c r="D15" s="54"/>
      <c r="E15" s="54"/>
      <c r="F15" s="54"/>
      <c r="G15" s="54"/>
      <c r="H15" s="54"/>
    </row>
    <row r="16" spans="1:8" ht="18.75" customHeight="1" x14ac:dyDescent="0.25"/>
    <row r="17" spans="1:11" ht="47.25" x14ac:dyDescent="0.3">
      <c r="A17" s="13" t="s">
        <v>0</v>
      </c>
      <c r="B17" s="13" t="s">
        <v>1</v>
      </c>
      <c r="C17" s="13" t="s">
        <v>2</v>
      </c>
      <c r="D17" s="49" t="s">
        <v>3</v>
      </c>
      <c r="E17" s="15" t="s">
        <v>14</v>
      </c>
      <c r="F17" s="15" t="s">
        <v>9</v>
      </c>
      <c r="G17" s="15" t="s">
        <v>52</v>
      </c>
      <c r="H17" s="15" t="s">
        <v>53</v>
      </c>
      <c r="I17" s="9"/>
    </row>
    <row r="18" spans="1:11" ht="63" x14ac:dyDescent="0.25">
      <c r="A18" s="45">
        <v>1</v>
      </c>
      <c r="B18" s="46" t="s">
        <v>50</v>
      </c>
      <c r="C18" s="45" t="s">
        <v>11</v>
      </c>
      <c r="D18" s="47">
        <v>1</v>
      </c>
      <c r="E18" s="48">
        <v>0</v>
      </c>
      <c r="F18" s="48">
        <v>30000</v>
      </c>
      <c r="G18" s="48">
        <f>E18*D18</f>
        <v>0</v>
      </c>
      <c r="H18" s="48">
        <f>F18*D18</f>
        <v>30000</v>
      </c>
      <c r="J18">
        <v>385000</v>
      </c>
      <c r="K18">
        <f>J18*1.18</f>
        <v>454300</v>
      </c>
    </row>
    <row r="19" spans="1:11" ht="63" x14ac:dyDescent="0.25">
      <c r="A19" s="11">
        <v>2</v>
      </c>
      <c r="B19" s="10" t="s">
        <v>60</v>
      </c>
      <c r="C19" s="11" t="s">
        <v>54</v>
      </c>
      <c r="D19" s="40">
        <v>486</v>
      </c>
      <c r="E19" s="16">
        <v>470</v>
      </c>
      <c r="F19" s="16">
        <v>70</v>
      </c>
      <c r="G19" s="16">
        <f t="shared" ref="G19:G24" si="0">E19*D19</f>
        <v>228420</v>
      </c>
      <c r="H19" s="16">
        <f t="shared" ref="H19:H24" si="1">F19*D19</f>
        <v>34020</v>
      </c>
    </row>
    <row r="20" spans="1:11" ht="63" x14ac:dyDescent="0.25">
      <c r="A20" s="11">
        <v>3</v>
      </c>
      <c r="B20" s="10" t="s">
        <v>51</v>
      </c>
      <c r="C20" s="11" t="s">
        <v>54</v>
      </c>
      <c r="D20" s="40">
        <v>486</v>
      </c>
      <c r="E20" s="16">
        <v>225</v>
      </c>
      <c r="F20" s="16">
        <v>50</v>
      </c>
      <c r="G20" s="16">
        <f t="shared" si="0"/>
        <v>109350</v>
      </c>
      <c r="H20" s="16">
        <f t="shared" si="1"/>
        <v>24300</v>
      </c>
    </row>
    <row r="21" spans="1:11" ht="31.5" x14ac:dyDescent="0.25">
      <c r="A21" s="11">
        <v>4</v>
      </c>
      <c r="B21" s="10" t="s">
        <v>61</v>
      </c>
      <c r="C21" s="11" t="s">
        <v>8</v>
      </c>
      <c r="D21" s="40">
        <v>8</v>
      </c>
      <c r="E21" s="16">
        <v>4500</v>
      </c>
      <c r="F21" s="16">
        <v>1000</v>
      </c>
      <c r="G21" s="16">
        <f t="shared" si="0"/>
        <v>36000</v>
      </c>
      <c r="H21" s="16">
        <f t="shared" si="1"/>
        <v>8000</v>
      </c>
    </row>
    <row r="22" spans="1:11" ht="31.5" x14ac:dyDescent="0.25">
      <c r="A22" s="11">
        <v>5</v>
      </c>
      <c r="B22" s="10" t="s">
        <v>63</v>
      </c>
      <c r="C22" s="11" t="s">
        <v>16</v>
      </c>
      <c r="D22" s="40">
        <v>100</v>
      </c>
      <c r="E22" s="16">
        <v>400</v>
      </c>
      <c r="F22" s="16">
        <v>100</v>
      </c>
      <c r="G22" s="16">
        <f t="shared" si="0"/>
        <v>40000</v>
      </c>
      <c r="H22" s="16">
        <f t="shared" si="1"/>
        <v>10000</v>
      </c>
    </row>
    <row r="23" spans="1:11" ht="19.5" customHeight="1" x14ac:dyDescent="0.25">
      <c r="A23" s="11">
        <v>6</v>
      </c>
      <c r="B23" s="10" t="s">
        <v>62</v>
      </c>
      <c r="C23" s="11" t="s">
        <v>11</v>
      </c>
      <c r="D23" s="40">
        <v>1</v>
      </c>
      <c r="E23" s="16">
        <v>0</v>
      </c>
      <c r="F23" s="16">
        <v>15000</v>
      </c>
      <c r="G23" s="16">
        <f t="shared" si="0"/>
        <v>0</v>
      </c>
      <c r="H23" s="16">
        <f t="shared" si="1"/>
        <v>15000</v>
      </c>
    </row>
    <row r="24" spans="1:11" ht="31.5" customHeight="1" x14ac:dyDescent="0.25">
      <c r="A24" s="11">
        <v>7</v>
      </c>
      <c r="B24" s="10" t="s">
        <v>59</v>
      </c>
      <c r="C24" s="11" t="s">
        <v>11</v>
      </c>
      <c r="D24" s="40">
        <v>1</v>
      </c>
      <c r="E24" s="16">
        <v>20000</v>
      </c>
      <c r="F24" s="16">
        <v>10000</v>
      </c>
      <c r="G24" s="16">
        <f t="shared" si="0"/>
        <v>20000</v>
      </c>
      <c r="H24" s="16">
        <f t="shared" si="1"/>
        <v>10000</v>
      </c>
    </row>
    <row r="25" spans="1:11" ht="27.75" customHeight="1" x14ac:dyDescent="0.25">
      <c r="A25" s="11">
        <v>8</v>
      </c>
      <c r="B25" s="10" t="s">
        <v>65</v>
      </c>
      <c r="C25" s="11" t="s">
        <v>11</v>
      </c>
      <c r="D25" s="40">
        <v>1</v>
      </c>
      <c r="E25" s="16"/>
      <c r="F25" s="16">
        <v>20000</v>
      </c>
      <c r="G25" s="16">
        <f t="shared" ref="G25" si="2">E25*D25</f>
        <v>0</v>
      </c>
      <c r="H25" s="16">
        <f t="shared" ref="H25" si="3">F25*D25</f>
        <v>20000</v>
      </c>
    </row>
    <row r="26" spans="1:11" s="42" customFormat="1" ht="18.75" x14ac:dyDescent="0.3">
      <c r="A26" s="53" t="s">
        <v>56</v>
      </c>
      <c r="B26" s="53"/>
      <c r="C26" s="53"/>
      <c r="D26" s="53"/>
      <c r="E26" s="53"/>
      <c r="F26" s="53"/>
      <c r="G26" s="44">
        <f>SUM(G18:G25)</f>
        <v>433770</v>
      </c>
      <c r="H26" s="44">
        <f>SUM(H18:H25)</f>
        <v>151320</v>
      </c>
      <c r="I26" s="41"/>
    </row>
    <row r="27" spans="1:11" s="42" customFormat="1" ht="18.75" x14ac:dyDescent="0.3">
      <c r="A27" s="53" t="s">
        <v>70</v>
      </c>
      <c r="B27" s="53"/>
      <c r="C27" s="53"/>
      <c r="D27" s="53"/>
      <c r="E27" s="53"/>
      <c r="F27" s="53"/>
      <c r="G27" s="43">
        <v>0</v>
      </c>
      <c r="H27" s="43">
        <f>H26*15%</f>
        <v>22698</v>
      </c>
      <c r="I27" s="41"/>
    </row>
    <row r="28" spans="1:11" s="42" customFormat="1" ht="18.75" x14ac:dyDescent="0.3">
      <c r="A28" s="53" t="s">
        <v>57</v>
      </c>
      <c r="B28" s="53"/>
      <c r="C28" s="53"/>
      <c r="D28" s="53"/>
      <c r="E28" s="53"/>
      <c r="F28" s="53"/>
      <c r="G28" s="50">
        <f>G27+G26</f>
        <v>433770</v>
      </c>
      <c r="H28" s="50">
        <f>H27+H26</f>
        <v>174018</v>
      </c>
      <c r="I28" s="41"/>
    </row>
    <row r="29" spans="1:11" s="42" customFormat="1" ht="18.75" x14ac:dyDescent="0.3">
      <c r="A29" s="53" t="s">
        <v>58</v>
      </c>
      <c r="B29" s="53"/>
      <c r="C29" s="53"/>
      <c r="D29" s="53"/>
      <c r="E29" s="53"/>
      <c r="F29" s="53"/>
      <c r="G29" s="51"/>
      <c r="H29" s="52">
        <f>H28+G28</f>
        <v>607788</v>
      </c>
      <c r="I29" s="41"/>
    </row>
    <row r="30" spans="1:11" s="42" customFormat="1" ht="18.75" x14ac:dyDescent="0.3">
      <c r="A30" s="53" t="s">
        <v>67</v>
      </c>
      <c r="B30" s="53"/>
      <c r="C30" s="53"/>
      <c r="D30" s="53"/>
      <c r="E30" s="53"/>
      <c r="F30" s="53"/>
      <c r="G30" s="51"/>
      <c r="H30" s="52">
        <v>200000</v>
      </c>
      <c r="I30" s="41"/>
    </row>
    <row r="31" spans="1:11" s="42" customFormat="1" ht="18.75" x14ac:dyDescent="0.3">
      <c r="A31" s="53" t="s">
        <v>66</v>
      </c>
      <c r="B31" s="53"/>
      <c r="C31" s="53"/>
      <c r="D31" s="53"/>
      <c r="E31" s="53"/>
      <c r="F31" s="53"/>
      <c r="G31" s="51"/>
      <c r="H31" s="52">
        <f>H29-H30</f>
        <v>407788</v>
      </c>
      <c r="I31" s="41"/>
    </row>
    <row r="32" spans="1:11" ht="21" x14ac:dyDescent="0.25">
      <c r="A32" s="38" t="s">
        <v>49</v>
      </c>
      <c r="B32" s="5"/>
      <c r="C32" s="2"/>
      <c r="I32" s="1"/>
    </row>
    <row r="33" spans="1:10" ht="15.75" x14ac:dyDescent="0.25">
      <c r="A33" s="4"/>
      <c r="B33" s="5"/>
      <c r="C33" s="2"/>
      <c r="I33" s="1"/>
    </row>
    <row r="34" spans="1:10" ht="15.75" x14ac:dyDescent="0.25">
      <c r="A34" s="4"/>
      <c r="B34" s="5"/>
      <c r="C34" s="2"/>
      <c r="I34" s="1"/>
    </row>
    <row r="35" spans="1:10" ht="15.75" x14ac:dyDescent="0.25">
      <c r="A35" s="4"/>
      <c r="B35" s="5"/>
      <c r="C35" s="2"/>
      <c r="I35" s="1"/>
    </row>
    <row r="36" spans="1:10" ht="15.75" x14ac:dyDescent="0.25">
      <c r="A36" s="4"/>
      <c r="B36" s="4"/>
      <c r="C36" s="2"/>
      <c r="I36" s="1"/>
    </row>
    <row r="37" spans="1:10" ht="15.75" x14ac:dyDescent="0.25">
      <c r="A37" s="6"/>
      <c r="B37" s="7"/>
      <c r="C37" s="2"/>
      <c r="I37" s="1"/>
      <c r="J37" s="27"/>
    </row>
  </sheetData>
  <mergeCells count="9">
    <mergeCell ref="A11:E11"/>
    <mergeCell ref="A13:H13"/>
    <mergeCell ref="A26:F26"/>
    <mergeCell ref="A27:F27"/>
    <mergeCell ref="A30:F30"/>
    <mergeCell ref="A31:F31"/>
    <mergeCell ref="A28:F28"/>
    <mergeCell ref="A29:F29"/>
    <mergeCell ref="A15:H15"/>
  </mergeCells>
  <printOptions horizontalCentered="1"/>
  <pageMargins left="0.2" right="0.2" top="0" bottom="0.75" header="0.3" footer="0.3"/>
  <pageSetup paperSize="9" scale="9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51"/>
  <sheetViews>
    <sheetView topLeftCell="A30" workbookViewId="0">
      <selection activeCell="H12" sqref="H12"/>
    </sheetView>
  </sheetViews>
  <sheetFormatPr defaultRowHeight="15" x14ac:dyDescent="0.25"/>
  <cols>
    <col min="1" max="1" width="4.140625" style="2" customWidth="1"/>
    <col min="2" max="2" width="32.28515625" customWidth="1"/>
    <col min="3" max="3" width="9.5703125" style="2" bestFit="1" customWidth="1"/>
    <col min="4" max="4" width="10.140625" style="2" customWidth="1"/>
    <col min="5" max="5" width="12.7109375" style="2" bestFit="1" customWidth="1"/>
    <col min="6" max="6" width="6.7109375" style="2" hidden="1" customWidth="1"/>
    <col min="7" max="7" width="6.28515625" style="3" customWidth="1"/>
    <col min="8" max="8" width="7.42578125" style="3" bestFit="1" customWidth="1"/>
    <col min="9" max="9" width="14.28515625" style="1" customWidth="1"/>
    <col min="11" max="11" width="11" bestFit="1" customWidth="1"/>
  </cols>
  <sheetData>
    <row r="3" spans="1:10" x14ac:dyDescent="0.25">
      <c r="A3" s="55"/>
      <c r="B3" s="55"/>
      <c r="C3" s="55"/>
    </row>
    <row r="5" spans="1:10" x14ac:dyDescent="0.25">
      <c r="A5" s="55"/>
      <c r="B5" s="55"/>
    </row>
    <row r="6" spans="1:10" x14ac:dyDescent="0.25">
      <c r="I6" s="8">
        <f ca="1">TODAY()</f>
        <v>45677</v>
      </c>
    </row>
    <row r="7" spans="1:10" ht="23.25" x14ac:dyDescent="0.35">
      <c r="A7" s="56" t="s">
        <v>48</v>
      </c>
      <c r="B7" s="56"/>
      <c r="C7" s="56"/>
      <c r="D7" s="56"/>
      <c r="E7" s="56"/>
      <c r="F7" s="56"/>
      <c r="G7" s="56"/>
      <c r="H7" s="56"/>
      <c r="I7" s="56"/>
    </row>
    <row r="9" spans="1:10" ht="23.25" x14ac:dyDescent="0.35">
      <c r="A9" s="56" t="s">
        <v>28</v>
      </c>
      <c r="B9" s="56"/>
      <c r="C9" s="56"/>
      <c r="D9" s="56"/>
      <c r="E9" s="56"/>
      <c r="F9" s="56"/>
      <c r="G9" s="56"/>
      <c r="H9" s="56"/>
      <c r="I9" s="56"/>
    </row>
    <row r="11" spans="1:10" ht="51.75" thickBot="1" x14ac:dyDescent="0.35">
      <c r="A11" s="23" t="s">
        <v>0</v>
      </c>
      <c r="B11" s="23" t="s">
        <v>1</v>
      </c>
      <c r="C11" s="24" t="s">
        <v>14</v>
      </c>
      <c r="D11" s="24" t="s">
        <v>9</v>
      </c>
      <c r="E11" s="28" t="s">
        <v>29</v>
      </c>
      <c r="F11" s="24" t="s">
        <v>10</v>
      </c>
      <c r="G11" s="23" t="s">
        <v>2</v>
      </c>
      <c r="H11" s="34" t="s">
        <v>3</v>
      </c>
      <c r="I11" s="25" t="s">
        <v>4</v>
      </c>
      <c r="J11" s="9"/>
    </row>
    <row r="12" spans="1:10" ht="19.5" thickTop="1" x14ac:dyDescent="0.3">
      <c r="A12" s="29" t="s">
        <v>17</v>
      </c>
      <c r="B12" s="29" t="s">
        <v>18</v>
      </c>
      <c r="C12" s="30" t="s">
        <v>19</v>
      </c>
      <c r="D12" s="30" t="s">
        <v>20</v>
      </c>
      <c r="E12" s="30" t="s">
        <v>21</v>
      </c>
      <c r="F12" s="30" t="s">
        <v>22</v>
      </c>
      <c r="G12" s="29"/>
      <c r="H12" s="35" t="s">
        <v>23</v>
      </c>
      <c r="I12" s="31" t="s">
        <v>26</v>
      </c>
      <c r="J12" s="9"/>
    </row>
    <row r="13" spans="1:10" ht="36" x14ac:dyDescent="0.3">
      <c r="A13" s="32"/>
      <c r="B13" s="32"/>
      <c r="C13" s="33"/>
      <c r="D13" s="33"/>
      <c r="E13" s="33" t="s">
        <v>24</v>
      </c>
      <c r="F13" s="33" t="s">
        <v>25</v>
      </c>
      <c r="G13" s="32"/>
      <c r="H13" s="33"/>
      <c r="I13" s="33" t="s">
        <v>27</v>
      </c>
      <c r="J13" s="9"/>
    </row>
    <row r="14" spans="1:10" ht="18.75" x14ac:dyDescent="0.3">
      <c r="A14" s="19">
        <v>1</v>
      </c>
      <c r="B14" s="20" t="s">
        <v>12</v>
      </c>
      <c r="C14" s="21"/>
      <c r="D14" s="21"/>
      <c r="E14" s="21"/>
      <c r="F14" s="21"/>
      <c r="G14" s="19"/>
      <c r="H14" s="21"/>
      <c r="I14" s="22"/>
      <c r="J14" s="9"/>
    </row>
    <row r="15" spans="1:10" ht="31.5" x14ac:dyDescent="0.25">
      <c r="A15" s="11"/>
      <c r="B15" s="10" t="s">
        <v>30</v>
      </c>
      <c r="C15" s="16">
        <v>0</v>
      </c>
      <c r="D15" s="16">
        <v>6500</v>
      </c>
      <c r="E15" s="16"/>
      <c r="F15" s="16"/>
      <c r="G15" s="11" t="s">
        <v>8</v>
      </c>
      <c r="H15" s="36">
        <v>34</v>
      </c>
      <c r="I15" s="16">
        <f>SUM(D15+E15+F15+C15)*H15</f>
        <v>221000</v>
      </c>
    </row>
    <row r="16" spans="1:10" ht="18.75" x14ac:dyDescent="0.3">
      <c r="A16" s="13">
        <v>2</v>
      </c>
      <c r="B16" s="14" t="s">
        <v>13</v>
      </c>
      <c r="C16" s="15"/>
      <c r="D16" s="15"/>
      <c r="E16" s="15"/>
      <c r="F16" s="15"/>
      <c r="G16" s="13"/>
      <c r="H16" s="15"/>
      <c r="I16" s="16"/>
      <c r="J16" s="9"/>
    </row>
    <row r="17" spans="1:10" ht="31.5" x14ac:dyDescent="0.25">
      <c r="A17" s="11"/>
      <c r="B17" s="10" t="s">
        <v>31</v>
      </c>
      <c r="C17" s="16"/>
      <c r="D17" s="16"/>
      <c r="E17" s="16"/>
      <c r="F17" s="16"/>
      <c r="G17" s="11"/>
      <c r="H17" s="36"/>
      <c r="I17" s="16"/>
    </row>
    <row r="18" spans="1:10" ht="15.75" x14ac:dyDescent="0.25">
      <c r="A18" s="11"/>
      <c r="B18" s="10" t="s">
        <v>33</v>
      </c>
      <c r="C18" s="16">
        <v>275</v>
      </c>
      <c r="D18" s="16">
        <v>80</v>
      </c>
      <c r="E18" s="16">
        <f t="shared" ref="E18:E21" si="0">SUM(C18+D18)*25%</f>
        <v>88.75</v>
      </c>
      <c r="F18" s="16"/>
      <c r="G18" s="11" t="s">
        <v>16</v>
      </c>
      <c r="H18" s="36">
        <v>1500</v>
      </c>
      <c r="I18" s="16">
        <f>SUM(D18+E18+F18+C18)*H18</f>
        <v>665625</v>
      </c>
    </row>
    <row r="19" spans="1:10" ht="15.75" x14ac:dyDescent="0.25">
      <c r="A19" s="11"/>
      <c r="B19" s="10" t="s">
        <v>34</v>
      </c>
      <c r="C19" s="16">
        <f>136+25</f>
        <v>161</v>
      </c>
      <c r="D19" s="16">
        <v>80</v>
      </c>
      <c r="E19" s="16">
        <f t="shared" si="0"/>
        <v>60.25</v>
      </c>
      <c r="F19" s="16"/>
      <c r="G19" s="11" t="s">
        <v>16</v>
      </c>
      <c r="H19" s="36">
        <v>1500</v>
      </c>
      <c r="I19" s="16">
        <f>SUM(D19+E19+F19+C19)*H19</f>
        <v>451875</v>
      </c>
    </row>
    <row r="20" spans="1:10" ht="15.75" x14ac:dyDescent="0.25">
      <c r="A20" s="11"/>
      <c r="B20" s="10" t="s">
        <v>35</v>
      </c>
      <c r="C20" s="16">
        <f>184+25</f>
        <v>209</v>
      </c>
      <c r="D20" s="16">
        <v>80</v>
      </c>
      <c r="E20" s="16">
        <f t="shared" si="0"/>
        <v>72.25</v>
      </c>
      <c r="F20" s="16"/>
      <c r="G20" s="11" t="s">
        <v>16</v>
      </c>
      <c r="H20" s="36">
        <v>1500</v>
      </c>
      <c r="I20" s="16">
        <f>SUM(D20+E20+F20+C20)*H20</f>
        <v>541875</v>
      </c>
    </row>
    <row r="21" spans="1:10" ht="15.75" x14ac:dyDescent="0.25">
      <c r="A21" s="11"/>
      <c r="B21" s="10" t="s">
        <v>36</v>
      </c>
      <c r="C21" s="16">
        <f>92+25</f>
        <v>117</v>
      </c>
      <c r="D21" s="16">
        <v>80</v>
      </c>
      <c r="E21" s="16">
        <f t="shared" si="0"/>
        <v>49.25</v>
      </c>
      <c r="F21" s="16"/>
      <c r="G21" s="11" t="s">
        <v>16</v>
      </c>
      <c r="H21" s="36">
        <v>1500</v>
      </c>
      <c r="I21" s="16">
        <f>SUM(D21+E21+F21+C21)*H21</f>
        <v>369375</v>
      </c>
    </row>
    <row r="22" spans="1:10" ht="18.75" x14ac:dyDescent="0.3">
      <c r="A22" s="13">
        <v>3</v>
      </c>
      <c r="B22" s="14" t="s">
        <v>37</v>
      </c>
      <c r="C22" s="15"/>
      <c r="D22" s="15"/>
      <c r="E22" s="15"/>
      <c r="F22" s="15"/>
      <c r="G22" s="13"/>
      <c r="H22" s="15"/>
      <c r="I22" s="16"/>
      <c r="J22" s="9"/>
    </row>
    <row r="23" spans="1:10" ht="31.5" x14ac:dyDescent="0.25">
      <c r="A23" s="11"/>
      <c r="B23" s="10" t="s">
        <v>31</v>
      </c>
      <c r="C23" s="16"/>
      <c r="D23" s="16"/>
      <c r="E23" s="16"/>
      <c r="F23" s="16"/>
      <c r="G23" s="11"/>
      <c r="H23" s="36"/>
      <c r="I23" s="16"/>
    </row>
    <row r="24" spans="1:10" ht="15.75" x14ac:dyDescent="0.25">
      <c r="A24" s="11"/>
      <c r="B24" s="10" t="s">
        <v>33</v>
      </c>
      <c r="C24" s="16">
        <v>91</v>
      </c>
      <c r="D24" s="16">
        <v>65</v>
      </c>
      <c r="E24" s="16">
        <f t="shared" ref="E24:E27" si="1">SUM(C24+D24)*25%</f>
        <v>39</v>
      </c>
      <c r="F24" s="16"/>
      <c r="G24" s="11" t="s">
        <v>16</v>
      </c>
      <c r="H24" s="36">
        <v>1500</v>
      </c>
      <c r="I24" s="16">
        <f>SUM(D24+E24+F24+C24)*H24</f>
        <v>292500</v>
      </c>
    </row>
    <row r="25" spans="1:10" ht="15.75" x14ac:dyDescent="0.25">
      <c r="A25" s="11"/>
      <c r="B25" s="10" t="s">
        <v>34</v>
      </c>
      <c r="C25" s="16">
        <v>73</v>
      </c>
      <c r="D25" s="16">
        <v>65</v>
      </c>
      <c r="E25" s="16">
        <f t="shared" si="1"/>
        <v>34.5</v>
      </c>
      <c r="F25" s="16"/>
      <c r="G25" s="11" t="s">
        <v>16</v>
      </c>
      <c r="H25" s="36">
        <v>1500</v>
      </c>
      <c r="I25" s="16">
        <f>SUM(D25+E25+F25+C25)*H25</f>
        <v>258750</v>
      </c>
    </row>
    <row r="26" spans="1:10" ht="15.75" x14ac:dyDescent="0.25">
      <c r="A26" s="11"/>
      <c r="B26" s="10" t="s">
        <v>35</v>
      </c>
      <c r="C26" s="16">
        <v>81</v>
      </c>
      <c r="D26" s="16">
        <v>65</v>
      </c>
      <c r="E26" s="16">
        <f t="shared" si="1"/>
        <v>36.5</v>
      </c>
      <c r="F26" s="16"/>
      <c r="G26" s="11" t="s">
        <v>16</v>
      </c>
      <c r="H26" s="36">
        <v>1500</v>
      </c>
      <c r="I26" s="16">
        <f>SUM(D26+E26+F26+C26)*H26</f>
        <v>273750</v>
      </c>
    </row>
    <row r="27" spans="1:10" ht="15.75" x14ac:dyDescent="0.25">
      <c r="A27" s="11"/>
      <c r="B27" s="10" t="s">
        <v>36</v>
      </c>
      <c r="C27" s="16">
        <v>60</v>
      </c>
      <c r="D27" s="16">
        <v>65</v>
      </c>
      <c r="E27" s="16">
        <f t="shared" si="1"/>
        <v>31.25</v>
      </c>
      <c r="F27" s="16"/>
      <c r="G27" s="11" t="s">
        <v>16</v>
      </c>
      <c r="H27" s="36">
        <v>1500</v>
      </c>
      <c r="I27" s="16">
        <f>SUM(D27+E27+F27+C27)*H27</f>
        <v>234375</v>
      </c>
    </row>
    <row r="28" spans="1:10" ht="18.75" x14ac:dyDescent="0.3">
      <c r="A28" s="13">
        <v>4</v>
      </c>
      <c r="B28" s="14" t="s">
        <v>38</v>
      </c>
      <c r="C28" s="15"/>
      <c r="D28" s="15"/>
      <c r="E28" s="15"/>
      <c r="F28" s="15"/>
      <c r="G28" s="13"/>
      <c r="H28" s="15"/>
      <c r="I28" s="16"/>
      <c r="J28" s="9"/>
    </row>
    <row r="29" spans="1:10" ht="57" x14ac:dyDescent="0.25">
      <c r="A29" s="11"/>
      <c r="B29" s="12" t="s">
        <v>40</v>
      </c>
      <c r="C29" s="16"/>
      <c r="D29" s="16"/>
      <c r="E29" s="16"/>
      <c r="F29" s="16"/>
      <c r="G29" s="11"/>
      <c r="H29" s="36"/>
      <c r="I29" s="16"/>
    </row>
    <row r="30" spans="1:10" ht="15.75" x14ac:dyDescent="0.25">
      <c r="A30" s="11"/>
      <c r="B30" s="10" t="s">
        <v>42</v>
      </c>
      <c r="C30" s="16">
        <v>112</v>
      </c>
      <c r="D30" s="16">
        <v>80</v>
      </c>
      <c r="E30" s="16">
        <f t="shared" ref="E30:E31" si="2">SUM(C30+D30)*25%</f>
        <v>48</v>
      </c>
      <c r="F30" s="16"/>
      <c r="G30" s="11" t="s">
        <v>16</v>
      </c>
      <c r="H30" s="36">
        <v>1500</v>
      </c>
      <c r="I30" s="16">
        <f>SUM(D30+E30+F30+C30)*H30</f>
        <v>360000</v>
      </c>
    </row>
    <row r="31" spans="1:10" ht="15.75" x14ac:dyDescent="0.25">
      <c r="A31" s="11"/>
      <c r="B31" s="10" t="s">
        <v>32</v>
      </c>
      <c r="C31" s="16">
        <v>84</v>
      </c>
      <c r="D31" s="16">
        <v>80</v>
      </c>
      <c r="E31" s="16">
        <f t="shared" si="2"/>
        <v>41</v>
      </c>
      <c r="F31" s="16"/>
      <c r="G31" s="11" t="s">
        <v>16</v>
      </c>
      <c r="H31" s="36">
        <v>1000</v>
      </c>
      <c r="I31" s="16">
        <f>SUM(D31+E31+F31+C31)*H31</f>
        <v>205000</v>
      </c>
    </row>
    <row r="32" spans="1:10" ht="18.75" x14ac:dyDescent="0.3">
      <c r="A32" s="13">
        <v>5</v>
      </c>
      <c r="B32" s="14" t="s">
        <v>39</v>
      </c>
      <c r="C32" s="15"/>
      <c r="D32" s="15"/>
      <c r="E32" s="15"/>
      <c r="F32" s="15"/>
      <c r="G32" s="13"/>
      <c r="H32" s="15"/>
      <c r="I32" s="16"/>
      <c r="J32" s="9"/>
    </row>
    <row r="33" spans="1:10" ht="42.75" x14ac:dyDescent="0.25">
      <c r="A33" s="11"/>
      <c r="B33" s="12" t="s">
        <v>41</v>
      </c>
      <c r="C33" s="16"/>
      <c r="D33" s="16"/>
      <c r="E33" s="16"/>
      <c r="F33" s="16"/>
      <c r="G33" s="11"/>
      <c r="H33" s="36"/>
      <c r="I33" s="16"/>
    </row>
    <row r="34" spans="1:10" ht="15.75" x14ac:dyDescent="0.25">
      <c r="A34" s="11"/>
      <c r="B34" s="10" t="s">
        <v>42</v>
      </c>
      <c r="C34" s="16">
        <v>142</v>
      </c>
      <c r="D34" s="16">
        <v>65</v>
      </c>
      <c r="E34" s="16">
        <f t="shared" ref="E34:E37" si="3">SUM(C34+D34)*25%</f>
        <v>51.75</v>
      </c>
      <c r="F34" s="16"/>
      <c r="G34" s="11" t="s">
        <v>16</v>
      </c>
      <c r="H34" s="36">
        <v>1500</v>
      </c>
      <c r="I34" s="16">
        <f>SUM(D34+E34+F34+C34)*H34</f>
        <v>388125</v>
      </c>
    </row>
    <row r="35" spans="1:10" ht="15.75" x14ac:dyDescent="0.25">
      <c r="A35" s="11"/>
      <c r="B35" s="10" t="s">
        <v>32</v>
      </c>
      <c r="C35" s="16">
        <v>129</v>
      </c>
      <c r="D35" s="16">
        <v>65</v>
      </c>
      <c r="E35" s="16">
        <f t="shared" si="3"/>
        <v>48.5</v>
      </c>
      <c r="F35" s="16"/>
      <c r="G35" s="11" t="s">
        <v>16</v>
      </c>
      <c r="H35" s="36">
        <v>1000</v>
      </c>
      <c r="I35" s="16">
        <f>SUM(D35+E35+F35+C35)*H35</f>
        <v>242500</v>
      </c>
    </row>
    <row r="36" spans="1:10" ht="28.5" x14ac:dyDescent="0.25">
      <c r="A36" s="26">
        <v>6</v>
      </c>
      <c r="B36" s="18" t="s">
        <v>43</v>
      </c>
      <c r="C36" s="16">
        <v>10350</v>
      </c>
      <c r="D36" s="16">
        <v>0</v>
      </c>
      <c r="E36" s="16">
        <f t="shared" si="3"/>
        <v>2587.5</v>
      </c>
      <c r="F36" s="16"/>
      <c r="G36" s="11" t="s">
        <v>46</v>
      </c>
      <c r="H36" s="36">
        <v>6</v>
      </c>
      <c r="I36" s="16">
        <f>SUM(D36+E36+F36+C36)*H36</f>
        <v>77625</v>
      </c>
    </row>
    <row r="37" spans="1:10" ht="15.75" x14ac:dyDescent="0.25">
      <c r="A37" s="26">
        <v>7</v>
      </c>
      <c r="B37" s="18" t="s">
        <v>44</v>
      </c>
      <c r="C37" s="16">
        <v>4800</v>
      </c>
      <c r="D37" s="16">
        <v>0</v>
      </c>
      <c r="E37" s="16">
        <f t="shared" si="3"/>
        <v>1200</v>
      </c>
      <c r="F37" s="16"/>
      <c r="G37" s="11" t="s">
        <v>47</v>
      </c>
      <c r="H37" s="36">
        <v>6</v>
      </c>
      <c r="I37" s="16">
        <f>SUM(D37+E37+F37+C37)*H37</f>
        <v>36000</v>
      </c>
    </row>
    <row r="38" spans="1:10" ht="15.75" x14ac:dyDescent="0.25">
      <c r="A38" s="26">
        <v>8</v>
      </c>
      <c r="B38" s="18" t="s">
        <v>45</v>
      </c>
      <c r="C38" s="16">
        <v>0</v>
      </c>
      <c r="D38" s="16">
        <v>125000</v>
      </c>
      <c r="E38" s="16"/>
      <c r="F38" s="16"/>
      <c r="G38" s="11" t="s">
        <v>11</v>
      </c>
      <c r="H38" s="36">
        <v>1</v>
      </c>
      <c r="I38" s="16">
        <f>SUM(D38+E38+F38+C38)*H38</f>
        <v>125000</v>
      </c>
    </row>
    <row r="39" spans="1:10" ht="18.75" x14ac:dyDescent="0.3">
      <c r="A39" s="58" t="s">
        <v>5</v>
      </c>
      <c r="B39" s="58"/>
      <c r="C39" s="58"/>
      <c r="D39" s="58"/>
      <c r="E39" s="58"/>
      <c r="F39" s="58"/>
      <c r="G39" s="58"/>
      <c r="H39" s="58"/>
      <c r="I39" s="17">
        <f>SUM(I15:I38)</f>
        <v>4743375</v>
      </c>
    </row>
    <row r="44" spans="1:10" ht="18.75" x14ac:dyDescent="0.3">
      <c r="A44" s="57" t="s">
        <v>15</v>
      </c>
      <c r="B44" s="57"/>
      <c r="C44" s="57"/>
      <c r="D44" s="57"/>
      <c r="E44" s="57"/>
      <c r="F44" s="57"/>
      <c r="G44" s="2"/>
      <c r="I44" s="3"/>
      <c r="J44" s="1"/>
    </row>
    <row r="45" spans="1:10" x14ac:dyDescent="0.25">
      <c r="G45" s="2"/>
      <c r="I45" s="3"/>
      <c r="J45" s="1"/>
    </row>
    <row r="46" spans="1:10" ht="15.75" x14ac:dyDescent="0.25">
      <c r="A46" s="4" t="s">
        <v>6</v>
      </c>
      <c r="B46" s="5"/>
      <c r="G46" s="2"/>
      <c r="I46" s="3"/>
      <c r="J46" s="1"/>
    </row>
    <row r="47" spans="1:10" ht="15.75" x14ac:dyDescent="0.25">
      <c r="A47" s="4"/>
      <c r="B47" s="5"/>
      <c r="G47" s="2"/>
      <c r="I47" s="3"/>
      <c r="J47" s="1"/>
    </row>
    <row r="48" spans="1:10" ht="15.75" x14ac:dyDescent="0.25">
      <c r="A48" s="4"/>
      <c r="B48" s="5"/>
      <c r="G48" s="2"/>
      <c r="I48" s="3"/>
      <c r="J48" s="1"/>
    </row>
    <row r="49" spans="1:11" ht="15.75" x14ac:dyDescent="0.25">
      <c r="A49" s="4"/>
      <c r="B49" s="5"/>
      <c r="G49" s="2"/>
      <c r="I49" s="3"/>
      <c r="J49" s="1"/>
    </row>
    <row r="50" spans="1:11" ht="15.75" x14ac:dyDescent="0.25">
      <c r="A50" s="4"/>
      <c r="B50" s="4"/>
      <c r="G50" s="2"/>
      <c r="I50" s="3"/>
      <c r="J50" s="1"/>
    </row>
    <row r="51" spans="1:11" ht="15.75" x14ac:dyDescent="0.25">
      <c r="A51" s="6" t="s">
        <v>7</v>
      </c>
      <c r="B51" s="7"/>
      <c r="G51" s="2"/>
      <c r="I51" s="3"/>
      <c r="J51" s="1"/>
      <c r="K51" s="27">
        <f>I50-I39</f>
        <v>-4743375</v>
      </c>
    </row>
  </sheetData>
  <mergeCells count="6">
    <mergeCell ref="A44:F44"/>
    <mergeCell ref="A3:C3"/>
    <mergeCell ref="A5:B5"/>
    <mergeCell ref="A7:I7"/>
    <mergeCell ref="A9:I9"/>
    <mergeCell ref="A39:H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HVAC</vt:lpstr>
      <vt:lpstr>for working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2025-01-20T09:36:24Z</dcterms:modified>
</cp:coreProperties>
</file>