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1709EC82-07CE-4423-9A7F-31B70B24C3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F15" i="14"/>
  <c r="F14" i="14"/>
  <c r="B44" i="14"/>
  <c r="B171" i="14"/>
  <c r="B3" i="14"/>
  <c r="D33" i="13"/>
  <c r="B160" i="14"/>
  <c r="B162" i="14" s="1"/>
  <c r="E4" i="14"/>
  <c r="D9" i="14"/>
  <c r="D10" i="14" s="1"/>
  <c r="D11" i="14" l="1"/>
  <c r="D12" i="14" s="1"/>
  <c r="B166" i="14"/>
  <c r="B8" i="14" s="1"/>
  <c r="B168" i="14"/>
  <c r="E148" i="14"/>
  <c r="E149" i="14" s="1"/>
  <c r="E150" i="14" s="1"/>
  <c r="B169" i="14" l="1"/>
  <c r="B174" i="14" s="1"/>
  <c r="B179" i="14" s="1"/>
  <c r="B184" i="14" s="1"/>
  <c r="G147" i="14"/>
  <c r="B143" i="14"/>
  <c r="B149" i="14" s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2" i="1" l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0" i="1"/>
  <c r="E572" i="1" s="1"/>
  <c r="N31" i="13"/>
  <c r="N32" i="13" s="1"/>
  <c r="E573" i="1" l="1"/>
  <c r="E574" i="1"/>
  <c r="E575" i="1" s="1"/>
  <c r="N34" i="13"/>
  <c r="N35" i="13" s="1"/>
  <c r="N37" i="13" s="1"/>
  <c r="D27" i="6"/>
  <c r="I5" i="13"/>
  <c r="I6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B22" i="13" l="1"/>
  <c r="I19" i="13"/>
  <c r="I22" i="13" s="1"/>
  <c r="C41" i="13" s="1"/>
  <c r="J129" i="14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l="1"/>
  <c r="B121" i="14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B2" i="14" l="1"/>
  <c r="D3" i="13"/>
  <c r="B6" i="5"/>
  <c r="B11" i="5" s="1"/>
  <c r="B95" i="14"/>
  <c r="D7" i="5" s="1"/>
  <c r="D678" i="1"/>
  <c r="B71" i="14"/>
  <c r="B124" i="14"/>
  <c r="D6" i="5" l="1"/>
  <c r="B19" i="14"/>
  <c r="D5" i="13"/>
  <c r="D6" i="13" s="1"/>
  <c r="D19" i="13" s="1"/>
  <c r="C40" i="13" s="1"/>
  <c r="C42" i="13" s="1"/>
  <c r="D11" i="5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13" i="14" s="1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F674" i="1"/>
  <c r="D638" i="1"/>
  <c r="D639" i="1" s="1"/>
  <c r="E26" i="6"/>
  <c r="D595" i="1"/>
  <c r="D599" i="1" s="1"/>
  <c r="D601" i="1" s="1"/>
  <c r="D26" i="6" s="1"/>
  <c r="D648" i="1" l="1"/>
  <c r="F691" i="1" s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D688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I496" i="1" s="1"/>
  <c r="I498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 s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 l="1"/>
  <c r="D307" i="1" s="1"/>
  <c r="C19" i="6" s="1"/>
  <c r="J18" i="5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<sst xmlns="http://schemas.openxmlformats.org/spreadsheetml/2006/main" count="1668" uniqueCount="395">
  <si>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</si>
  <si>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</si>
  <si>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</si>
  <si>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</si>
  <si>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</si>
  <si>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</si>
  <si>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</si>
  <si>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</si>
  <si>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</si>
  <si>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</si>
  <si>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</si>
  <si>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</si>
  <si>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</si>
  <si>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</si>
  <si>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</si>
  <si>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</si>
  <si>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</si>
  <si>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</si>
  <si>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</si>
  <si>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</si>
  <si>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</si>
  <si>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</si>
  <si>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</si>
  <si>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</si>
  <si>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</si>
  <si>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</si>
  <si>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</si>
  <si>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</si>
  <si>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</si>
  <si>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</si>
  <si>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</si>
  <si>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</si>
  <si>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</si>
  <si>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</si>
  <si>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</si>
  <si>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</si>
  <si>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</si>
  <si>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</si>
  <si>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</si>
  <si>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</si>
  <si>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</si>
  <si>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</si>
  <si>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</si>
  <si>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</si>
  <si>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</si>
  <si>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</si>
  <si>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</si>
  <si>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</si>
  <si>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</si>
  <si>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</si>
  <si>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</si>
  <si>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</si>
  <si>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</si>
  <si>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</si>
  <si>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</si>
  <si>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</si>
  <si>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</si>
  <si>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</si>
  <si>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</si>
  <si>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</si>
  <si>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</si>
  <si>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</si>
  <si>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</si>
  <si>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</si>
  <si>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</si>
  <si>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</si>
  <si>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</si>
  <si>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</si>
  <si>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</si>
  <si>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</si>
  <si>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</si>
  <si>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</si>
  <si>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</si>
  <si>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</si>
  <si>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</si>
  <si>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</si>
  <si>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</si>
  <si>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</si>
  <si>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</si>
  <si>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</si>
  <si>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</si>
  <si>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</si>
  <si>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</si>
  <si>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</si>
  <si>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</si>
  <si>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</si>
  <si>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</si>
  <si>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</si>
  <si>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</si>
  <si>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</si>
  <si>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</si>
  <si>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</si>
  <si>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</si>
  <si>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</si>
  <si>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</si>
  <si>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</si>
  <si>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</si>
  <si>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</si>
  <si>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</si>
  <si>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</si>
  <si>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</si>
  <si>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</si>
  <si>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</si>
  <si>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</si>
  <si>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</si>
  <si>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</si>
  <si>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</si>
  <si>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</si>
  <si>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</si>
  <si>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</si>
  <si>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</si>
  <si>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</si>
  <si>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</si>
  <si>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</si>
  <si>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</si>
  <si>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</si>
  <si>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</si>
  <si>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</si>
  <si>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</si>
  <si>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</si>
  <si>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</si>
  <si>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</si>
  <si>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</si>
  <si>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</si>
  <si>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</si>
  <si>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</si>
  <si>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</si>
  <si>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</si>
  <si>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</si>
  <si>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</si>
  <si>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</si>
  <si>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</si>
  <si>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</si>
  <si>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</si>
  <si>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</si>
  <si>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</si>
  <si>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</si>
  <si>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</si>
  <si>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</si>
  <si>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</si>
  <si>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</si>
  <si>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</si>
  <si>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</si>
  <si>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</si>
  <si>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</si>
  <si>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</si>
  <si>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</si>
  <si>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</si>
  <si>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</si>
  <si>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</si>
  <si>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</si>
  <si>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</si>
  <si>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</si>
  <si>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</si>
  <si>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</si>
  <si>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</si>
  <si>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</si>
  <si>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</si>
  <si>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</si>
  <si>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</si>
  <si>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</si>
  <si>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</si>
  <si>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</si>
  <si>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</si>
  <si>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</si>
  <si>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</si>
  <si>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</si>
  <si>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</si>
  <si>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</si>
  <si>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</si>
  <si>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</si>
  <si>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</si>
  <si>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</si>
  <si>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</si>
  <si>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</si>
  <si>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</si>
  <si>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</si>
  <si>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</si>
  <si>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</si>
  <si>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</si>
  <si>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</si>
  <si>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</si>
  <si>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</si>
  <si>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</si>
  <si>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</si>
  <si>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</si>
  <si>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</si>
  <si>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</si>
  <si>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</si>
  <si>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</si>
  <si>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</si>
  <si>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</si>
  <si>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</si>
  <si>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</si>
  <si>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</si>
  <si>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</si>
  <si>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</si>
  <si>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</si>
  <si>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</si>
  <si>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</si>
  <si>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</si>
  <si>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</si>
  <si>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</si>
  <si>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</si>
  <si>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</si>
  <si>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</si>
  <si>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</si>
  <si>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</si>
  <si>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</si>
  <si>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</si>
  <si>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</si>
  <si>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</si>
  <si>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</si>
  <si>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</si>
  <si>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</si>
  <si>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</si>
  <si>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</si>
  <si>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</si>
  <si>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</si>
  <si>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</si>
  <si>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</si>
  <si>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</si>
  <si>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</si>
  <si>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</si>
  <si>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</si>
  <si>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</si>
  <si>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</si>
  <si>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</si>
  <si>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</si>
  <si>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</si>
  <si>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</si>
  <si>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</si>
  <si>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</si>
  <si>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</si>
  <si>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</si>
  <si>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</si>
  <si>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</si>
  <si>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</si>
  <si>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</si>
  <si>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</si>
  <si>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</si>
  <si>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</si>
  <si>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</si>
  <si>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</si>
  <si>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</si>
  <si>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</si>
  <si>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</si>
  <si>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</si>
  <si>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</si>
  <si>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</si>
  <si>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</si>
  <si>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</si>
  <si>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</si>
  <si>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</si>
  <si>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</si>
  <si>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</si>
  <si>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</si>
  <si>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</si>
  <si>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</si>
  <si>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</si>
  <si>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</si>
  <si>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</si>
  <si>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</si>
  <si>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</si>
  <si>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</si>
  <si>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</si>
  <si>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</si>
  <si>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</si>
  <si>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</si>
  <si>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</si>
  <si>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</si>
  <si>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</si>
  <si>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</si>
  <si>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</si>
  <si>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</si>
  <si>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</si>
  <si>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</si>
  <si>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</si>
  <si>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</si>
  <si>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</si>
  <si>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</si>
  <si>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</si>
  <si>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</si>
  <si>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</si>
  <si>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</si>
  <si>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</si>
  <si>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</si>
  <si>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</si>
  <si>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</si>
  <si>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</si>
  <si>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</si>
  <si>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</si>
  <si>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</si>
  <si>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</si>
  <si>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</si>
  <si>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</si>
  <si>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</si>
  <si>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</si>
  <si>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</si>
  <si>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</si>
  <si>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</si>
  <si>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</si>
  <si>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</si>
  <si>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</si>
  <si>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</si>
  <si>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</si>
  <si>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</si>
  <si>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</si>
  <si>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</si>
  <si>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</si>
  <si>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</si>
  <si>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</si>
  <si>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</si>
  <si>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</si>
  <si>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</si>
  <si>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</si>
  <si>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</si>
  <si>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</si>
  <si>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</si>
  <si>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</si>
  <si>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</si>
  <si>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</si>
  <si>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</si>
  <si>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</si>
  <si>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</si>
  <si>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</si>
  <si>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</si>
  <si>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</si>
  <si>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</si>
  <si>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</si>
  <si>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</si>
  <si>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</si>
  <si>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</si>
  <si>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</si>
  <si>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</si>
  <si>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</si>
  <si>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</si>
  <si>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</si>
  <si>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</si>
  <si>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</si>
  <si>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</si>
  <si>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</si>
  <si>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</si>
  <si>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</si>
  <si>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</si>
  <si>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</si>
  <si>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</si>
  <si>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</si>
  <si>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</si>
  <si>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</si>
  <si>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</si>
  <si>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</si>
  <si>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</si>
  <si>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</si>
  <si>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</si>
  <si>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</si>
  <si>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</si>
  <si>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</si>
  <si>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</si>
  <si>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</si>
  <si>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</si>
  <si>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</si>
  <si>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</si>
  <si>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</si>
  <si>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</si>
  <si>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</si>
  <si>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</si>
  <si>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</si>
  <si>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</si>
  <si>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</si>
  <si>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</si>
  <si>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</si>
  <si>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</si>
  <si>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</si>
  <si>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</si>
  <si>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</si>
  <si>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</si>
  <si>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</si>
  <si>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</si>
  <si>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</si>
  <si>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</si>
  <si>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</si>
  <si>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</si>
  <si>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</si>
  <si>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</si>
  <si>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</si>
  <si>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</si>
  <si>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</si>
  <si>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</si>
  <si>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</si>
  <si>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</si>
  <si>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</si>
  <si>
    <t>Received on 2 April 24 (in Mohsin traders</t>
  </si>
  <si>
    <t>Received on 26 April 24 (in Mohsin traders</t>
  </si>
  <si>
    <t>Extra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</si>
</sst>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7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165" fontId="11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0" borderId="2" xfId="0" applyFont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28" fillId="3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29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4" fillId="2" borderId="18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  <xf numFmtId="0" fontId="46" fillId="0" borderId="2" xfId="0" applyFont="1" applyFill="1" applyBorder="1" applyAlignment="1">
      <alignment horizontal="right" vertical="center"/>
    </xf>
    <xf numFmtId="165" fontId="46" fillId="0" borderId="2" xfId="0" applyNumberFormat="1" applyFont="1" applyFill="1" applyBorder="1" applyAlignment="1">
      <alignment horizontal="right" vertical="center"/>
    </xf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1438275</xdr:colOff>
      <xdr:row>13</xdr:row>
      <xdr:rowOff>9525</xdr:rowOff>
    </xdr:from>
    <xdr:to>
      <xdr:col>8</xdr:col>
      <xdr:colOff>371475</xdr:colOff>
      <xdr:row>15</xdr:row>
      <xdr:rowOff>400050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6DA80E-B293-C833-F2D5-64C4160C63E7}"/>
            </a:ext>
          </a:extLst>
        </xdr:cNvPr>
        <xdr:cNvSpPr txBox="1"/>
      </xdr:nvSpPr>
      <xdr:spPr>
        <a:xfrm>
          <a:off x="7934325" y="4733925"/>
          <a:ext cx="317182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kern="1200">
              <a:solidFill>
                <a:srgbClr val="FF0000"/>
              </a:solidFill>
            </a:rPr>
            <a:t>NILL</a:t>
          </a:r>
          <a:endParaRPr lang="en-PK" sz="4800" b="1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1247775</xdr:colOff>
      <xdr:row>15</xdr:row>
      <xdr:rowOff>0</xdr:rowOff>
    </xdr:from>
    <xdr:to>
      <xdr:col>13</xdr:col>
      <xdr:colOff>180975</xdr:colOff>
      <xdr:row>18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C20584-E512-4134-AAFA-6072D0D0E5F6}"/>
            </a:ext>
          </a:extLst>
        </xdr:cNvPr>
        <xdr:cNvSpPr txBox="1"/>
      </xdr:nvSpPr>
      <xdr:spPr>
        <a:xfrm>
          <a:off x="13392150" y="5734050"/>
          <a:ext cx="317182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kern="1200">
              <a:solidFill>
                <a:srgbClr val="FF0000"/>
              </a:solidFill>
            </a:rPr>
            <a:t>NILL</a:t>
          </a:r>
          <a:endParaRPr lang="en-PK" sz="4800" b="1" kern="12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18" t="s">
        <v>0</v>
      </c>
      <c r="B1" s="319"/>
      <c r="C1" s="319"/>
      <c r="D1" s="320"/>
      <c r="E1" s="1"/>
      <c r="F1" s="186"/>
    </row>
    <row r="2" spans="1:15" ht="23.25" x14ac:dyDescent="0.25">
      <c r="A2" s="321" t="s">
        <v>1</v>
      </c>
      <c r="B2" s="322"/>
      <c r="C2" s="322"/>
      <c r="D2" s="323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24" t="s">
        <v>27</v>
      </c>
      <c r="B4" s="324"/>
      <c r="C4" s="324"/>
      <c r="D4" s="324"/>
    </row>
    <row r="5" spans="1:15" ht="18.75" x14ac:dyDescent="0.3">
      <c r="A5" s="325" t="s">
        <v>6</v>
      </c>
      <c r="B5" s="325"/>
      <c r="C5" s="325"/>
      <c r="D5" s="325"/>
      <c r="G5" s="23"/>
      <c r="H5" s="23"/>
      <c r="I5" s="23"/>
    </row>
    <row r="6" spans="1:15" s="5" customFormat="1" ht="18.75" x14ac:dyDescent="0.25">
      <c r="A6" s="326" t="s">
        <v>2</v>
      </c>
      <c r="B6" s="326"/>
      <c r="C6" s="326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4" t="s">
        <v>19</v>
      </c>
      <c r="B7" s="315"/>
      <c r="C7" s="316"/>
      <c r="D7" s="12"/>
      <c r="F7" s="26"/>
      <c r="G7" s="24"/>
      <c r="H7" s="24"/>
      <c r="I7" s="24"/>
    </row>
    <row r="8" spans="1:15" ht="26.25" x14ac:dyDescent="0.3">
      <c r="A8" s="313" t="s">
        <v>3</v>
      </c>
      <c r="B8" s="313"/>
      <c r="C8" s="313"/>
      <c r="D8" s="13">
        <v>724832</v>
      </c>
      <c r="G8" s="23"/>
      <c r="H8" s="23"/>
      <c r="I8" s="62"/>
      <c r="J8" s="62"/>
    </row>
    <row r="9" spans="1:15" ht="18.75" x14ac:dyDescent="0.3">
      <c r="A9" s="313" t="s">
        <v>4</v>
      </c>
      <c r="B9" s="313" t="s">
        <v>3</v>
      </c>
      <c r="C9" s="313" t="s">
        <v>3</v>
      </c>
      <c r="D9" s="13">
        <v>6107054</v>
      </c>
      <c r="I9" s="63"/>
      <c r="J9" s="5"/>
    </row>
    <row r="10" spans="1:15" ht="23.25" x14ac:dyDescent="0.3">
      <c r="A10" s="313" t="s">
        <v>5</v>
      </c>
      <c r="B10" s="313" t="s">
        <v>5</v>
      </c>
      <c r="C10" s="313" t="s">
        <v>5</v>
      </c>
      <c r="D10" s="13">
        <v>2961315</v>
      </c>
      <c r="F10" s="330"/>
      <c r="G10" s="330"/>
      <c r="H10" s="330"/>
      <c r="I10" s="64"/>
      <c r="J10" s="5"/>
      <c r="K10" s="29"/>
    </row>
    <row r="11" spans="1:15" ht="18.75" x14ac:dyDescent="0.3">
      <c r="A11" s="280" t="s">
        <v>8</v>
      </c>
      <c r="B11" s="280"/>
      <c r="C11" s="280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80" t="s">
        <v>36</v>
      </c>
      <c r="B12" s="280"/>
      <c r="C12" s="280"/>
      <c r="D12" s="13">
        <f>D11*0.05</f>
        <v>489660.05000000005</v>
      </c>
      <c r="F12" s="330"/>
      <c r="G12" s="330"/>
      <c r="H12" s="330"/>
      <c r="I12" s="65"/>
      <c r="J12" s="65"/>
      <c r="K12" s="29"/>
    </row>
    <row r="13" spans="1:15" ht="18.75" x14ac:dyDescent="0.3">
      <c r="A13" s="280" t="s">
        <v>37</v>
      </c>
      <c r="B13" s="280"/>
      <c r="C13" s="280"/>
      <c r="D13" s="13">
        <f>D11*0.05</f>
        <v>489660.05000000005</v>
      </c>
      <c r="I13" s="63"/>
      <c r="J13" s="5"/>
    </row>
    <row r="14" spans="1:15" ht="23.25" x14ac:dyDescent="0.3">
      <c r="A14" s="280" t="s">
        <v>38</v>
      </c>
      <c r="B14" s="280"/>
      <c r="C14" s="280"/>
      <c r="D14" s="13">
        <f>D11*0.08</f>
        <v>783456.08000000007</v>
      </c>
      <c r="F14" s="330"/>
      <c r="G14" s="330"/>
      <c r="H14" s="330"/>
      <c r="I14" s="66"/>
      <c r="J14" s="68"/>
    </row>
    <row r="15" spans="1:15" ht="18.75" x14ac:dyDescent="0.3">
      <c r="A15" s="280" t="s">
        <v>39</v>
      </c>
      <c r="B15" s="280"/>
      <c r="C15" s="280"/>
      <c r="D15" s="13">
        <f>D11*0.075</f>
        <v>734490.07499999995</v>
      </c>
    </row>
    <row r="16" spans="1:15" ht="18.75" x14ac:dyDescent="0.3">
      <c r="A16" s="280" t="s">
        <v>40</v>
      </c>
      <c r="B16" s="280"/>
      <c r="C16" s="280"/>
      <c r="D16" s="13">
        <f>SUM(D12:D15)</f>
        <v>2497266.2549999999</v>
      </c>
    </row>
    <row r="17" spans="1:9" s="8" customFormat="1" ht="18.75" x14ac:dyDescent="0.3">
      <c r="A17" s="304" t="s">
        <v>41</v>
      </c>
      <c r="B17" s="304"/>
      <c r="C17" s="304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3"/>
      <c r="B18" s="303"/>
      <c r="C18" s="303"/>
      <c r="D18" s="13"/>
    </row>
    <row r="19" spans="1:9" s="6" customFormat="1" ht="18.75" x14ac:dyDescent="0.3">
      <c r="A19" s="314" t="s">
        <v>18</v>
      </c>
      <c r="B19" s="315"/>
      <c r="C19" s="316"/>
      <c r="D19" s="15"/>
      <c r="F19" s="26"/>
      <c r="G19" s="26"/>
      <c r="H19" s="26"/>
      <c r="I19" s="26"/>
    </row>
    <row r="20" spans="1:9" ht="18.75" x14ac:dyDescent="0.3">
      <c r="A20" s="313" t="s">
        <v>3</v>
      </c>
      <c r="B20" s="313"/>
      <c r="C20" s="313"/>
      <c r="D20" s="13">
        <v>8169122.5499999998</v>
      </c>
    </row>
    <row r="21" spans="1:9" ht="23.25" x14ac:dyDescent="0.35">
      <c r="A21" s="313" t="s">
        <v>4</v>
      </c>
      <c r="B21" s="313" t="s">
        <v>3</v>
      </c>
      <c r="C21" s="313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13" t="s">
        <v>5</v>
      </c>
      <c r="B22" s="313" t="s">
        <v>5</v>
      </c>
      <c r="C22" s="313" t="s">
        <v>5</v>
      </c>
      <c r="D22" s="13">
        <v>1476445</v>
      </c>
      <c r="H22" s="57"/>
      <c r="I22" s="55"/>
    </row>
    <row r="23" spans="1:9" ht="23.25" x14ac:dyDescent="0.35">
      <c r="A23" s="313" t="s">
        <v>10</v>
      </c>
      <c r="B23" s="313"/>
      <c r="C23" s="313"/>
      <c r="D23" s="13">
        <v>1155005.8600000001</v>
      </c>
      <c r="H23" s="56"/>
      <c r="I23" s="28"/>
    </row>
    <row r="24" spans="1:9" ht="18.75" x14ac:dyDescent="0.3">
      <c r="A24" s="313" t="s">
        <v>11</v>
      </c>
      <c r="B24" s="313" t="s">
        <v>3</v>
      </c>
      <c r="C24" s="313" t="s">
        <v>3</v>
      </c>
      <c r="D24" s="13">
        <v>1562807.66</v>
      </c>
    </row>
    <row r="25" spans="1:9" ht="21" x14ac:dyDescent="0.35">
      <c r="A25" s="280" t="s">
        <v>9</v>
      </c>
      <c r="B25" s="280"/>
      <c r="C25" s="280"/>
      <c r="D25" s="13">
        <f>SUM(D20:D24)</f>
        <v>12363381.07</v>
      </c>
      <c r="I25" s="27"/>
    </row>
    <row r="26" spans="1:9" ht="18.75" x14ac:dyDescent="0.3">
      <c r="A26" s="280" t="s">
        <v>36</v>
      </c>
      <c r="B26" s="280"/>
      <c r="C26" s="280"/>
      <c r="D26" s="13">
        <f>D25*0.05</f>
        <v>618169.05350000004</v>
      </c>
    </row>
    <row r="27" spans="1:9" ht="18.75" x14ac:dyDescent="0.3">
      <c r="A27" s="280" t="s">
        <v>37</v>
      </c>
      <c r="B27" s="280"/>
      <c r="C27" s="280"/>
      <c r="D27" s="13">
        <f>D25*0.05</f>
        <v>618169.05350000004</v>
      </c>
    </row>
    <row r="28" spans="1:9" ht="18.75" x14ac:dyDescent="0.3">
      <c r="A28" s="280" t="s">
        <v>38</v>
      </c>
      <c r="B28" s="280"/>
      <c r="C28" s="280"/>
      <c r="D28" s="13">
        <f>D25*0.08</f>
        <v>989070.48560000001</v>
      </c>
    </row>
    <row r="29" spans="1:9" ht="26.25" x14ac:dyDescent="0.4">
      <c r="A29" s="280" t="s">
        <v>39</v>
      </c>
      <c r="B29" s="280"/>
      <c r="C29" s="280"/>
      <c r="D29" s="13">
        <f>D25*0.075</f>
        <v>927253.58025</v>
      </c>
      <c r="I29" s="67"/>
    </row>
    <row r="30" spans="1:9" ht="26.25" x14ac:dyDescent="0.4">
      <c r="A30" s="280" t="s">
        <v>40</v>
      </c>
      <c r="B30" s="280"/>
      <c r="C30" s="280"/>
      <c r="D30" s="13">
        <f>SUM(D26:D29)</f>
        <v>3152662.1728500002</v>
      </c>
      <c r="I30" s="67"/>
    </row>
    <row r="31" spans="1:9" s="8" customFormat="1" ht="15" customHeight="1" x14ac:dyDescent="0.3">
      <c r="A31" s="304" t="s">
        <v>41</v>
      </c>
      <c r="B31" s="304"/>
      <c r="C31" s="304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4" t="s">
        <v>17</v>
      </c>
      <c r="B33" s="315"/>
      <c r="C33" s="316"/>
      <c r="D33" s="15"/>
      <c r="F33" s="26"/>
      <c r="G33" s="26"/>
      <c r="H33" s="26"/>
      <c r="I33" s="26"/>
    </row>
    <row r="34" spans="1:10" ht="15" customHeight="1" x14ac:dyDescent="0.3">
      <c r="A34" s="327" t="s">
        <v>3</v>
      </c>
      <c r="B34" s="328"/>
      <c r="C34" s="329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27" t="s">
        <v>10</v>
      </c>
      <c r="B37" s="328"/>
      <c r="C37" s="329"/>
      <c r="D37" s="13">
        <v>192962.6</v>
      </c>
      <c r="I37" s="28"/>
    </row>
    <row r="38" spans="1:10" ht="21" x14ac:dyDescent="0.35">
      <c r="A38" s="313" t="s">
        <v>11</v>
      </c>
      <c r="B38" s="313" t="s">
        <v>3</v>
      </c>
      <c r="C38" s="313" t="s">
        <v>3</v>
      </c>
      <c r="D38" s="13"/>
      <c r="I38" s="27"/>
    </row>
    <row r="39" spans="1:10" ht="18.75" x14ac:dyDescent="0.3">
      <c r="A39" s="303" t="s">
        <v>12</v>
      </c>
      <c r="B39" s="303"/>
      <c r="C39" s="303"/>
      <c r="D39" s="13">
        <f>SUM(D34:D38)</f>
        <v>192962.6</v>
      </c>
    </row>
    <row r="40" spans="1:10" ht="18.75" x14ac:dyDescent="0.3">
      <c r="A40" s="303" t="s">
        <v>36</v>
      </c>
      <c r="B40" s="303"/>
      <c r="C40" s="303"/>
      <c r="D40" s="13">
        <f>D39*0.05</f>
        <v>9648.130000000001</v>
      </c>
    </row>
    <row r="41" spans="1:10" ht="18.75" x14ac:dyDescent="0.3">
      <c r="A41" s="303" t="s">
        <v>37</v>
      </c>
      <c r="B41" s="303"/>
      <c r="C41" s="303"/>
      <c r="D41" s="13">
        <f>D39*0.05</f>
        <v>9648.130000000001</v>
      </c>
      <c r="J41" s="9"/>
    </row>
    <row r="42" spans="1:10" ht="18.75" x14ac:dyDescent="0.3">
      <c r="A42" s="303" t="s">
        <v>38</v>
      </c>
      <c r="B42" s="303"/>
      <c r="C42" s="303"/>
      <c r="D42" s="13">
        <f>D39*0.08</f>
        <v>15437.008000000002</v>
      </c>
    </row>
    <row r="43" spans="1:10" ht="18.75" x14ac:dyDescent="0.3">
      <c r="A43" s="303" t="s">
        <v>39</v>
      </c>
      <c r="B43" s="303"/>
      <c r="C43" s="303"/>
      <c r="D43" s="13">
        <f>D39*0.075</f>
        <v>14472.195</v>
      </c>
    </row>
    <row r="44" spans="1:10" ht="18.75" x14ac:dyDescent="0.3">
      <c r="A44" s="303" t="s">
        <v>40</v>
      </c>
      <c r="B44" s="303"/>
      <c r="C44" s="303"/>
      <c r="D44" s="13">
        <f>SUM(D40:D43)</f>
        <v>49205.463000000003</v>
      </c>
    </row>
    <row r="45" spans="1:10" s="8" customFormat="1" ht="18.75" x14ac:dyDescent="0.3">
      <c r="A45" s="304" t="s">
        <v>41</v>
      </c>
      <c r="B45" s="304"/>
      <c r="C45" s="304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3"/>
      <c r="B46" s="303"/>
      <c r="C46" s="303"/>
      <c r="D46" s="13"/>
    </row>
    <row r="47" spans="1:10" s="6" customFormat="1" ht="18.75" x14ac:dyDescent="0.3">
      <c r="A47" s="314" t="s">
        <v>20</v>
      </c>
      <c r="B47" s="315"/>
      <c r="C47" s="316"/>
      <c r="D47" s="15"/>
      <c r="F47" s="26"/>
      <c r="G47" s="26"/>
      <c r="H47" s="26"/>
      <c r="I47" s="26"/>
    </row>
    <row r="48" spans="1:10" ht="18.75" x14ac:dyDescent="0.3">
      <c r="A48" s="313" t="s">
        <v>3</v>
      </c>
      <c r="B48" s="313"/>
      <c r="C48" s="313"/>
      <c r="D48" s="13">
        <v>371475.41</v>
      </c>
    </row>
    <row r="49" spans="1:9" ht="18.75" x14ac:dyDescent="0.3">
      <c r="A49" s="313" t="s">
        <v>4</v>
      </c>
      <c r="B49" s="313" t="s">
        <v>3</v>
      </c>
      <c r="C49" s="313" t="s">
        <v>3</v>
      </c>
      <c r="D49" s="13">
        <v>14824</v>
      </c>
    </row>
    <row r="50" spans="1:9" ht="18.75" x14ac:dyDescent="0.3">
      <c r="A50" s="313" t="s">
        <v>5</v>
      </c>
      <c r="B50" s="313" t="s">
        <v>5</v>
      </c>
      <c r="C50" s="313" t="s">
        <v>5</v>
      </c>
      <c r="D50" s="13">
        <v>45500</v>
      </c>
    </row>
    <row r="51" spans="1:9" ht="18.75" x14ac:dyDescent="0.3">
      <c r="A51" s="313" t="s">
        <v>15</v>
      </c>
      <c r="B51" s="313" t="s">
        <v>5</v>
      </c>
      <c r="C51" s="313" t="s">
        <v>5</v>
      </c>
      <c r="D51" s="13">
        <v>843676</v>
      </c>
    </row>
    <row r="52" spans="1:9" ht="18.75" x14ac:dyDescent="0.3">
      <c r="A52" s="313" t="s">
        <v>10</v>
      </c>
      <c r="B52" s="313"/>
      <c r="C52" s="313"/>
      <c r="D52" s="13"/>
    </row>
    <row r="53" spans="1:9" ht="18.75" x14ac:dyDescent="0.3">
      <c r="A53" s="313" t="s">
        <v>11</v>
      </c>
      <c r="B53" s="313" t="s">
        <v>3</v>
      </c>
      <c r="C53" s="313" t="s">
        <v>3</v>
      </c>
      <c r="D53" s="13"/>
    </row>
    <row r="54" spans="1:9" ht="18.75" x14ac:dyDescent="0.3">
      <c r="A54" s="303" t="s">
        <v>13</v>
      </c>
      <c r="B54" s="303"/>
      <c r="C54" s="303"/>
      <c r="D54" s="13">
        <f>SUM(D48:D53)</f>
        <v>1275475.4099999999</v>
      </c>
    </row>
    <row r="55" spans="1:9" ht="18.75" x14ac:dyDescent="0.3">
      <c r="A55" s="303" t="s">
        <v>36</v>
      </c>
      <c r="B55" s="303"/>
      <c r="C55" s="303"/>
      <c r="D55" s="13">
        <f>D54*0.05</f>
        <v>63773.770499999999</v>
      </c>
    </row>
    <row r="56" spans="1:9" ht="18.75" x14ac:dyDescent="0.3">
      <c r="A56" s="303" t="s">
        <v>37</v>
      </c>
      <c r="B56" s="303"/>
      <c r="C56" s="303"/>
      <c r="D56" s="13">
        <f>D54*0.05</f>
        <v>63773.770499999999</v>
      </c>
    </row>
    <row r="57" spans="1:9" ht="18.75" x14ac:dyDescent="0.3">
      <c r="A57" s="303" t="s">
        <v>38</v>
      </c>
      <c r="B57" s="303"/>
      <c r="C57" s="303"/>
      <c r="D57" s="13">
        <f>D54*0.08</f>
        <v>102038.0328</v>
      </c>
    </row>
    <row r="58" spans="1:9" ht="18.75" x14ac:dyDescent="0.3">
      <c r="A58" s="303" t="s">
        <v>39</v>
      </c>
      <c r="B58" s="303"/>
      <c r="C58" s="303"/>
      <c r="D58" s="13">
        <f>D54*0.075</f>
        <v>95660.655749999991</v>
      </c>
    </row>
    <row r="59" spans="1:9" ht="18.75" x14ac:dyDescent="0.3">
      <c r="A59" s="303" t="s">
        <v>40</v>
      </c>
      <c r="B59" s="303"/>
      <c r="C59" s="303"/>
      <c r="D59" s="13">
        <f>SUM(D55:D58)</f>
        <v>325246.22954999999</v>
      </c>
    </row>
    <row r="60" spans="1:9" s="8" customFormat="1" ht="18.75" x14ac:dyDescent="0.3">
      <c r="A60" s="304" t="s">
        <v>41</v>
      </c>
      <c r="B60" s="304"/>
      <c r="C60" s="304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3"/>
      <c r="B61" s="303"/>
      <c r="C61" s="303"/>
      <c r="D61" s="13"/>
    </row>
    <row r="62" spans="1:9" s="6" customFormat="1" ht="18.75" x14ac:dyDescent="0.3">
      <c r="A62" s="314" t="s">
        <v>21</v>
      </c>
      <c r="B62" s="315"/>
      <c r="C62" s="316"/>
      <c r="D62" s="15"/>
      <c r="F62" s="26"/>
      <c r="G62" s="26"/>
      <c r="H62" s="26"/>
      <c r="I62" s="26"/>
    </row>
    <row r="63" spans="1:9" ht="18.75" x14ac:dyDescent="0.3">
      <c r="A63" s="313" t="s">
        <v>3</v>
      </c>
      <c r="B63" s="313"/>
      <c r="C63" s="313"/>
      <c r="D63" s="13"/>
    </row>
    <row r="64" spans="1:9" ht="18.75" x14ac:dyDescent="0.3">
      <c r="A64" s="313" t="s">
        <v>4</v>
      </c>
      <c r="B64" s="313" t="s">
        <v>3</v>
      </c>
      <c r="C64" s="313" t="s">
        <v>3</v>
      </c>
      <c r="D64" s="13"/>
    </row>
    <row r="65" spans="1:9" ht="18.75" x14ac:dyDescent="0.3">
      <c r="A65" s="313" t="s">
        <v>5</v>
      </c>
      <c r="B65" s="313" t="s">
        <v>5</v>
      </c>
      <c r="C65" s="313" t="s">
        <v>5</v>
      </c>
      <c r="D65" s="13"/>
    </row>
    <row r="66" spans="1:9" ht="18.75" x14ac:dyDescent="0.3">
      <c r="A66" s="313" t="s">
        <v>10</v>
      </c>
      <c r="B66" s="313"/>
      <c r="C66" s="313"/>
      <c r="D66" s="13">
        <v>3852994.23</v>
      </c>
    </row>
    <row r="67" spans="1:9" ht="18.75" x14ac:dyDescent="0.3">
      <c r="A67" s="313" t="s">
        <v>11</v>
      </c>
      <c r="B67" s="313" t="s">
        <v>3</v>
      </c>
      <c r="C67" s="313" t="s">
        <v>3</v>
      </c>
      <c r="D67" s="13">
        <v>3023296.54</v>
      </c>
    </row>
    <row r="68" spans="1:9" ht="18.75" x14ac:dyDescent="0.3">
      <c r="A68" s="303" t="s">
        <v>26</v>
      </c>
      <c r="B68" s="303"/>
      <c r="C68" s="303"/>
      <c r="D68" s="13">
        <f>SUM(D66:D67)</f>
        <v>6876290.7699999996</v>
      </c>
    </row>
    <row r="69" spans="1:9" ht="18.75" x14ac:dyDescent="0.3">
      <c r="A69" s="313" t="s">
        <v>23</v>
      </c>
      <c r="B69" s="313"/>
      <c r="C69" s="313"/>
      <c r="D69" s="13">
        <v>733809</v>
      </c>
    </row>
    <row r="70" spans="1:9" ht="18.75" x14ac:dyDescent="0.3">
      <c r="A70" s="303" t="s">
        <v>14</v>
      </c>
      <c r="B70" s="303"/>
      <c r="C70" s="303"/>
      <c r="D70" s="13">
        <f>D68-D69</f>
        <v>6142481.7699999996</v>
      </c>
    </row>
    <row r="71" spans="1:9" ht="18.75" x14ac:dyDescent="0.3">
      <c r="A71" s="303" t="s">
        <v>36</v>
      </c>
      <c r="B71" s="303"/>
      <c r="C71" s="303"/>
      <c r="D71" s="13">
        <f>D70*0.05</f>
        <v>307124.08850000001</v>
      </c>
    </row>
    <row r="72" spans="1:9" ht="18.75" x14ac:dyDescent="0.3">
      <c r="A72" s="303" t="s">
        <v>37</v>
      </c>
      <c r="B72" s="303"/>
      <c r="C72" s="303"/>
      <c r="D72" s="13">
        <f>D70*0.05</f>
        <v>307124.08850000001</v>
      </c>
    </row>
    <row r="73" spans="1:9" ht="18.75" x14ac:dyDescent="0.3">
      <c r="A73" s="303" t="s">
        <v>38</v>
      </c>
      <c r="B73" s="303"/>
      <c r="C73" s="303"/>
      <c r="D73" s="13">
        <f>D70*0.08</f>
        <v>491398.5416</v>
      </c>
    </row>
    <row r="74" spans="1:9" ht="18.75" x14ac:dyDescent="0.3">
      <c r="A74" s="303" t="s">
        <v>39</v>
      </c>
      <c r="B74" s="303"/>
      <c r="C74" s="303"/>
      <c r="D74" s="13">
        <f>D70*0.075</f>
        <v>460686.13274999993</v>
      </c>
    </row>
    <row r="75" spans="1:9" ht="18.75" x14ac:dyDescent="0.3">
      <c r="A75" s="303" t="s">
        <v>40</v>
      </c>
      <c r="B75" s="303"/>
      <c r="C75" s="303"/>
      <c r="D75" s="13">
        <f>SUM(D71:D74)</f>
        <v>1566332.8513499999</v>
      </c>
    </row>
    <row r="76" spans="1:9" s="8" customFormat="1" ht="18.75" x14ac:dyDescent="0.3">
      <c r="A76" s="304" t="s">
        <v>41</v>
      </c>
      <c r="B76" s="304"/>
      <c r="C76" s="304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3"/>
      <c r="B77" s="303"/>
      <c r="C77" s="303"/>
      <c r="D77" s="13"/>
    </row>
    <row r="78" spans="1:9" s="6" customFormat="1" ht="18.75" x14ac:dyDescent="0.3">
      <c r="A78" s="314" t="s">
        <v>22</v>
      </c>
      <c r="B78" s="315"/>
      <c r="C78" s="316"/>
      <c r="D78" s="15"/>
      <c r="F78" s="26"/>
      <c r="G78" s="26"/>
      <c r="H78" s="26"/>
      <c r="I78" s="26"/>
    </row>
    <row r="79" spans="1:9" ht="18.75" x14ac:dyDescent="0.3">
      <c r="A79" s="313" t="s">
        <v>3</v>
      </c>
      <c r="B79" s="313"/>
      <c r="C79" s="313"/>
      <c r="D79" s="13">
        <v>466489</v>
      </c>
    </row>
    <row r="80" spans="1:9" ht="18.75" x14ac:dyDescent="0.3">
      <c r="A80" s="313" t="s">
        <v>4</v>
      </c>
      <c r="B80" s="313" t="s">
        <v>3</v>
      </c>
      <c r="C80" s="313" t="s">
        <v>3</v>
      </c>
      <c r="D80" s="13">
        <v>58839</v>
      </c>
    </row>
    <row r="81" spans="1:9" ht="18.75" x14ac:dyDescent="0.3">
      <c r="A81" s="313" t="s">
        <v>5</v>
      </c>
      <c r="B81" s="313" t="s">
        <v>5</v>
      </c>
      <c r="C81" s="313" t="s">
        <v>5</v>
      </c>
      <c r="D81" s="13"/>
    </row>
    <row r="82" spans="1:9" ht="18.75" x14ac:dyDescent="0.3">
      <c r="A82" s="313" t="s">
        <v>15</v>
      </c>
      <c r="B82" s="313" t="s">
        <v>5</v>
      </c>
      <c r="C82" s="313" t="s">
        <v>5</v>
      </c>
      <c r="D82" s="13"/>
    </row>
    <row r="83" spans="1:9" ht="18.75" x14ac:dyDescent="0.3">
      <c r="A83" s="313" t="s">
        <v>10</v>
      </c>
      <c r="B83" s="313"/>
      <c r="C83" s="313"/>
      <c r="D83" s="13">
        <v>2571293.61</v>
      </c>
    </row>
    <row r="84" spans="1:9" ht="18.75" x14ac:dyDescent="0.3">
      <c r="A84" s="313" t="s">
        <v>11</v>
      </c>
      <c r="B84" s="313" t="s">
        <v>3</v>
      </c>
      <c r="C84" s="313" t="s">
        <v>3</v>
      </c>
      <c r="D84" s="13">
        <v>835199.8</v>
      </c>
    </row>
    <row r="85" spans="1:9" ht="18.75" x14ac:dyDescent="0.3">
      <c r="A85" s="303" t="s">
        <v>16</v>
      </c>
      <c r="B85" s="303"/>
      <c r="C85" s="303"/>
      <c r="D85" s="13">
        <f>SUM(D79:D84)</f>
        <v>3931821.41</v>
      </c>
    </row>
    <row r="86" spans="1:9" ht="18.75" x14ac:dyDescent="0.3">
      <c r="A86" s="313" t="s">
        <v>23</v>
      </c>
      <c r="B86" s="313"/>
      <c r="C86" s="313"/>
      <c r="D86" s="13">
        <v>213078.05</v>
      </c>
    </row>
    <row r="87" spans="1:9" ht="18.75" x14ac:dyDescent="0.3">
      <c r="A87" s="313" t="s">
        <v>24</v>
      </c>
      <c r="B87" s="313"/>
      <c r="C87" s="313"/>
      <c r="D87" s="13">
        <v>561300</v>
      </c>
    </row>
    <row r="88" spans="1:9" ht="18.75" x14ac:dyDescent="0.3">
      <c r="A88" s="313" t="s">
        <v>25</v>
      </c>
      <c r="B88" s="313"/>
      <c r="C88" s="313"/>
      <c r="D88" s="13">
        <f>SUM(D86:D87)</f>
        <v>774378.05</v>
      </c>
    </row>
    <row r="89" spans="1:9" ht="18.75" x14ac:dyDescent="0.3">
      <c r="A89" s="303" t="s">
        <v>16</v>
      </c>
      <c r="B89" s="303"/>
      <c r="C89" s="303"/>
      <c r="D89" s="13">
        <f>D85-D88</f>
        <v>3157443.3600000003</v>
      </c>
    </row>
    <row r="90" spans="1:9" ht="18.75" x14ac:dyDescent="0.3">
      <c r="A90" s="303" t="s">
        <v>36</v>
      </c>
      <c r="B90" s="303"/>
      <c r="C90" s="303"/>
      <c r="D90" s="13">
        <f>D89*0.05</f>
        <v>157872.16800000003</v>
      </c>
    </row>
    <row r="91" spans="1:9" ht="18.75" x14ac:dyDescent="0.3">
      <c r="A91" s="303" t="s">
        <v>37</v>
      </c>
      <c r="B91" s="303"/>
      <c r="C91" s="303"/>
      <c r="D91" s="13">
        <f>D89*0.05</f>
        <v>157872.16800000003</v>
      </c>
    </row>
    <row r="92" spans="1:9" ht="18.75" x14ac:dyDescent="0.3">
      <c r="A92" s="303" t="s">
        <v>38</v>
      </c>
      <c r="B92" s="303"/>
      <c r="C92" s="303"/>
      <c r="D92" s="13">
        <f>D89*0.08</f>
        <v>252595.46880000003</v>
      </c>
    </row>
    <row r="93" spans="1:9" ht="18.75" x14ac:dyDescent="0.3">
      <c r="A93" s="303" t="s">
        <v>39</v>
      </c>
      <c r="B93" s="303"/>
      <c r="C93" s="303"/>
      <c r="D93" s="13">
        <f>D89*0.075</f>
        <v>236808.25200000001</v>
      </c>
    </row>
    <row r="94" spans="1:9" ht="18.75" x14ac:dyDescent="0.3">
      <c r="A94" s="303" t="s">
        <v>40</v>
      </c>
      <c r="B94" s="303"/>
      <c r="C94" s="303"/>
      <c r="D94" s="13">
        <f>SUM(D90:D93)</f>
        <v>805148.05680000002</v>
      </c>
    </row>
    <row r="95" spans="1:9" s="8" customFormat="1" ht="18.75" x14ac:dyDescent="0.3">
      <c r="A95" s="304" t="s">
        <v>41</v>
      </c>
      <c r="B95" s="304"/>
      <c r="C95" s="304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4" t="s">
        <v>28</v>
      </c>
      <c r="B97" s="315"/>
      <c r="C97" s="316"/>
      <c r="D97" s="15"/>
      <c r="F97" s="26"/>
      <c r="G97" s="26"/>
      <c r="H97" s="26"/>
      <c r="I97" s="26"/>
    </row>
    <row r="98" spans="1:9" ht="18.75" x14ac:dyDescent="0.3">
      <c r="A98" s="313" t="s">
        <v>3</v>
      </c>
      <c r="B98" s="313"/>
      <c r="C98" s="313"/>
      <c r="D98" s="13">
        <v>1424566.08</v>
      </c>
    </row>
    <row r="99" spans="1:9" ht="18.75" x14ac:dyDescent="0.3">
      <c r="A99" s="313" t="s">
        <v>4</v>
      </c>
      <c r="B99" s="313" t="s">
        <v>3</v>
      </c>
      <c r="C99" s="313" t="s">
        <v>3</v>
      </c>
      <c r="D99" s="13">
        <v>0</v>
      </c>
    </row>
    <row r="100" spans="1:9" ht="18.75" x14ac:dyDescent="0.3">
      <c r="A100" s="313" t="s">
        <v>5</v>
      </c>
      <c r="B100" s="313" t="s">
        <v>5</v>
      </c>
      <c r="C100" s="313" t="s">
        <v>5</v>
      </c>
      <c r="D100" s="13">
        <v>58300</v>
      </c>
    </row>
    <row r="101" spans="1:9" ht="18.75" x14ac:dyDescent="0.3">
      <c r="A101" s="313" t="s">
        <v>31</v>
      </c>
      <c r="B101" s="313" t="s">
        <v>5</v>
      </c>
      <c r="C101" s="313" t="s">
        <v>5</v>
      </c>
      <c r="D101" s="13">
        <v>295400</v>
      </c>
    </row>
    <row r="102" spans="1:9" ht="18.75" x14ac:dyDescent="0.3">
      <c r="A102" s="313" t="s">
        <v>30</v>
      </c>
      <c r="B102" s="313" t="s">
        <v>5</v>
      </c>
      <c r="C102" s="313" t="s">
        <v>5</v>
      </c>
      <c r="D102" s="13">
        <v>1071515</v>
      </c>
    </row>
    <row r="103" spans="1:9" ht="18.75" x14ac:dyDescent="0.3">
      <c r="A103" s="313" t="s">
        <v>10</v>
      </c>
      <c r="B103" s="313"/>
      <c r="C103" s="313"/>
      <c r="D103" s="13">
        <v>0</v>
      </c>
    </row>
    <row r="104" spans="1:9" ht="18.75" x14ac:dyDescent="0.3">
      <c r="A104" s="313" t="s">
        <v>11</v>
      </c>
      <c r="B104" s="313" t="s">
        <v>3</v>
      </c>
      <c r="C104" s="313" t="s">
        <v>3</v>
      </c>
      <c r="D104" s="13">
        <v>3691841.98</v>
      </c>
    </row>
    <row r="105" spans="1:9" ht="18.75" x14ac:dyDescent="0.3">
      <c r="A105" s="303" t="s">
        <v>29</v>
      </c>
      <c r="B105" s="303"/>
      <c r="C105" s="303"/>
      <c r="D105" s="13">
        <f>SUM(D98:D104)</f>
        <v>6541623.0600000005</v>
      </c>
    </row>
    <row r="106" spans="1:9" ht="18.75" x14ac:dyDescent="0.3">
      <c r="A106" s="313" t="s">
        <v>23</v>
      </c>
      <c r="B106" s="313"/>
      <c r="C106" s="313"/>
      <c r="D106" s="13">
        <v>0</v>
      </c>
    </row>
    <row r="107" spans="1:9" ht="18.75" x14ac:dyDescent="0.3">
      <c r="A107" s="313" t="s">
        <v>24</v>
      </c>
      <c r="B107" s="313"/>
      <c r="C107" s="313"/>
      <c r="D107" s="13">
        <v>177500</v>
      </c>
    </row>
    <row r="108" spans="1:9" ht="18.75" x14ac:dyDescent="0.3">
      <c r="A108" s="313" t="s">
        <v>25</v>
      </c>
      <c r="B108" s="313"/>
      <c r="C108" s="313"/>
      <c r="D108" s="13"/>
    </row>
    <row r="109" spans="1:9" ht="18.75" x14ac:dyDescent="0.3">
      <c r="A109" s="303" t="s">
        <v>29</v>
      </c>
      <c r="B109" s="303"/>
      <c r="C109" s="303"/>
      <c r="D109" s="13">
        <f>SUM(D105:D108)</f>
        <v>6719123.0600000005</v>
      </c>
    </row>
    <row r="110" spans="1:9" ht="18.75" x14ac:dyDescent="0.3">
      <c r="A110" s="303" t="s">
        <v>36</v>
      </c>
      <c r="B110" s="303"/>
      <c r="C110" s="303"/>
      <c r="D110" s="13">
        <f>D109*0.05</f>
        <v>335956.15300000005</v>
      </c>
    </row>
    <row r="111" spans="1:9" ht="18.75" x14ac:dyDescent="0.3">
      <c r="A111" s="303" t="s">
        <v>37</v>
      </c>
      <c r="B111" s="303"/>
      <c r="C111" s="303"/>
      <c r="D111" s="13">
        <f>D109*0.05</f>
        <v>335956.15300000005</v>
      </c>
    </row>
    <row r="112" spans="1:9" ht="18.75" x14ac:dyDescent="0.3">
      <c r="A112" s="303" t="s">
        <v>38</v>
      </c>
      <c r="B112" s="303"/>
      <c r="C112" s="303"/>
      <c r="D112" s="13">
        <f>D109*0.08</f>
        <v>537529.84480000008</v>
      </c>
    </row>
    <row r="113" spans="1:9" ht="18.75" x14ac:dyDescent="0.3">
      <c r="A113" s="303" t="s">
        <v>39</v>
      </c>
      <c r="B113" s="303"/>
      <c r="C113" s="303"/>
      <c r="D113" s="13">
        <f>D109*0.075</f>
        <v>503934.22950000002</v>
      </c>
    </row>
    <row r="114" spans="1:9" ht="18.75" x14ac:dyDescent="0.3">
      <c r="A114" s="303" t="s">
        <v>40</v>
      </c>
      <c r="B114" s="303"/>
      <c r="C114" s="303"/>
      <c r="D114" s="13">
        <f>SUM(D110:D113)</f>
        <v>1713376.3803000003</v>
      </c>
    </row>
    <row r="115" spans="1:9" s="8" customFormat="1" ht="18.75" x14ac:dyDescent="0.3">
      <c r="A115" s="304" t="s">
        <v>41</v>
      </c>
      <c r="B115" s="304"/>
      <c r="C115" s="304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4" t="s">
        <v>32</v>
      </c>
      <c r="B118" s="315"/>
      <c r="C118" s="316"/>
      <c r="D118" s="15"/>
      <c r="F118" s="26"/>
      <c r="G118" s="26"/>
      <c r="H118" s="26"/>
      <c r="I118" s="26"/>
    </row>
    <row r="119" spans="1:9" ht="18.75" x14ac:dyDescent="0.3">
      <c r="A119" s="313" t="s">
        <v>3</v>
      </c>
      <c r="B119" s="313"/>
      <c r="C119" s="313"/>
      <c r="D119" s="13">
        <v>1352002.85</v>
      </c>
    </row>
    <row r="120" spans="1:9" ht="18.75" x14ac:dyDescent="0.3">
      <c r="A120" s="313" t="s">
        <v>4</v>
      </c>
      <c r="B120" s="313" t="s">
        <v>3</v>
      </c>
      <c r="C120" s="313" t="s">
        <v>3</v>
      </c>
      <c r="D120" s="13">
        <v>24486</v>
      </c>
    </row>
    <row r="121" spans="1:9" ht="18.75" x14ac:dyDescent="0.3">
      <c r="A121" s="313" t="s">
        <v>5</v>
      </c>
      <c r="B121" s="313" t="s">
        <v>5</v>
      </c>
      <c r="C121" s="313" t="s">
        <v>5</v>
      </c>
      <c r="D121" s="13">
        <v>216284</v>
      </c>
    </row>
    <row r="122" spans="1:9" ht="18.75" x14ac:dyDescent="0.3">
      <c r="A122" s="313" t="s">
        <v>31</v>
      </c>
      <c r="B122" s="313" t="s">
        <v>5</v>
      </c>
      <c r="C122" s="313" t="s">
        <v>5</v>
      </c>
      <c r="D122" s="13">
        <v>325250</v>
      </c>
    </row>
    <row r="123" spans="1:9" ht="18.75" x14ac:dyDescent="0.3">
      <c r="A123" s="313" t="s">
        <v>30</v>
      </c>
      <c r="B123" s="313" t="s">
        <v>5</v>
      </c>
      <c r="C123" s="313" t="s">
        <v>5</v>
      </c>
      <c r="D123" s="13">
        <v>0</v>
      </c>
    </row>
    <row r="124" spans="1:9" ht="18.75" x14ac:dyDescent="0.3">
      <c r="A124" s="313" t="s">
        <v>10</v>
      </c>
      <c r="B124" s="313"/>
      <c r="C124" s="313"/>
      <c r="D124" s="13">
        <v>2956878.68</v>
      </c>
    </row>
    <row r="125" spans="1:9" ht="18.75" x14ac:dyDescent="0.3">
      <c r="A125" s="313" t="s">
        <v>11</v>
      </c>
      <c r="B125" s="313" t="s">
        <v>3</v>
      </c>
      <c r="C125" s="313" t="s">
        <v>3</v>
      </c>
      <c r="D125" s="13">
        <v>419818.32</v>
      </c>
    </row>
    <row r="126" spans="1:9" ht="18.75" x14ac:dyDescent="0.3">
      <c r="A126" s="303" t="s">
        <v>33</v>
      </c>
      <c r="B126" s="303"/>
      <c r="C126" s="303"/>
      <c r="D126" s="13">
        <f>SUM(D119:D125)</f>
        <v>5294719.8500000006</v>
      </c>
    </row>
    <row r="127" spans="1:9" ht="18.75" x14ac:dyDescent="0.3">
      <c r="A127" s="313" t="s">
        <v>23</v>
      </c>
      <c r="B127" s="313"/>
      <c r="C127" s="313"/>
      <c r="D127" s="13">
        <v>602592</v>
      </c>
    </row>
    <row r="128" spans="1:9" ht="18.75" x14ac:dyDescent="0.3">
      <c r="A128" s="313" t="s">
        <v>24</v>
      </c>
      <c r="B128" s="313"/>
      <c r="C128" s="313"/>
      <c r="D128" s="13"/>
    </row>
    <row r="129" spans="1:9" ht="18.75" x14ac:dyDescent="0.3">
      <c r="A129" s="313" t="s">
        <v>25</v>
      </c>
      <c r="B129" s="313"/>
      <c r="C129" s="313"/>
      <c r="D129" s="13"/>
    </row>
    <row r="130" spans="1:9" ht="18.75" x14ac:dyDescent="0.3">
      <c r="A130" s="303" t="s">
        <v>33</v>
      </c>
      <c r="B130" s="303"/>
      <c r="C130" s="303"/>
      <c r="D130" s="13">
        <f>D126-D127</f>
        <v>4692127.8500000006</v>
      </c>
    </row>
    <row r="131" spans="1:9" ht="18.75" x14ac:dyDescent="0.3">
      <c r="A131" s="303" t="s">
        <v>36</v>
      </c>
      <c r="B131" s="303"/>
      <c r="C131" s="303"/>
      <c r="D131" s="13">
        <f>D130*0.05</f>
        <v>234606.39250000005</v>
      </c>
    </row>
    <row r="132" spans="1:9" ht="18.75" x14ac:dyDescent="0.3">
      <c r="A132" s="303" t="s">
        <v>37</v>
      </c>
      <c r="B132" s="303"/>
      <c r="C132" s="303"/>
      <c r="D132" s="13">
        <f>D130*0.05</f>
        <v>234606.39250000005</v>
      </c>
    </row>
    <row r="133" spans="1:9" ht="18.75" x14ac:dyDescent="0.3">
      <c r="A133" s="303" t="s">
        <v>38</v>
      </c>
      <c r="B133" s="303"/>
      <c r="C133" s="303"/>
      <c r="D133" s="13">
        <f>D130*0.08</f>
        <v>375370.22800000006</v>
      </c>
      <c r="E133" s="7"/>
    </row>
    <row r="134" spans="1:9" ht="18.75" x14ac:dyDescent="0.3">
      <c r="A134" s="303" t="s">
        <v>39</v>
      </c>
      <c r="B134" s="303"/>
      <c r="C134" s="303"/>
      <c r="D134" s="13">
        <f>D130*0.075</f>
        <v>351909.58875000005</v>
      </c>
    </row>
    <row r="135" spans="1:9" ht="18.75" x14ac:dyDescent="0.3">
      <c r="A135" s="303" t="s">
        <v>40</v>
      </c>
      <c r="B135" s="303"/>
      <c r="C135" s="303"/>
      <c r="D135" s="13">
        <f>SUM(D131:D134)</f>
        <v>1196492.6017500001</v>
      </c>
    </row>
    <row r="136" spans="1:9" s="8" customFormat="1" ht="18.75" x14ac:dyDescent="0.3">
      <c r="A136" s="304" t="s">
        <v>41</v>
      </c>
      <c r="B136" s="304"/>
      <c r="C136" s="304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4" t="s">
        <v>34</v>
      </c>
      <c r="B138" s="315"/>
      <c r="C138" s="316"/>
      <c r="D138" s="15"/>
      <c r="F138" s="26"/>
      <c r="G138" s="26"/>
      <c r="H138" s="26"/>
      <c r="I138" s="26"/>
    </row>
    <row r="139" spans="1:9" ht="18.75" x14ac:dyDescent="0.3">
      <c r="A139" s="313" t="s">
        <v>3</v>
      </c>
      <c r="B139" s="313"/>
      <c r="C139" s="313"/>
      <c r="D139" s="13">
        <v>1724607.72</v>
      </c>
    </row>
    <row r="140" spans="1:9" ht="18.75" x14ac:dyDescent="0.3">
      <c r="A140" s="313" t="s">
        <v>4</v>
      </c>
      <c r="B140" s="313" t="s">
        <v>3</v>
      </c>
      <c r="C140" s="313" t="s">
        <v>3</v>
      </c>
      <c r="D140" s="13">
        <v>3383</v>
      </c>
    </row>
    <row r="141" spans="1:9" ht="18.75" x14ac:dyDescent="0.3">
      <c r="A141" s="313" t="s">
        <v>5</v>
      </c>
      <c r="B141" s="313" t="s">
        <v>5</v>
      </c>
      <c r="C141" s="313" t="s">
        <v>5</v>
      </c>
      <c r="D141" s="13">
        <v>48725.82</v>
      </c>
    </row>
    <row r="142" spans="1:9" ht="18.75" x14ac:dyDescent="0.3">
      <c r="A142" s="313" t="s">
        <v>31</v>
      </c>
      <c r="B142" s="313" t="s">
        <v>5</v>
      </c>
      <c r="C142" s="313" t="s">
        <v>5</v>
      </c>
      <c r="D142" s="13"/>
    </row>
    <row r="143" spans="1:9" ht="18.75" x14ac:dyDescent="0.3">
      <c r="A143" s="313" t="s">
        <v>30</v>
      </c>
      <c r="B143" s="313" t="s">
        <v>5</v>
      </c>
      <c r="C143" s="313" t="s">
        <v>5</v>
      </c>
      <c r="D143" s="13">
        <v>168848</v>
      </c>
    </row>
    <row r="144" spans="1:9" ht="18.75" x14ac:dyDescent="0.3">
      <c r="A144" s="313" t="s">
        <v>42</v>
      </c>
      <c r="B144" s="313"/>
      <c r="C144" s="313"/>
      <c r="D144" s="13">
        <v>1425294.8</v>
      </c>
    </row>
    <row r="145" spans="1:9" ht="18.75" x14ac:dyDescent="0.3">
      <c r="A145" s="313" t="s">
        <v>44</v>
      </c>
      <c r="B145" s="313"/>
      <c r="C145" s="313"/>
      <c r="D145" s="13">
        <v>473508</v>
      </c>
    </row>
    <row r="146" spans="1:9" ht="18.75" x14ac:dyDescent="0.3">
      <c r="A146" s="313" t="s">
        <v>11</v>
      </c>
      <c r="B146" s="313" t="s">
        <v>3</v>
      </c>
      <c r="C146" s="313" t="s">
        <v>3</v>
      </c>
      <c r="D146" s="13">
        <v>12375.96</v>
      </c>
    </row>
    <row r="147" spans="1:9" ht="18.75" x14ac:dyDescent="0.3">
      <c r="A147" s="303" t="s">
        <v>35</v>
      </c>
      <c r="B147" s="303"/>
      <c r="C147" s="303"/>
      <c r="D147" s="13">
        <f>SUM(D139:D146)</f>
        <v>3856743.3</v>
      </c>
    </row>
    <row r="148" spans="1:9" ht="18.75" x14ac:dyDescent="0.3">
      <c r="A148" s="313" t="s">
        <v>23</v>
      </c>
      <c r="B148" s="313"/>
      <c r="C148" s="313"/>
      <c r="D148" s="13">
        <v>80576.800000000003</v>
      </c>
    </row>
    <row r="149" spans="1:9" ht="18.75" x14ac:dyDescent="0.3">
      <c r="A149" s="313" t="s">
        <v>24</v>
      </c>
      <c r="B149" s="313"/>
      <c r="C149" s="313"/>
      <c r="D149" s="13"/>
    </row>
    <row r="150" spans="1:9" ht="18.75" x14ac:dyDescent="0.3">
      <c r="A150" s="313" t="s">
        <v>25</v>
      </c>
      <c r="B150" s="313"/>
      <c r="C150" s="313"/>
      <c r="D150" s="13"/>
    </row>
    <row r="151" spans="1:9" ht="18.75" x14ac:dyDescent="0.3">
      <c r="A151" s="303" t="s">
        <v>35</v>
      </c>
      <c r="B151" s="303"/>
      <c r="C151" s="303"/>
      <c r="D151" s="13">
        <f>D147-D148-D149</f>
        <v>3776166.5</v>
      </c>
    </row>
    <row r="152" spans="1:9" ht="18.75" x14ac:dyDescent="0.3">
      <c r="A152" s="303" t="s">
        <v>36</v>
      </c>
      <c r="B152" s="303"/>
      <c r="C152" s="303"/>
      <c r="D152" s="13">
        <f>D151*0.05</f>
        <v>188808.32500000001</v>
      </c>
    </row>
    <row r="153" spans="1:9" ht="18.75" x14ac:dyDescent="0.3">
      <c r="A153" s="303" t="s">
        <v>37</v>
      </c>
      <c r="B153" s="303"/>
      <c r="C153" s="303"/>
      <c r="D153" s="13">
        <f>D151*0.05</f>
        <v>188808.32500000001</v>
      </c>
    </row>
    <row r="154" spans="1:9" ht="18.75" x14ac:dyDescent="0.3">
      <c r="A154" s="303" t="s">
        <v>38</v>
      </c>
      <c r="B154" s="303"/>
      <c r="C154" s="303"/>
      <c r="D154" s="13">
        <f>D151*0.08</f>
        <v>302093.32</v>
      </c>
    </row>
    <row r="155" spans="1:9" ht="18.75" x14ac:dyDescent="0.3">
      <c r="A155" s="303" t="s">
        <v>39</v>
      </c>
      <c r="B155" s="303"/>
      <c r="C155" s="303"/>
      <c r="D155" s="13">
        <f>D151*0.075</f>
        <v>283212.48749999999</v>
      </c>
    </row>
    <row r="156" spans="1:9" ht="18.75" x14ac:dyDescent="0.3">
      <c r="A156" s="303" t="s">
        <v>40</v>
      </c>
      <c r="B156" s="303"/>
      <c r="C156" s="303"/>
      <c r="D156" s="13">
        <f>SUM(D152:D155)</f>
        <v>962922.45750000002</v>
      </c>
    </row>
    <row r="157" spans="1:9" s="8" customFormat="1" ht="18.75" x14ac:dyDescent="0.3">
      <c r="A157" s="304" t="s">
        <v>41</v>
      </c>
      <c r="B157" s="304"/>
      <c r="C157" s="304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3"/>
      <c r="B158" s="303"/>
      <c r="C158" s="303"/>
      <c r="D158" s="22"/>
    </row>
    <row r="159" spans="1:9" s="6" customFormat="1" ht="18.75" x14ac:dyDescent="0.3">
      <c r="A159" s="317" t="s">
        <v>43</v>
      </c>
      <c r="B159" s="317"/>
      <c r="C159" s="317"/>
      <c r="D159" s="15">
        <v>0</v>
      </c>
      <c r="F159" s="26"/>
      <c r="G159" s="26"/>
      <c r="H159" s="26"/>
      <c r="I159" s="26"/>
    </row>
    <row r="162" spans="1:4" ht="18.75" x14ac:dyDescent="0.3">
      <c r="A162" s="314" t="s">
        <v>45</v>
      </c>
      <c r="B162" s="315"/>
      <c r="C162" s="316"/>
      <c r="D162" s="15"/>
    </row>
    <row r="163" spans="1:4" ht="18.75" x14ac:dyDescent="0.3">
      <c r="A163" s="313" t="s">
        <v>3</v>
      </c>
      <c r="B163" s="313"/>
      <c r="C163" s="313"/>
      <c r="D163" s="13"/>
    </row>
    <row r="164" spans="1:4" ht="18.75" x14ac:dyDescent="0.3">
      <c r="A164" s="313" t="s">
        <v>4</v>
      </c>
      <c r="B164" s="313" t="s">
        <v>3</v>
      </c>
      <c r="C164" s="313" t="s">
        <v>3</v>
      </c>
      <c r="D164" s="13"/>
    </row>
    <row r="165" spans="1:4" ht="18.75" x14ac:dyDescent="0.3">
      <c r="A165" s="313" t="s">
        <v>5</v>
      </c>
      <c r="B165" s="313" t="s">
        <v>5</v>
      </c>
      <c r="C165" s="313" t="s">
        <v>5</v>
      </c>
      <c r="D165" s="13"/>
    </row>
    <row r="166" spans="1:4" ht="18.75" x14ac:dyDescent="0.3">
      <c r="A166" s="313" t="s">
        <v>31</v>
      </c>
      <c r="B166" s="313" t="s">
        <v>5</v>
      </c>
      <c r="C166" s="313" t="s">
        <v>5</v>
      </c>
      <c r="D166" s="13"/>
    </row>
    <row r="167" spans="1:4" ht="18.75" x14ac:dyDescent="0.3">
      <c r="A167" s="313" t="s">
        <v>30</v>
      </c>
      <c r="B167" s="313" t="s">
        <v>5</v>
      </c>
      <c r="C167" s="313" t="s">
        <v>5</v>
      </c>
      <c r="D167" s="13"/>
    </row>
    <row r="168" spans="1:4" ht="18.75" x14ac:dyDescent="0.3">
      <c r="A168" s="313" t="s">
        <v>42</v>
      </c>
      <c r="B168" s="313"/>
      <c r="C168" s="313"/>
      <c r="D168" s="13"/>
    </row>
    <row r="169" spans="1:4" ht="18.75" x14ac:dyDescent="0.3">
      <c r="A169" s="313" t="s">
        <v>44</v>
      </c>
      <c r="B169" s="313"/>
      <c r="C169" s="313"/>
      <c r="D169" s="13"/>
    </row>
    <row r="170" spans="1:4" ht="18.75" x14ac:dyDescent="0.3">
      <c r="A170" s="313" t="s">
        <v>11</v>
      </c>
      <c r="B170" s="313" t="s">
        <v>3</v>
      </c>
      <c r="C170" s="313" t="s">
        <v>3</v>
      </c>
      <c r="D170" s="13"/>
    </row>
    <row r="171" spans="1:4" ht="18.75" x14ac:dyDescent="0.3">
      <c r="A171" s="303" t="s">
        <v>46</v>
      </c>
      <c r="B171" s="303"/>
      <c r="C171" s="303"/>
      <c r="D171" s="13">
        <v>6418852</v>
      </c>
    </row>
    <row r="172" spans="1:4" ht="18.75" x14ac:dyDescent="0.3">
      <c r="A172" s="313" t="s">
        <v>23</v>
      </c>
      <c r="B172" s="313"/>
      <c r="C172" s="313"/>
      <c r="D172" s="13">
        <v>169983</v>
      </c>
    </row>
    <row r="173" spans="1:4" ht="18.75" x14ac:dyDescent="0.3">
      <c r="A173" s="313" t="s">
        <v>24</v>
      </c>
      <c r="B173" s="313"/>
      <c r="C173" s="313"/>
      <c r="D173" s="13"/>
    </row>
    <row r="174" spans="1:4" ht="18.75" x14ac:dyDescent="0.3">
      <c r="A174" s="313" t="s">
        <v>25</v>
      </c>
      <c r="B174" s="313"/>
      <c r="C174" s="313"/>
      <c r="D174" s="13"/>
    </row>
    <row r="175" spans="1:4" ht="18.75" x14ac:dyDescent="0.3">
      <c r="A175" s="303" t="s">
        <v>46</v>
      </c>
      <c r="B175" s="303"/>
      <c r="C175" s="303"/>
      <c r="D175" s="13">
        <f>D171-D172</f>
        <v>6248869</v>
      </c>
    </row>
    <row r="176" spans="1:4" ht="18.75" x14ac:dyDescent="0.3">
      <c r="A176" s="303" t="s">
        <v>39</v>
      </c>
      <c r="B176" s="303"/>
      <c r="C176" s="303"/>
      <c r="D176" s="13">
        <f>D175*7.5%</f>
        <v>468665.17499999999</v>
      </c>
    </row>
    <row r="177" spans="1:4" ht="18.75" x14ac:dyDescent="0.3">
      <c r="A177" s="303" t="s">
        <v>48</v>
      </c>
      <c r="B177" s="303"/>
      <c r="C177" s="303"/>
      <c r="D177" s="13">
        <f>D175-D176</f>
        <v>5780203.8250000002</v>
      </c>
    </row>
    <row r="178" spans="1:4" ht="18.75" x14ac:dyDescent="0.3">
      <c r="A178" s="303" t="s">
        <v>37</v>
      </c>
      <c r="B178" s="303"/>
      <c r="C178" s="303"/>
      <c r="D178" s="13">
        <f>D177*5%</f>
        <v>289010.19125000003</v>
      </c>
    </row>
    <row r="179" spans="1:4" ht="18.75" x14ac:dyDescent="0.3">
      <c r="A179" s="303" t="s">
        <v>47</v>
      </c>
      <c r="B179" s="303"/>
      <c r="C179" s="303"/>
      <c r="D179" s="13">
        <f>D177*5%</f>
        <v>289010.19125000003</v>
      </c>
    </row>
    <row r="180" spans="1:4" ht="18.75" x14ac:dyDescent="0.3">
      <c r="A180" s="303" t="s">
        <v>38</v>
      </c>
      <c r="B180" s="303"/>
      <c r="C180" s="303"/>
      <c r="D180" s="13">
        <f>D177*8%</f>
        <v>462416.30600000004</v>
      </c>
    </row>
    <row r="181" spans="1:4" ht="18.75" x14ac:dyDescent="0.3">
      <c r="A181" s="303" t="s">
        <v>40</v>
      </c>
      <c r="B181" s="303"/>
      <c r="C181" s="303"/>
      <c r="D181" s="13">
        <f>SUM(D178:D180)</f>
        <v>1040436.6885000002</v>
      </c>
    </row>
    <row r="182" spans="1:4" ht="18.75" x14ac:dyDescent="0.3">
      <c r="A182" s="304" t="s">
        <v>41</v>
      </c>
      <c r="B182" s="304"/>
      <c r="C182" s="304"/>
      <c r="D182" s="14">
        <f>D177-D181</f>
        <v>4739767.1365</v>
      </c>
    </row>
    <row r="184" spans="1:4" ht="18.75" x14ac:dyDescent="0.3">
      <c r="A184" s="314" t="s">
        <v>49</v>
      </c>
      <c r="B184" s="315"/>
      <c r="C184" s="316"/>
      <c r="D184" s="15"/>
    </row>
    <row r="185" spans="1:4" ht="18.75" x14ac:dyDescent="0.3">
      <c r="A185" s="313" t="s">
        <v>3</v>
      </c>
      <c r="B185" s="313"/>
      <c r="C185" s="313"/>
      <c r="D185" s="13">
        <v>70250</v>
      </c>
    </row>
    <row r="186" spans="1:4" ht="18.75" x14ac:dyDescent="0.3">
      <c r="A186" s="313" t="s">
        <v>4</v>
      </c>
      <c r="B186" s="313" t="s">
        <v>3</v>
      </c>
      <c r="C186" s="313" t="s">
        <v>3</v>
      </c>
      <c r="D186" s="13">
        <v>208330</v>
      </c>
    </row>
    <row r="187" spans="1:4" ht="18.75" x14ac:dyDescent="0.3">
      <c r="A187" s="313" t="s">
        <v>5</v>
      </c>
      <c r="B187" s="313" t="s">
        <v>5</v>
      </c>
      <c r="C187" s="313" t="s">
        <v>5</v>
      </c>
      <c r="D187" s="13"/>
    </row>
    <row r="188" spans="1:4" ht="18.75" x14ac:dyDescent="0.3">
      <c r="A188" s="313" t="s">
        <v>31</v>
      </c>
      <c r="B188" s="313" t="s">
        <v>5</v>
      </c>
      <c r="C188" s="313" t="s">
        <v>5</v>
      </c>
      <c r="D188" s="13"/>
    </row>
    <row r="189" spans="1:4" ht="18.75" x14ac:dyDescent="0.3">
      <c r="A189" s="313" t="s">
        <v>30</v>
      </c>
      <c r="B189" s="313" t="s">
        <v>5</v>
      </c>
      <c r="C189" s="313" t="s">
        <v>5</v>
      </c>
      <c r="D189" s="13"/>
    </row>
    <row r="190" spans="1:4" ht="18.75" x14ac:dyDescent="0.3">
      <c r="A190" s="313" t="s">
        <v>42</v>
      </c>
      <c r="B190" s="313"/>
      <c r="C190" s="313"/>
      <c r="D190" s="13"/>
    </row>
    <row r="191" spans="1:4" ht="18.75" x14ac:dyDescent="0.3">
      <c r="A191" s="313" t="s">
        <v>44</v>
      </c>
      <c r="B191" s="313"/>
      <c r="C191" s="313"/>
      <c r="D191" s="13"/>
    </row>
    <row r="192" spans="1:4" ht="18.75" x14ac:dyDescent="0.3">
      <c r="A192" s="313" t="s">
        <v>11</v>
      </c>
      <c r="B192" s="313" t="s">
        <v>3</v>
      </c>
      <c r="C192" s="313" t="s">
        <v>3</v>
      </c>
      <c r="D192" s="13">
        <v>98752</v>
      </c>
    </row>
    <row r="193" spans="1:5" ht="18.75" x14ac:dyDescent="0.3">
      <c r="A193" s="303" t="s">
        <v>50</v>
      </c>
      <c r="B193" s="303"/>
      <c r="C193" s="303"/>
      <c r="D193" s="13">
        <f>SUM(D185:D192)</f>
        <v>377332</v>
      </c>
    </row>
    <row r="194" spans="1:5" ht="18.75" x14ac:dyDescent="0.3">
      <c r="A194" s="313" t="s">
        <v>23</v>
      </c>
      <c r="B194" s="313"/>
      <c r="C194" s="313"/>
      <c r="D194" s="13"/>
    </row>
    <row r="195" spans="1:5" ht="18.75" x14ac:dyDescent="0.3">
      <c r="A195" s="313" t="s">
        <v>24</v>
      </c>
      <c r="B195" s="313"/>
      <c r="C195" s="313"/>
      <c r="D195" s="13"/>
    </row>
    <row r="196" spans="1:5" ht="18.75" x14ac:dyDescent="0.3">
      <c r="A196" s="313" t="s">
        <v>25</v>
      </c>
      <c r="B196" s="313"/>
      <c r="C196" s="313"/>
      <c r="D196" s="13"/>
    </row>
    <row r="197" spans="1:5" ht="18.75" x14ac:dyDescent="0.3">
      <c r="A197" s="303" t="s">
        <v>50</v>
      </c>
      <c r="B197" s="303"/>
      <c r="C197" s="303"/>
      <c r="D197" s="13">
        <f>D193-D194</f>
        <v>377332</v>
      </c>
    </row>
    <row r="198" spans="1:5" ht="18.75" x14ac:dyDescent="0.3">
      <c r="A198" s="303" t="s">
        <v>39</v>
      </c>
      <c r="B198" s="303"/>
      <c r="C198" s="303"/>
      <c r="D198" s="13">
        <f>D197*7.5%</f>
        <v>28299.899999999998</v>
      </c>
    </row>
    <row r="199" spans="1:5" ht="18.75" x14ac:dyDescent="0.3">
      <c r="A199" s="303" t="s">
        <v>48</v>
      </c>
      <c r="B199" s="303"/>
      <c r="C199" s="303"/>
      <c r="D199" s="13">
        <f>D197-D198</f>
        <v>349032.1</v>
      </c>
    </row>
    <row r="200" spans="1:5" ht="18.75" x14ac:dyDescent="0.3">
      <c r="A200" s="303" t="s">
        <v>37</v>
      </c>
      <c r="B200" s="303"/>
      <c r="C200" s="303"/>
      <c r="D200" s="13">
        <f>D199*5%</f>
        <v>17451.605</v>
      </c>
    </row>
    <row r="201" spans="1:5" ht="18.75" x14ac:dyDescent="0.3">
      <c r="A201" s="303" t="s">
        <v>47</v>
      </c>
      <c r="B201" s="303"/>
      <c r="C201" s="303"/>
      <c r="D201" s="13">
        <f>D199*5%</f>
        <v>17451.605</v>
      </c>
    </row>
    <row r="202" spans="1:5" ht="18.75" x14ac:dyDescent="0.3">
      <c r="A202" s="303" t="s">
        <v>38</v>
      </c>
      <c r="B202" s="303"/>
      <c r="C202" s="303"/>
      <c r="D202" s="13">
        <f>D199*8%</f>
        <v>27922.567999999999</v>
      </c>
    </row>
    <row r="203" spans="1:5" ht="18.75" x14ac:dyDescent="0.3">
      <c r="A203" s="303" t="s">
        <v>40</v>
      </c>
      <c r="B203" s="303"/>
      <c r="C203" s="303"/>
      <c r="D203" s="13">
        <f>SUM(D200:D202)</f>
        <v>62825.777999999998</v>
      </c>
      <c r="E203" s="29"/>
    </row>
    <row r="204" spans="1:5" ht="18.75" x14ac:dyDescent="0.3">
      <c r="A204" s="304" t="s">
        <v>41</v>
      </c>
      <c r="B204" s="304"/>
      <c r="C204" s="304"/>
      <c r="D204" s="14">
        <f>D199-D203</f>
        <v>286206.32199999999</v>
      </c>
    </row>
    <row r="206" spans="1:5" ht="18.75" x14ac:dyDescent="0.3">
      <c r="A206" s="314" t="s">
        <v>51</v>
      </c>
      <c r="B206" s="315"/>
      <c r="C206" s="316"/>
      <c r="D206" s="15"/>
    </row>
    <row r="207" spans="1:5" ht="18.75" x14ac:dyDescent="0.3">
      <c r="A207" s="313" t="s">
        <v>3</v>
      </c>
      <c r="B207" s="313"/>
      <c r="C207" s="313"/>
      <c r="D207" s="13">
        <v>826565</v>
      </c>
    </row>
    <row r="208" spans="1:5" ht="18.75" x14ac:dyDescent="0.3">
      <c r="A208" s="313" t="s">
        <v>4</v>
      </c>
      <c r="B208" s="313" t="s">
        <v>3</v>
      </c>
      <c r="C208" s="313" t="s">
        <v>3</v>
      </c>
      <c r="D208" s="13"/>
    </row>
    <row r="209" spans="1:4" ht="18.75" x14ac:dyDescent="0.3">
      <c r="A209" s="313" t="s">
        <v>5</v>
      </c>
      <c r="B209" s="313" t="s">
        <v>5</v>
      </c>
      <c r="C209" s="313" t="s">
        <v>5</v>
      </c>
      <c r="D209" s="13"/>
    </row>
    <row r="210" spans="1:4" ht="18.75" x14ac:dyDescent="0.3">
      <c r="A210" s="313" t="s">
        <v>31</v>
      </c>
      <c r="B210" s="313" t="s">
        <v>5</v>
      </c>
      <c r="C210" s="313" t="s">
        <v>5</v>
      </c>
      <c r="D210" s="13">
        <v>430816</v>
      </c>
    </row>
    <row r="211" spans="1:4" ht="18.75" x14ac:dyDescent="0.3">
      <c r="A211" s="313" t="s">
        <v>30</v>
      </c>
      <c r="B211" s="313" t="s">
        <v>5</v>
      </c>
      <c r="C211" s="313" t="s">
        <v>5</v>
      </c>
      <c r="D211" s="13"/>
    </row>
    <row r="212" spans="1:4" ht="18.75" x14ac:dyDescent="0.3">
      <c r="A212" s="313" t="s">
        <v>42</v>
      </c>
      <c r="B212" s="313"/>
      <c r="C212" s="313"/>
      <c r="D212" s="13">
        <v>5354320</v>
      </c>
    </row>
    <row r="213" spans="1:4" ht="18.75" x14ac:dyDescent="0.3">
      <c r="A213" s="313" t="s">
        <v>44</v>
      </c>
      <c r="B213" s="313"/>
      <c r="C213" s="313"/>
      <c r="D213" s="13"/>
    </row>
    <row r="214" spans="1:4" ht="18.75" x14ac:dyDescent="0.3">
      <c r="A214" s="313" t="s">
        <v>11</v>
      </c>
      <c r="B214" s="313" t="s">
        <v>3</v>
      </c>
      <c r="C214" s="313" t="s">
        <v>3</v>
      </c>
      <c r="D214" s="13">
        <v>320142</v>
      </c>
    </row>
    <row r="215" spans="1:4" ht="18.75" x14ac:dyDescent="0.3">
      <c r="A215" s="303" t="s">
        <v>57</v>
      </c>
      <c r="B215" s="303"/>
      <c r="C215" s="303"/>
      <c r="D215" s="13">
        <f>SUM(D207:D214)</f>
        <v>6931843</v>
      </c>
    </row>
    <row r="216" spans="1:4" ht="18.75" x14ac:dyDescent="0.3">
      <c r="A216" s="313" t="s">
        <v>23</v>
      </c>
      <c r="B216" s="313"/>
      <c r="C216" s="313"/>
      <c r="D216" s="13">
        <v>124383</v>
      </c>
    </row>
    <row r="217" spans="1:4" ht="18.75" x14ac:dyDescent="0.3">
      <c r="A217" s="313" t="s">
        <v>24</v>
      </c>
      <c r="B217" s="313"/>
      <c r="C217" s="313"/>
      <c r="D217" s="13"/>
    </row>
    <row r="218" spans="1:4" ht="18.75" x14ac:dyDescent="0.3">
      <c r="A218" s="313" t="s">
        <v>25</v>
      </c>
      <c r="B218" s="313"/>
      <c r="C218" s="313"/>
      <c r="D218" s="13"/>
    </row>
    <row r="219" spans="1:4" ht="18.75" x14ac:dyDescent="0.3">
      <c r="A219" s="303" t="s">
        <v>57</v>
      </c>
      <c r="B219" s="303"/>
      <c r="C219" s="303"/>
      <c r="D219" s="13">
        <f>D215-D216</f>
        <v>6807460</v>
      </c>
    </row>
    <row r="220" spans="1:4" ht="18.75" x14ac:dyDescent="0.3">
      <c r="A220" s="303" t="s">
        <v>39</v>
      </c>
      <c r="B220" s="303"/>
      <c r="C220" s="303"/>
      <c r="D220" s="13">
        <f>D219*7.5%</f>
        <v>510559.5</v>
      </c>
    </row>
    <row r="221" spans="1:4" ht="18.75" x14ac:dyDescent="0.3">
      <c r="A221" s="303" t="s">
        <v>48</v>
      </c>
      <c r="B221" s="303"/>
      <c r="C221" s="303"/>
      <c r="D221" s="13">
        <f>D219-D220</f>
        <v>6296900.5</v>
      </c>
    </row>
    <row r="222" spans="1:4" ht="18.75" x14ac:dyDescent="0.3">
      <c r="A222" s="303" t="s">
        <v>37</v>
      </c>
      <c r="B222" s="303"/>
      <c r="C222" s="303"/>
      <c r="D222" s="31">
        <f>D221*5%</f>
        <v>314845.02500000002</v>
      </c>
    </row>
    <row r="223" spans="1:4" ht="18.75" x14ac:dyDescent="0.3">
      <c r="A223" s="303" t="s">
        <v>47</v>
      </c>
      <c r="B223" s="303"/>
      <c r="C223" s="303"/>
      <c r="D223" s="31">
        <f>D221*5%</f>
        <v>314845.02500000002</v>
      </c>
    </row>
    <row r="224" spans="1:4" ht="18.75" x14ac:dyDescent="0.3">
      <c r="A224" s="303" t="s">
        <v>38</v>
      </c>
      <c r="B224" s="303"/>
      <c r="C224" s="303"/>
      <c r="D224" s="13">
        <f>D221*8%</f>
        <v>503752.04000000004</v>
      </c>
    </row>
    <row r="225" spans="1:4" ht="18.75" x14ac:dyDescent="0.3">
      <c r="A225" s="303" t="s">
        <v>40</v>
      </c>
      <c r="B225" s="303"/>
      <c r="C225" s="303"/>
      <c r="D225" s="13">
        <f>SUM(D222:D224)</f>
        <v>1133442.0900000001</v>
      </c>
    </row>
    <row r="226" spans="1:4" ht="18.75" x14ac:dyDescent="0.3">
      <c r="A226" s="304" t="s">
        <v>41</v>
      </c>
      <c r="B226" s="304"/>
      <c r="C226" s="304"/>
      <c r="D226" s="14">
        <f>D221-D225</f>
        <v>5163458.41</v>
      </c>
    </row>
    <row r="228" spans="1:4" ht="18.75" x14ac:dyDescent="0.3">
      <c r="A228" s="314" t="s">
        <v>55</v>
      </c>
      <c r="B228" s="315"/>
      <c r="C228" s="316"/>
      <c r="D228" s="15"/>
    </row>
    <row r="229" spans="1:4" ht="18.75" x14ac:dyDescent="0.3">
      <c r="A229" s="313" t="s">
        <v>3</v>
      </c>
      <c r="B229" s="313"/>
      <c r="C229" s="313"/>
      <c r="D229" s="13"/>
    </row>
    <row r="230" spans="1:4" ht="18.75" x14ac:dyDescent="0.3">
      <c r="A230" s="313" t="s">
        <v>4</v>
      </c>
      <c r="B230" s="313" t="s">
        <v>3</v>
      </c>
      <c r="C230" s="313" t="s">
        <v>3</v>
      </c>
      <c r="D230" s="13"/>
    </row>
    <row r="231" spans="1:4" ht="18.75" x14ac:dyDescent="0.3">
      <c r="A231" s="313" t="s">
        <v>5</v>
      </c>
      <c r="B231" s="313" t="s">
        <v>5</v>
      </c>
      <c r="C231" s="313" t="s">
        <v>5</v>
      </c>
      <c r="D231" s="13"/>
    </row>
    <row r="232" spans="1:4" ht="18.75" x14ac:dyDescent="0.3">
      <c r="A232" s="313" t="s">
        <v>31</v>
      </c>
      <c r="B232" s="313" t="s">
        <v>5</v>
      </c>
      <c r="C232" s="313" t="s">
        <v>5</v>
      </c>
      <c r="D232" s="13"/>
    </row>
    <row r="233" spans="1:4" ht="18.75" x14ac:dyDescent="0.3">
      <c r="A233" s="313" t="s">
        <v>30</v>
      </c>
      <c r="B233" s="313" t="s">
        <v>5</v>
      </c>
      <c r="C233" s="313" t="s">
        <v>5</v>
      </c>
      <c r="D233" s="13"/>
    </row>
    <row r="234" spans="1:4" ht="18.75" x14ac:dyDescent="0.3">
      <c r="A234" s="313" t="s">
        <v>42</v>
      </c>
      <c r="B234" s="313"/>
      <c r="C234" s="313"/>
      <c r="D234" s="13">
        <v>3064107</v>
      </c>
    </row>
    <row r="235" spans="1:4" ht="18.75" x14ac:dyDescent="0.3">
      <c r="A235" s="313" t="s">
        <v>44</v>
      </c>
      <c r="B235" s="313"/>
      <c r="C235" s="313"/>
      <c r="D235" s="13"/>
    </row>
    <row r="236" spans="1:4" ht="18.75" x14ac:dyDescent="0.3">
      <c r="A236" s="313" t="s">
        <v>11</v>
      </c>
      <c r="B236" s="313" t="s">
        <v>3</v>
      </c>
      <c r="C236" s="313" t="s">
        <v>3</v>
      </c>
      <c r="D236" s="13">
        <v>427500</v>
      </c>
    </row>
    <row r="237" spans="1:4" ht="18.75" x14ac:dyDescent="0.3">
      <c r="A237" s="303" t="s">
        <v>56</v>
      </c>
      <c r="B237" s="303"/>
      <c r="C237" s="303"/>
      <c r="D237" s="13">
        <f>SUM(D229:D236)</f>
        <v>3491607</v>
      </c>
    </row>
    <row r="238" spans="1:4" ht="18.75" x14ac:dyDescent="0.3">
      <c r="A238" s="313" t="s">
        <v>23</v>
      </c>
      <c r="B238" s="313"/>
      <c r="C238" s="313"/>
      <c r="D238" s="13"/>
    </row>
    <row r="239" spans="1:4" ht="18.75" x14ac:dyDescent="0.3">
      <c r="A239" s="313" t="s">
        <v>24</v>
      </c>
      <c r="B239" s="313"/>
      <c r="C239" s="313"/>
      <c r="D239" s="13"/>
    </row>
    <row r="240" spans="1:4" ht="18.75" x14ac:dyDescent="0.3">
      <c r="A240" s="313" t="s">
        <v>25</v>
      </c>
      <c r="B240" s="313"/>
      <c r="C240" s="313"/>
      <c r="D240" s="13"/>
    </row>
    <row r="241" spans="1:9" ht="18.75" x14ac:dyDescent="0.3">
      <c r="A241" s="303" t="s">
        <v>56</v>
      </c>
      <c r="B241" s="303"/>
      <c r="C241" s="303"/>
      <c r="D241" s="13">
        <f>D237-D238</f>
        <v>3491607</v>
      </c>
    </row>
    <row r="242" spans="1:9" ht="18.75" x14ac:dyDescent="0.3">
      <c r="A242" s="303" t="s">
        <v>37</v>
      </c>
      <c r="B242" s="303"/>
      <c r="C242" s="303"/>
      <c r="D242" s="31">
        <f>D241*5%</f>
        <v>174580.35</v>
      </c>
    </row>
    <row r="243" spans="1:9" ht="18.75" x14ac:dyDescent="0.3">
      <c r="A243" s="303" t="s">
        <v>47</v>
      </c>
      <c r="B243" s="303"/>
      <c r="C243" s="303"/>
      <c r="D243" s="31">
        <f>D241*5%</f>
        <v>174580.35</v>
      </c>
    </row>
    <row r="244" spans="1:9" ht="18.75" x14ac:dyDescent="0.3">
      <c r="A244" s="303" t="s">
        <v>38</v>
      </c>
      <c r="B244" s="303"/>
      <c r="C244" s="303"/>
      <c r="D244" s="31">
        <f>D241*8%</f>
        <v>279328.56</v>
      </c>
    </row>
    <row r="245" spans="1:9" ht="18.75" x14ac:dyDescent="0.3">
      <c r="A245" s="303" t="s">
        <v>39</v>
      </c>
      <c r="B245" s="303"/>
      <c r="C245" s="303"/>
      <c r="D245" s="13">
        <f>D241*7.5%</f>
        <v>261870.52499999999</v>
      </c>
    </row>
    <row r="246" spans="1:9" ht="18.75" x14ac:dyDescent="0.3">
      <c r="A246" s="303" t="s">
        <v>40</v>
      </c>
      <c r="B246" s="303"/>
      <c r="C246" s="303"/>
      <c r="D246" s="13">
        <f>SUM(D242:D245)</f>
        <v>890359.78500000003</v>
      </c>
    </row>
    <row r="247" spans="1:9" ht="18.75" x14ac:dyDescent="0.3">
      <c r="A247" s="304" t="s">
        <v>41</v>
      </c>
      <c r="B247" s="304"/>
      <c r="C247" s="304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10" t="s">
        <v>70</v>
      </c>
      <c r="B250" s="311"/>
      <c r="C250" s="312"/>
      <c r="D250" s="32"/>
    </row>
    <row r="251" spans="1:9" ht="18.75" x14ac:dyDescent="0.3">
      <c r="A251" s="313" t="s">
        <v>3</v>
      </c>
      <c r="B251" s="313"/>
      <c r="C251" s="313"/>
      <c r="D251" s="32"/>
    </row>
    <row r="252" spans="1:9" ht="18.75" x14ac:dyDescent="0.3">
      <c r="A252" s="313" t="s">
        <v>4</v>
      </c>
      <c r="B252" s="313" t="s">
        <v>3</v>
      </c>
      <c r="C252" s="313" t="s">
        <v>3</v>
      </c>
      <c r="D252" s="32"/>
    </row>
    <row r="253" spans="1:9" ht="18.75" x14ac:dyDescent="0.3">
      <c r="A253" s="313" t="s">
        <v>5</v>
      </c>
      <c r="B253" s="313" t="s">
        <v>5</v>
      </c>
      <c r="C253" s="313" t="s">
        <v>5</v>
      </c>
      <c r="D253" s="32"/>
    </row>
    <row r="254" spans="1:9" ht="18.75" x14ac:dyDescent="0.3">
      <c r="A254" s="313" t="s">
        <v>31</v>
      </c>
      <c r="B254" s="313" t="s">
        <v>5</v>
      </c>
      <c r="C254" s="313" t="s">
        <v>5</v>
      </c>
      <c r="D254" s="32"/>
    </row>
    <row r="255" spans="1:9" ht="18.75" x14ac:dyDescent="0.3">
      <c r="A255" s="313" t="s">
        <v>30</v>
      </c>
      <c r="B255" s="313" t="s">
        <v>5</v>
      </c>
      <c r="C255" s="313" t="s">
        <v>5</v>
      </c>
      <c r="D255" s="32"/>
    </row>
    <row r="256" spans="1:9" ht="18.75" x14ac:dyDescent="0.3">
      <c r="A256" s="313" t="s">
        <v>42</v>
      </c>
      <c r="B256" s="313"/>
      <c r="C256" s="313"/>
      <c r="D256" s="32">
        <v>24353979</v>
      </c>
    </row>
    <row r="257" spans="1:4" ht="18.75" x14ac:dyDescent="0.3">
      <c r="A257" s="313" t="s">
        <v>44</v>
      </c>
      <c r="B257" s="313"/>
      <c r="C257" s="313"/>
      <c r="D257" s="32"/>
    </row>
    <row r="258" spans="1:4" ht="18.75" x14ac:dyDescent="0.3">
      <c r="A258" s="313" t="s">
        <v>11</v>
      </c>
      <c r="B258" s="313" t="s">
        <v>3</v>
      </c>
      <c r="C258" s="313" t="s">
        <v>3</v>
      </c>
      <c r="D258" s="32"/>
    </row>
    <row r="259" spans="1:4" ht="18.75" x14ac:dyDescent="0.3">
      <c r="A259" s="303" t="s">
        <v>71</v>
      </c>
      <c r="B259" s="303"/>
      <c r="C259" s="303"/>
      <c r="D259" s="32">
        <f>SUM(D251:D258)</f>
        <v>24353979</v>
      </c>
    </row>
    <row r="260" spans="1:4" ht="18.75" x14ac:dyDescent="0.3">
      <c r="A260" s="313" t="s">
        <v>23</v>
      </c>
      <c r="B260" s="313"/>
      <c r="C260" s="313"/>
      <c r="D260" s="32"/>
    </row>
    <row r="261" spans="1:4" ht="18.75" x14ac:dyDescent="0.3">
      <c r="A261" s="313" t="s">
        <v>24</v>
      </c>
      <c r="B261" s="313"/>
      <c r="C261" s="313"/>
      <c r="D261" s="32"/>
    </row>
    <row r="262" spans="1:4" ht="18.75" x14ac:dyDescent="0.3">
      <c r="A262" s="313" t="s">
        <v>25</v>
      </c>
      <c r="B262" s="313"/>
      <c r="C262" s="313"/>
      <c r="D262" s="32"/>
    </row>
    <row r="263" spans="1:4" ht="18.75" x14ac:dyDescent="0.3">
      <c r="A263" s="303" t="s">
        <v>56</v>
      </c>
      <c r="B263" s="303"/>
      <c r="C263" s="303"/>
      <c r="D263" s="32">
        <f>D259-D260</f>
        <v>24353979</v>
      </c>
    </row>
    <row r="264" spans="1:4" ht="18.75" x14ac:dyDescent="0.3">
      <c r="A264" s="303" t="s">
        <v>37</v>
      </c>
      <c r="B264" s="303"/>
      <c r="C264" s="303"/>
      <c r="D264" s="32">
        <f>D263*5%</f>
        <v>1217698.95</v>
      </c>
    </row>
    <row r="265" spans="1:4" ht="18.75" x14ac:dyDescent="0.3">
      <c r="A265" s="303" t="s">
        <v>47</v>
      </c>
      <c r="B265" s="303"/>
      <c r="C265" s="303"/>
      <c r="D265" s="32">
        <f>D263*5%</f>
        <v>1217698.95</v>
      </c>
    </row>
    <row r="266" spans="1:4" ht="18.75" x14ac:dyDescent="0.3">
      <c r="A266" s="303" t="s">
        <v>38</v>
      </c>
      <c r="B266" s="303"/>
      <c r="C266" s="303"/>
      <c r="D266" s="32">
        <f>D263*8%</f>
        <v>1948318.32</v>
      </c>
    </row>
    <row r="267" spans="1:4" ht="18.75" x14ac:dyDescent="0.3">
      <c r="A267" s="303" t="s">
        <v>39</v>
      </c>
      <c r="B267" s="303"/>
      <c r="C267" s="303"/>
      <c r="D267" s="32">
        <f>D263*7.5%</f>
        <v>1826548.425</v>
      </c>
    </row>
    <row r="268" spans="1:4" ht="18.75" x14ac:dyDescent="0.3">
      <c r="A268" s="303" t="s">
        <v>40</v>
      </c>
      <c r="B268" s="303"/>
      <c r="C268" s="303"/>
      <c r="D268" s="32">
        <f>SUM(D264:D267)</f>
        <v>6210264.6449999996</v>
      </c>
    </row>
    <row r="269" spans="1:4" ht="18.75" x14ac:dyDescent="0.3">
      <c r="A269" s="303" t="s">
        <v>41</v>
      </c>
      <c r="B269" s="303"/>
      <c r="C269" s="303"/>
      <c r="D269" s="32">
        <f>D263-D268</f>
        <v>18143714.355</v>
      </c>
    </row>
    <row r="270" spans="1:4" ht="18.75" x14ac:dyDescent="0.3">
      <c r="A270" s="303" t="s">
        <v>72</v>
      </c>
      <c r="B270" s="303"/>
      <c r="C270" s="303"/>
      <c r="D270" s="32">
        <v>2500000</v>
      </c>
    </row>
    <row r="271" spans="1:4" ht="21" x14ac:dyDescent="0.35">
      <c r="A271" s="305"/>
      <c r="B271" s="306"/>
      <c r="C271" s="307"/>
      <c r="D271" s="47">
        <f>D269-D270</f>
        <v>15643714.355</v>
      </c>
    </row>
    <row r="274" spans="1:9" ht="43.15" customHeight="1" x14ac:dyDescent="0.3">
      <c r="A274" s="308" t="s">
        <v>79</v>
      </c>
      <c r="B274" s="308"/>
      <c r="C274" s="308"/>
      <c r="D274" s="22">
        <v>9775000</v>
      </c>
    </row>
    <row r="275" spans="1:9" ht="43.15" customHeight="1" x14ac:dyDescent="0.3">
      <c r="A275" s="309" t="s">
        <v>90</v>
      </c>
      <c r="B275" s="309"/>
      <c r="C275" s="309"/>
      <c r="D275" s="22">
        <v>300000</v>
      </c>
    </row>
    <row r="276" spans="1:9" ht="36.6" customHeight="1" x14ac:dyDescent="0.3">
      <c r="A276" s="309" t="s">
        <v>77</v>
      </c>
      <c r="B276" s="309"/>
      <c r="C276" s="309"/>
      <c r="D276" s="22">
        <v>1047396</v>
      </c>
    </row>
    <row r="277" spans="1:9" ht="36.6" customHeight="1" x14ac:dyDescent="0.3">
      <c r="A277" s="309" t="s">
        <v>77</v>
      </c>
      <c r="B277" s="309"/>
      <c r="C277" s="309"/>
      <c r="D277" s="22">
        <v>1071018</v>
      </c>
    </row>
    <row r="278" spans="1:9" ht="36.6" customHeight="1" x14ac:dyDescent="0.3">
      <c r="A278" s="309" t="s">
        <v>77</v>
      </c>
      <c r="B278" s="309"/>
      <c r="C278" s="309"/>
      <c r="D278" s="22">
        <v>1490814</v>
      </c>
    </row>
    <row r="279" spans="1:9" ht="36.6" customHeight="1" x14ac:dyDescent="0.3">
      <c r="A279" s="309" t="s">
        <v>77</v>
      </c>
      <c r="B279" s="309"/>
      <c r="C279" s="309"/>
      <c r="D279" s="22">
        <v>1958826</v>
      </c>
    </row>
    <row r="280" spans="1:9" ht="36.6" customHeight="1" x14ac:dyDescent="0.3">
      <c r="A280" s="309" t="s">
        <v>77</v>
      </c>
      <c r="B280" s="309"/>
      <c r="C280" s="309"/>
      <c r="D280" s="22">
        <v>431946</v>
      </c>
    </row>
    <row r="281" spans="1:9" ht="18.75" x14ac:dyDescent="0.3">
      <c r="A281" s="331" t="s">
        <v>74</v>
      </c>
      <c r="B281" s="331"/>
      <c r="C281" s="331"/>
      <c r="D281" s="22">
        <v>158880</v>
      </c>
    </row>
    <row r="282" spans="1:9" ht="18.75" x14ac:dyDescent="0.3">
      <c r="A282" s="331"/>
      <c r="B282" s="331"/>
      <c r="C282" s="331"/>
      <c r="D282" s="22"/>
      <c r="H282" s="10">
        <v>8000000</v>
      </c>
      <c r="I282" s="10">
        <v>9700000</v>
      </c>
    </row>
    <row r="283" spans="1:9" ht="18.75" x14ac:dyDescent="0.3">
      <c r="A283" s="331"/>
      <c r="B283" s="331"/>
      <c r="C283" s="331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31" t="s">
        <v>75</v>
      </c>
      <c r="B284" s="331"/>
      <c r="C284" s="331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32"/>
      <c r="B285" s="332"/>
      <c r="C285" s="332"/>
      <c r="D285" s="21"/>
    </row>
    <row r="288" spans="1:9" ht="18.75" x14ac:dyDescent="0.3">
      <c r="A288" s="310" t="s">
        <v>80</v>
      </c>
      <c r="B288" s="311"/>
      <c r="C288" s="312"/>
      <c r="D288" s="32"/>
      <c r="I288" s="10">
        <v>2512666</v>
      </c>
    </row>
    <row r="289" spans="1:9" ht="18.75" x14ac:dyDescent="0.3">
      <c r="A289" s="313" t="s">
        <v>3</v>
      </c>
      <c r="B289" s="313"/>
      <c r="C289" s="313"/>
      <c r="D289" s="32"/>
      <c r="I289" s="10">
        <v>1581045</v>
      </c>
    </row>
    <row r="290" spans="1:9" ht="18.75" x14ac:dyDescent="0.3">
      <c r="A290" s="313" t="s">
        <v>4</v>
      </c>
      <c r="B290" s="313" t="s">
        <v>3</v>
      </c>
      <c r="C290" s="313" t="s">
        <v>3</v>
      </c>
      <c r="D290" s="32"/>
      <c r="I290" s="10">
        <f>I288-I289</f>
        <v>931621</v>
      </c>
    </row>
    <row r="291" spans="1:9" ht="18.75" x14ac:dyDescent="0.3">
      <c r="A291" s="313" t="s">
        <v>5</v>
      </c>
      <c r="B291" s="313" t="s">
        <v>5</v>
      </c>
      <c r="C291" s="313" t="s">
        <v>5</v>
      </c>
      <c r="D291" s="32"/>
      <c r="H291" s="10">
        <v>3160586</v>
      </c>
    </row>
    <row r="292" spans="1:9" ht="18.75" x14ac:dyDescent="0.3">
      <c r="A292" s="313" t="s">
        <v>31</v>
      </c>
      <c r="B292" s="313" t="s">
        <v>5</v>
      </c>
      <c r="C292" s="313" t="s">
        <v>5</v>
      </c>
      <c r="D292" s="32"/>
      <c r="H292" s="10">
        <v>1581045</v>
      </c>
    </row>
    <row r="293" spans="1:9" ht="18.75" x14ac:dyDescent="0.3">
      <c r="A293" s="313" t="s">
        <v>30</v>
      </c>
      <c r="B293" s="313" t="s">
        <v>5</v>
      </c>
      <c r="C293" s="313" t="s">
        <v>5</v>
      </c>
      <c r="D293" s="32"/>
      <c r="H293" s="10">
        <f>H291-H292</f>
        <v>1579541</v>
      </c>
    </row>
    <row r="294" spans="1:9" ht="18.75" x14ac:dyDescent="0.3">
      <c r="A294" s="313" t="s">
        <v>42</v>
      </c>
      <c r="B294" s="313"/>
      <c r="C294" s="313"/>
      <c r="D294" s="51">
        <v>13237538</v>
      </c>
    </row>
    <row r="295" spans="1:9" ht="18.75" x14ac:dyDescent="0.3">
      <c r="A295" s="313" t="s">
        <v>44</v>
      </c>
      <c r="B295" s="313"/>
      <c r="C295" s="313"/>
      <c r="D295" s="32"/>
    </row>
    <row r="296" spans="1:9" ht="18.75" x14ac:dyDescent="0.3">
      <c r="A296" s="313" t="s">
        <v>11</v>
      </c>
      <c r="B296" s="313" t="s">
        <v>3</v>
      </c>
      <c r="C296" s="313" t="s">
        <v>3</v>
      </c>
      <c r="D296" s="32"/>
    </row>
    <row r="297" spans="1:9" ht="18.75" x14ac:dyDescent="0.3">
      <c r="A297" s="303" t="s">
        <v>81</v>
      </c>
      <c r="B297" s="303"/>
      <c r="C297" s="303"/>
      <c r="D297" s="51">
        <f>SUM(D289:D296)</f>
        <v>13237538</v>
      </c>
    </row>
    <row r="298" spans="1:9" ht="18.75" x14ac:dyDescent="0.3">
      <c r="A298" s="313" t="s">
        <v>23</v>
      </c>
      <c r="B298" s="313"/>
      <c r="C298" s="313"/>
      <c r="D298" s="32">
        <v>2370257</v>
      </c>
    </row>
    <row r="299" spans="1:9" ht="18.75" x14ac:dyDescent="0.3">
      <c r="A299" s="313" t="s">
        <v>24</v>
      </c>
      <c r="B299" s="313"/>
      <c r="C299" s="313"/>
      <c r="D299" s="32"/>
    </row>
    <row r="300" spans="1:9" ht="18.75" x14ac:dyDescent="0.3">
      <c r="A300" s="313" t="s">
        <v>25</v>
      </c>
      <c r="B300" s="313"/>
      <c r="C300" s="313"/>
      <c r="D300" s="32"/>
    </row>
    <row r="301" spans="1:9" ht="18.75" x14ac:dyDescent="0.3">
      <c r="A301" s="280" t="s">
        <v>82</v>
      </c>
      <c r="B301" s="280"/>
      <c r="C301" s="280"/>
      <c r="D301" s="51">
        <f>D297-D298</f>
        <v>10867281</v>
      </c>
    </row>
    <row r="302" spans="1:9" ht="18.75" x14ac:dyDescent="0.3">
      <c r="A302" s="280" t="s">
        <v>37</v>
      </c>
      <c r="B302" s="280"/>
      <c r="C302" s="280"/>
      <c r="D302" s="32">
        <f>D301*5%</f>
        <v>543364.05000000005</v>
      </c>
    </row>
    <row r="303" spans="1:9" ht="21" x14ac:dyDescent="0.35">
      <c r="A303" s="280" t="s">
        <v>47</v>
      </c>
      <c r="B303" s="280"/>
      <c r="C303" s="280"/>
      <c r="D303" s="52">
        <f>D297*5%</f>
        <v>661876.9</v>
      </c>
    </row>
    <row r="304" spans="1:9" ht="18.75" x14ac:dyDescent="0.3">
      <c r="A304" s="280" t="s">
        <v>38</v>
      </c>
      <c r="B304" s="280"/>
      <c r="C304" s="280"/>
      <c r="D304" s="32">
        <f>D301*8%</f>
        <v>869382.48</v>
      </c>
    </row>
    <row r="305" spans="1:9" ht="18.75" x14ac:dyDescent="0.3">
      <c r="A305" s="280" t="s">
        <v>39</v>
      </c>
      <c r="B305" s="280"/>
      <c r="C305" s="280"/>
      <c r="D305" s="32">
        <f>D301*7.5%</f>
        <v>815046.07499999995</v>
      </c>
    </row>
    <row r="306" spans="1:9" ht="18.75" x14ac:dyDescent="0.3">
      <c r="A306" s="280" t="s">
        <v>40</v>
      </c>
      <c r="B306" s="280"/>
      <c r="C306" s="280"/>
      <c r="D306" s="32">
        <f>SUM(D302:D305)</f>
        <v>2889669.5049999999</v>
      </c>
      <c r="E306" s="7"/>
    </row>
    <row r="307" spans="1:9" ht="23.25" x14ac:dyDescent="0.35">
      <c r="A307" s="280" t="s">
        <v>41</v>
      </c>
      <c r="B307" s="280"/>
      <c r="C307" s="280"/>
      <c r="D307" s="50">
        <f>D301-D306</f>
        <v>7977611.4950000001</v>
      </c>
    </row>
    <row r="309" spans="1:9" ht="18.75" x14ac:dyDescent="0.3">
      <c r="A309" s="280" t="s">
        <v>91</v>
      </c>
      <c r="B309" s="280"/>
      <c r="C309" s="280"/>
      <c r="D309" s="58">
        <v>593485</v>
      </c>
    </row>
    <row r="310" spans="1:9" ht="18.75" x14ac:dyDescent="0.3">
      <c r="A310" s="280" t="s">
        <v>92</v>
      </c>
      <c r="B310" s="280"/>
      <c r="C310" s="280"/>
      <c r="D310" s="58">
        <v>668548</v>
      </c>
    </row>
    <row r="311" spans="1:9" ht="18.75" x14ac:dyDescent="0.3">
      <c r="A311" s="280" t="s">
        <v>98</v>
      </c>
      <c r="B311" s="280"/>
      <c r="C311" s="280"/>
      <c r="D311" s="58"/>
    </row>
    <row r="312" spans="1:9" ht="21" x14ac:dyDescent="0.35">
      <c r="A312" s="280" t="s">
        <v>93</v>
      </c>
      <c r="B312" s="280"/>
      <c r="C312" s="280"/>
      <c r="D312" s="59">
        <f>D307-D309-D310-D311</f>
        <v>6715578.4950000001</v>
      </c>
    </row>
    <row r="314" spans="1:9" ht="23.45" customHeight="1" x14ac:dyDescent="0.25">
      <c r="A314" s="279" t="s">
        <v>94</v>
      </c>
      <c r="B314" s="279"/>
      <c r="C314" s="279"/>
      <c r="D314" s="279"/>
    </row>
    <row r="315" spans="1:9" ht="21" x14ac:dyDescent="0.35">
      <c r="A315" s="280" t="s">
        <v>95</v>
      </c>
      <c r="B315" s="280"/>
      <c r="C315" s="280"/>
      <c r="D315" s="59">
        <v>128261</v>
      </c>
    </row>
    <row r="316" spans="1:9" ht="21" x14ac:dyDescent="0.35">
      <c r="A316" s="280" t="s">
        <v>95</v>
      </c>
      <c r="B316" s="280"/>
      <c r="C316" s="280"/>
      <c r="D316" s="59">
        <v>137768</v>
      </c>
      <c r="I316" s="59">
        <v>278839</v>
      </c>
    </row>
    <row r="317" spans="1:9" ht="21" x14ac:dyDescent="0.35">
      <c r="A317" s="280" t="s">
        <v>95</v>
      </c>
      <c r="B317" s="280"/>
      <c r="C317" s="280"/>
      <c r="D317" s="59">
        <v>139084</v>
      </c>
      <c r="E317" s="29"/>
      <c r="I317" s="59">
        <v>326562</v>
      </c>
    </row>
    <row r="318" spans="1:9" ht="21" x14ac:dyDescent="0.35">
      <c r="A318" s="280" t="s">
        <v>96</v>
      </c>
      <c r="B318" s="280"/>
      <c r="C318" s="280"/>
      <c r="D318" s="59">
        <v>210000</v>
      </c>
    </row>
    <row r="319" spans="1:9" ht="21" x14ac:dyDescent="0.35">
      <c r="A319" s="280" t="s">
        <v>63</v>
      </c>
      <c r="B319" s="280"/>
      <c r="C319" s="280"/>
      <c r="D319" s="59">
        <v>300000</v>
      </c>
    </row>
    <row r="320" spans="1:9" ht="21" x14ac:dyDescent="0.35">
      <c r="A320" s="280" t="s">
        <v>97</v>
      </c>
      <c r="B320" s="280"/>
      <c r="C320" s="280"/>
      <c r="D320" s="59">
        <v>300000</v>
      </c>
    </row>
    <row r="321" spans="1:4" ht="21" x14ac:dyDescent="0.35">
      <c r="A321" s="280" t="s">
        <v>99</v>
      </c>
      <c r="B321" s="280"/>
      <c r="C321" s="280"/>
      <c r="D321" s="59">
        <v>500000</v>
      </c>
    </row>
    <row r="322" spans="1:4" ht="21" x14ac:dyDescent="0.35">
      <c r="A322" s="280" t="s">
        <v>100</v>
      </c>
      <c r="B322" s="280"/>
      <c r="C322" s="280"/>
      <c r="D322" s="59">
        <v>500000</v>
      </c>
    </row>
    <row r="323" spans="1:4" ht="21" x14ac:dyDescent="0.35">
      <c r="A323" s="280" t="s">
        <v>107</v>
      </c>
      <c r="B323" s="280"/>
      <c r="C323" s="280"/>
      <c r="D323" s="59">
        <v>4600000</v>
      </c>
    </row>
    <row r="324" spans="1:4" ht="21" x14ac:dyDescent="0.35">
      <c r="A324" s="280" t="s">
        <v>106</v>
      </c>
      <c r="B324" s="280"/>
      <c r="C324" s="280"/>
      <c r="D324" s="59">
        <v>227027</v>
      </c>
    </row>
    <row r="325" spans="1:4" ht="21" x14ac:dyDescent="0.35">
      <c r="A325" s="280"/>
      <c r="B325" s="280"/>
      <c r="C325" s="280"/>
      <c r="D325" s="59"/>
    </row>
    <row r="326" spans="1:4" ht="21" x14ac:dyDescent="0.35">
      <c r="A326" s="281"/>
      <c r="B326" s="282"/>
      <c r="C326" s="283"/>
      <c r="D326" s="59"/>
    </row>
    <row r="327" spans="1:4" ht="21" x14ac:dyDescent="0.35">
      <c r="A327" s="280" t="s">
        <v>129</v>
      </c>
      <c r="B327" s="280"/>
      <c r="C327" s="280"/>
      <c r="D327" s="59">
        <f>D312-D315-D316-D317-D318-D319-D320-D321-D322-D326-D323-D324-D325</f>
        <v>-326561.50499999989</v>
      </c>
    </row>
    <row r="331" spans="1:4" ht="18.75" x14ac:dyDescent="0.3">
      <c r="A331" s="310" t="s">
        <v>101</v>
      </c>
      <c r="B331" s="311"/>
      <c r="C331" s="312"/>
      <c r="D331" s="32"/>
    </row>
    <row r="332" spans="1:4" ht="18.75" x14ac:dyDescent="0.3">
      <c r="A332" s="313" t="s">
        <v>3</v>
      </c>
      <c r="B332" s="313"/>
      <c r="C332" s="313"/>
      <c r="D332" s="32">
        <v>755720.81</v>
      </c>
    </row>
    <row r="333" spans="1:4" ht="18.75" x14ac:dyDescent="0.3">
      <c r="A333" s="313" t="s">
        <v>4</v>
      </c>
      <c r="B333" s="313" t="s">
        <v>3</v>
      </c>
      <c r="C333" s="313" t="s">
        <v>3</v>
      </c>
      <c r="D333" s="32"/>
    </row>
    <row r="334" spans="1:4" ht="18.75" x14ac:dyDescent="0.3">
      <c r="A334" s="313" t="s">
        <v>5</v>
      </c>
      <c r="B334" s="313" t="s">
        <v>5</v>
      </c>
      <c r="C334" s="313" t="s">
        <v>5</v>
      </c>
      <c r="D334" s="32"/>
    </row>
    <row r="335" spans="1:4" ht="18.75" x14ac:dyDescent="0.3">
      <c r="A335" s="313" t="s">
        <v>31</v>
      </c>
      <c r="B335" s="313" t="s">
        <v>5</v>
      </c>
      <c r="C335" s="313" t="s">
        <v>5</v>
      </c>
      <c r="D335" s="32"/>
    </row>
    <row r="336" spans="1:4" ht="18.75" x14ac:dyDescent="0.3">
      <c r="A336" s="313" t="s">
        <v>30</v>
      </c>
      <c r="B336" s="313" t="s">
        <v>5</v>
      </c>
      <c r="C336" s="313" t="s">
        <v>5</v>
      </c>
      <c r="D336" s="32"/>
    </row>
    <row r="337" spans="1:4" ht="18.75" x14ac:dyDescent="0.3">
      <c r="A337" s="313" t="s">
        <v>42</v>
      </c>
      <c r="B337" s="313"/>
      <c r="C337" s="313"/>
      <c r="D337" s="51">
        <v>5829907.9199999999</v>
      </c>
    </row>
    <row r="338" spans="1:4" ht="18.75" x14ac:dyDescent="0.3">
      <c r="A338" s="313" t="s">
        <v>44</v>
      </c>
      <c r="B338" s="313"/>
      <c r="C338" s="313"/>
      <c r="D338" s="32">
        <v>2646623</v>
      </c>
    </row>
    <row r="339" spans="1:4" ht="18.75" x14ac:dyDescent="0.3">
      <c r="A339" s="313" t="s">
        <v>11</v>
      </c>
      <c r="B339" s="313" t="s">
        <v>3</v>
      </c>
      <c r="C339" s="313" t="s">
        <v>3</v>
      </c>
      <c r="D339" s="32"/>
    </row>
    <row r="340" spans="1:4" ht="18.75" x14ac:dyDescent="0.3">
      <c r="A340" s="303" t="s">
        <v>81</v>
      </c>
      <c r="B340" s="303"/>
      <c r="C340" s="303"/>
      <c r="D340" s="51">
        <f>SUM(D332:D339)</f>
        <v>9232251.7300000004</v>
      </c>
    </row>
    <row r="341" spans="1:4" ht="18.75" x14ac:dyDescent="0.3">
      <c r="A341" s="313" t="s">
        <v>23</v>
      </c>
      <c r="B341" s="313"/>
      <c r="C341" s="313"/>
      <c r="D341" s="32"/>
    </row>
    <row r="342" spans="1:4" ht="18.75" x14ac:dyDescent="0.3">
      <c r="A342" s="313" t="s">
        <v>24</v>
      </c>
      <c r="B342" s="313"/>
      <c r="C342" s="313"/>
      <c r="D342" s="32"/>
    </row>
    <row r="343" spans="1:4" ht="18.75" x14ac:dyDescent="0.3">
      <c r="A343" s="313" t="s">
        <v>25</v>
      </c>
      <c r="B343" s="313"/>
      <c r="C343" s="313"/>
      <c r="D343" s="32"/>
    </row>
    <row r="344" spans="1:4" ht="18.75" x14ac:dyDescent="0.3">
      <c r="A344" s="280" t="s">
        <v>82</v>
      </c>
      <c r="B344" s="280"/>
      <c r="C344" s="280"/>
      <c r="D344" s="51">
        <f>D340-D341</f>
        <v>9232251.7300000004</v>
      </c>
    </row>
    <row r="345" spans="1:4" ht="18.75" x14ac:dyDescent="0.3">
      <c r="A345" s="280" t="s">
        <v>37</v>
      </c>
      <c r="B345" s="280"/>
      <c r="C345" s="280"/>
      <c r="D345" s="32">
        <f>D344*5%</f>
        <v>461612.58650000003</v>
      </c>
    </row>
    <row r="346" spans="1:4" ht="21" x14ac:dyDescent="0.35">
      <c r="A346" s="280" t="s">
        <v>47</v>
      </c>
      <c r="B346" s="280"/>
      <c r="C346" s="280"/>
      <c r="D346" s="52">
        <f>D340*5%</f>
        <v>461612.58650000003</v>
      </c>
    </row>
    <row r="347" spans="1:4" ht="18.75" x14ac:dyDescent="0.3">
      <c r="A347" s="280" t="s">
        <v>38</v>
      </c>
      <c r="B347" s="280"/>
      <c r="C347" s="280"/>
      <c r="D347" s="32">
        <f>D344*8%</f>
        <v>738580.13840000005</v>
      </c>
    </row>
    <row r="348" spans="1:4" ht="18.75" x14ac:dyDescent="0.3">
      <c r="A348" s="280" t="s">
        <v>39</v>
      </c>
      <c r="B348" s="280"/>
      <c r="C348" s="280"/>
      <c r="D348" s="32">
        <f>D344*7.5%</f>
        <v>692418.87974999996</v>
      </c>
    </row>
    <row r="349" spans="1:4" ht="18.75" x14ac:dyDescent="0.3">
      <c r="A349" s="280" t="s">
        <v>40</v>
      </c>
      <c r="B349" s="280"/>
      <c r="C349" s="280"/>
      <c r="D349" s="32">
        <f>SUM(D345:D348)</f>
        <v>2354224.1911499999</v>
      </c>
    </row>
    <row r="350" spans="1:4" ht="23.25" x14ac:dyDescent="0.35">
      <c r="A350" s="280" t="s">
        <v>41</v>
      </c>
      <c r="B350" s="280"/>
      <c r="C350" s="280"/>
      <c r="D350" s="50">
        <f>D344-D349</f>
        <v>6878027.5388500001</v>
      </c>
    </row>
    <row r="352" spans="1:4" ht="23.45" customHeight="1" x14ac:dyDescent="0.25">
      <c r="A352" s="279" t="s">
        <v>94</v>
      </c>
      <c r="B352" s="279"/>
      <c r="C352" s="279"/>
      <c r="D352" s="279"/>
    </row>
    <row r="353" spans="1:5" ht="21" x14ac:dyDescent="0.35">
      <c r="A353" s="280" t="s">
        <v>105</v>
      </c>
      <c r="B353" s="280"/>
      <c r="C353" s="280"/>
      <c r="D353" s="59">
        <v>850000</v>
      </c>
    </row>
    <row r="354" spans="1:5" ht="21" x14ac:dyDescent="0.35">
      <c r="A354" s="280" t="s">
        <v>105</v>
      </c>
      <c r="B354" s="280"/>
      <c r="C354" s="280"/>
      <c r="D354" s="59">
        <v>650000</v>
      </c>
    </row>
    <row r="355" spans="1:5" ht="21" x14ac:dyDescent="0.35">
      <c r="A355" s="280" t="s">
        <v>105</v>
      </c>
      <c r="B355" s="280"/>
      <c r="C355" s="280"/>
      <c r="D355" s="59">
        <v>750000</v>
      </c>
      <c r="E355" s="29"/>
    </row>
    <row r="356" spans="1:5" ht="21" x14ac:dyDescent="0.35">
      <c r="A356" s="280" t="s">
        <v>105</v>
      </c>
      <c r="B356" s="280"/>
      <c r="C356" s="280"/>
      <c r="D356" s="59">
        <v>700000</v>
      </c>
    </row>
    <row r="357" spans="1:5" ht="21" x14ac:dyDescent="0.35">
      <c r="A357" s="280" t="s">
        <v>105</v>
      </c>
      <c r="B357" s="280"/>
      <c r="C357" s="280"/>
      <c r="D357" s="59">
        <v>800000</v>
      </c>
    </row>
    <row r="358" spans="1:5" ht="21" x14ac:dyDescent="0.35">
      <c r="A358" s="280" t="s">
        <v>105</v>
      </c>
      <c r="B358" s="280"/>
      <c r="C358" s="280"/>
      <c r="D358" s="59">
        <v>750000</v>
      </c>
    </row>
    <row r="359" spans="1:5" ht="21" x14ac:dyDescent="0.35">
      <c r="A359" s="280" t="s">
        <v>105</v>
      </c>
      <c r="B359" s="280"/>
      <c r="C359" s="280"/>
      <c r="D359" s="59">
        <v>600000</v>
      </c>
    </row>
    <row r="360" spans="1:5" ht="21" x14ac:dyDescent="0.35">
      <c r="A360" s="280" t="s">
        <v>105</v>
      </c>
      <c r="B360" s="280"/>
      <c r="C360" s="280"/>
      <c r="D360" s="59">
        <v>900000</v>
      </c>
    </row>
    <row r="361" spans="1:5" ht="21" x14ac:dyDescent="0.35">
      <c r="A361" s="280" t="s">
        <v>108</v>
      </c>
      <c r="B361" s="280"/>
      <c r="C361" s="280"/>
      <c r="D361" s="59">
        <v>278839</v>
      </c>
    </row>
    <row r="362" spans="1:5" ht="21" x14ac:dyDescent="0.35">
      <c r="A362" s="280" t="s">
        <v>128</v>
      </c>
      <c r="B362" s="280"/>
      <c r="C362" s="280"/>
      <c r="D362" s="59">
        <v>326562</v>
      </c>
      <c r="E362" s="29"/>
    </row>
    <row r="363" spans="1:5" ht="21" x14ac:dyDescent="0.35">
      <c r="A363" s="280"/>
      <c r="B363" s="280"/>
      <c r="C363" s="280"/>
      <c r="D363" s="59"/>
    </row>
    <row r="364" spans="1:5" ht="21" x14ac:dyDescent="0.35">
      <c r="A364" s="280"/>
      <c r="B364" s="280"/>
      <c r="C364" s="280"/>
      <c r="D364" s="59"/>
    </row>
    <row r="365" spans="1:5" ht="23.25" x14ac:dyDescent="0.35">
      <c r="A365" s="280" t="s">
        <v>60</v>
      </c>
      <c r="B365" s="280"/>
      <c r="C365" s="280"/>
      <c r="D365" s="61">
        <f>D350-D353-D354-D355-D356-D357-D358-D359-D360-D361-D362-D363-D364</f>
        <v>272626.53885000013</v>
      </c>
    </row>
    <row r="369" spans="1:4" ht="26.25" x14ac:dyDescent="0.35">
      <c r="A369" s="295" t="s">
        <v>134</v>
      </c>
      <c r="B369" s="295"/>
      <c r="C369" s="295"/>
      <c r="D369" s="97"/>
    </row>
    <row r="370" spans="1:4" ht="21" x14ac:dyDescent="0.35">
      <c r="A370" s="285" t="s">
        <v>3</v>
      </c>
      <c r="B370" s="285"/>
      <c r="C370" s="285"/>
      <c r="D370" s="97"/>
    </row>
    <row r="371" spans="1:4" ht="21" x14ac:dyDescent="0.35">
      <c r="A371" s="285" t="s">
        <v>4</v>
      </c>
      <c r="B371" s="285" t="s">
        <v>3</v>
      </c>
      <c r="C371" s="285" t="s">
        <v>3</v>
      </c>
      <c r="D371" s="97"/>
    </row>
    <row r="372" spans="1:4" ht="21" x14ac:dyDescent="0.35">
      <c r="A372" s="285" t="s">
        <v>5</v>
      </c>
      <c r="B372" s="285" t="s">
        <v>5</v>
      </c>
      <c r="C372" s="285" t="s">
        <v>5</v>
      </c>
      <c r="D372" s="97"/>
    </row>
    <row r="373" spans="1:4" ht="21" x14ac:dyDescent="0.35">
      <c r="A373" s="285" t="s">
        <v>31</v>
      </c>
      <c r="B373" s="285" t="s">
        <v>5</v>
      </c>
      <c r="C373" s="285" t="s">
        <v>5</v>
      </c>
      <c r="D373" s="97"/>
    </row>
    <row r="374" spans="1:4" ht="21" x14ac:dyDescent="0.35">
      <c r="A374" s="285" t="s">
        <v>30</v>
      </c>
      <c r="B374" s="285" t="s">
        <v>5</v>
      </c>
      <c r="C374" s="285" t="s">
        <v>5</v>
      </c>
      <c r="D374" s="97"/>
    </row>
    <row r="375" spans="1:4" ht="21" x14ac:dyDescent="0.35">
      <c r="A375" s="285" t="s">
        <v>42</v>
      </c>
      <c r="B375" s="285"/>
      <c r="C375" s="285"/>
      <c r="D375" s="98">
        <v>6644406</v>
      </c>
    </row>
    <row r="376" spans="1:4" ht="21" x14ac:dyDescent="0.35">
      <c r="A376" s="285" t="s">
        <v>163</v>
      </c>
      <c r="B376" s="285"/>
      <c r="C376" s="285"/>
      <c r="D376" s="97"/>
    </row>
    <row r="377" spans="1:4" ht="21" x14ac:dyDescent="0.35">
      <c r="A377" s="285" t="s">
        <v>11</v>
      </c>
      <c r="B377" s="285" t="s">
        <v>3</v>
      </c>
      <c r="C377" s="285" t="s">
        <v>3</v>
      </c>
      <c r="D377" s="97"/>
    </row>
    <row r="378" spans="1:4" ht="21" x14ac:dyDescent="0.35">
      <c r="A378" s="286" t="s">
        <v>81</v>
      </c>
      <c r="B378" s="286"/>
      <c r="C378" s="286"/>
      <c r="D378" s="98">
        <f>SUM(D370:D377)</f>
        <v>6644406</v>
      </c>
    </row>
    <row r="379" spans="1:4" ht="21" x14ac:dyDescent="0.35">
      <c r="A379" s="285" t="s">
        <v>23</v>
      </c>
      <c r="B379" s="285"/>
      <c r="C379" s="285"/>
      <c r="D379" s="97">
        <v>536112</v>
      </c>
    </row>
    <row r="380" spans="1:4" ht="21" x14ac:dyDescent="0.35">
      <c r="A380" s="285" t="s">
        <v>24</v>
      </c>
      <c r="B380" s="285"/>
      <c r="C380" s="285"/>
      <c r="D380" s="97"/>
    </row>
    <row r="381" spans="1:4" ht="21" x14ac:dyDescent="0.35">
      <c r="A381" s="285" t="s">
        <v>25</v>
      </c>
      <c r="B381" s="285"/>
      <c r="C381" s="285"/>
      <c r="D381" s="97"/>
    </row>
    <row r="382" spans="1:4" ht="21" x14ac:dyDescent="0.35">
      <c r="A382" s="278" t="s">
        <v>82</v>
      </c>
      <c r="B382" s="278"/>
      <c r="C382" s="278"/>
      <c r="D382" s="98">
        <f>D378-D379</f>
        <v>6108294</v>
      </c>
    </row>
    <row r="383" spans="1:4" ht="21" x14ac:dyDescent="0.35">
      <c r="A383" s="278" t="s">
        <v>37</v>
      </c>
      <c r="B383" s="278"/>
      <c r="C383" s="278"/>
      <c r="D383" s="97">
        <v>0</v>
      </c>
    </row>
    <row r="384" spans="1:4" ht="21" x14ac:dyDescent="0.35">
      <c r="A384" s="278" t="s">
        <v>47</v>
      </c>
      <c r="B384" s="278"/>
      <c r="C384" s="278"/>
      <c r="D384" s="52">
        <f>D378*5%</f>
        <v>332220.30000000005</v>
      </c>
    </row>
    <row r="385" spans="1:6" ht="21" x14ac:dyDescent="0.35">
      <c r="A385" s="278" t="s">
        <v>38</v>
      </c>
      <c r="B385" s="278"/>
      <c r="C385" s="278"/>
      <c r="D385" s="97">
        <f>D382*8%</f>
        <v>488663.52</v>
      </c>
      <c r="E385" s="7"/>
    </row>
    <row r="386" spans="1:6" ht="21" x14ac:dyDescent="0.35">
      <c r="A386" s="278" t="s">
        <v>39</v>
      </c>
      <c r="B386" s="278"/>
      <c r="C386" s="278"/>
      <c r="D386" s="97">
        <f>D382*7.5%</f>
        <v>458122.05</v>
      </c>
    </row>
    <row r="387" spans="1:6" ht="21" x14ac:dyDescent="0.35">
      <c r="A387" s="278" t="s">
        <v>40</v>
      </c>
      <c r="B387" s="278"/>
      <c r="C387" s="278"/>
      <c r="D387" s="97">
        <f>SUM(D383:D386)</f>
        <v>1279005.8700000001</v>
      </c>
    </row>
    <row r="388" spans="1:6" ht="21" x14ac:dyDescent="0.35">
      <c r="A388" s="278" t="s">
        <v>41</v>
      </c>
      <c r="B388" s="278"/>
      <c r="C388" s="278"/>
      <c r="D388" s="98">
        <f>D382-D387</f>
        <v>4829288.13</v>
      </c>
    </row>
    <row r="389" spans="1:6" ht="23.25" x14ac:dyDescent="0.35">
      <c r="A389" s="333" t="s">
        <v>152</v>
      </c>
      <c r="B389" s="333"/>
      <c r="C389" s="333"/>
      <c r="D389" s="103">
        <v>924181</v>
      </c>
    </row>
    <row r="390" spans="1:6" ht="21" x14ac:dyDescent="0.35">
      <c r="A390" s="278" t="s">
        <v>41</v>
      </c>
      <c r="B390" s="278"/>
      <c r="C390" s="278"/>
      <c r="D390" s="98">
        <f>D389+D388</f>
        <v>5753469.1299999999</v>
      </c>
    </row>
    <row r="391" spans="1:6" ht="23.45" customHeight="1" x14ac:dyDescent="0.25">
      <c r="A391" s="279" t="s">
        <v>94</v>
      </c>
      <c r="B391" s="279"/>
      <c r="C391" s="279"/>
      <c r="D391" s="279"/>
    </row>
    <row r="392" spans="1:6" ht="21" x14ac:dyDescent="0.35">
      <c r="A392" s="280"/>
      <c r="B392" s="280"/>
      <c r="C392" s="280"/>
      <c r="D392" s="59"/>
      <c r="E392" s="334"/>
      <c r="F392" s="335"/>
    </row>
    <row r="393" spans="1:6" ht="21" x14ac:dyDescent="0.35">
      <c r="A393" s="280" t="s">
        <v>150</v>
      </c>
      <c r="B393" s="280"/>
      <c r="C393" s="280"/>
      <c r="D393" s="59">
        <v>500000</v>
      </c>
      <c r="F393" s="49"/>
    </row>
    <row r="394" spans="1:6" ht="21" x14ac:dyDescent="0.35">
      <c r="A394" s="280" t="s">
        <v>150</v>
      </c>
      <c r="B394" s="280"/>
      <c r="C394" s="280"/>
      <c r="D394" s="59">
        <v>500000</v>
      </c>
      <c r="E394" s="29"/>
      <c r="F394" s="49"/>
    </row>
    <row r="395" spans="1:6" ht="21" x14ac:dyDescent="0.35">
      <c r="A395" s="280" t="s">
        <v>97</v>
      </c>
      <c r="B395" s="280"/>
      <c r="C395" s="280"/>
      <c r="D395" s="59">
        <v>300000</v>
      </c>
      <c r="F395" s="49"/>
    </row>
    <row r="396" spans="1:6" ht="21" x14ac:dyDescent="0.35">
      <c r="A396" s="280" t="s">
        <v>161</v>
      </c>
      <c r="B396" s="280"/>
      <c r="C396" s="280"/>
      <c r="D396" s="59">
        <v>400000</v>
      </c>
      <c r="F396" s="49"/>
    </row>
    <row r="397" spans="1:6" ht="21" x14ac:dyDescent="0.35">
      <c r="A397" s="280" t="s">
        <v>162</v>
      </c>
      <c r="B397" s="280"/>
      <c r="C397" s="280"/>
      <c r="D397" s="59">
        <v>390730</v>
      </c>
    </row>
    <row r="398" spans="1:6" ht="21" x14ac:dyDescent="0.35">
      <c r="A398" s="280" t="s">
        <v>155</v>
      </c>
      <c r="B398" s="280"/>
      <c r="C398" s="280"/>
      <c r="D398" s="59">
        <v>120528</v>
      </c>
      <c r="F398" s="49"/>
    </row>
    <row r="399" spans="1:6" ht="21" x14ac:dyDescent="0.35">
      <c r="A399" s="280" t="s">
        <v>156</v>
      </c>
      <c r="B399" s="280"/>
      <c r="C399" s="280"/>
      <c r="D399" s="59">
        <v>315900</v>
      </c>
    </row>
    <row r="400" spans="1:6" ht="21" x14ac:dyDescent="0.35">
      <c r="A400" s="280" t="s">
        <v>157</v>
      </c>
      <c r="B400" s="280"/>
      <c r="C400" s="280"/>
      <c r="D400" s="59">
        <v>500000</v>
      </c>
    </row>
    <row r="401" spans="1:6" ht="21" x14ac:dyDescent="0.35">
      <c r="A401" s="280" t="s">
        <v>157</v>
      </c>
      <c r="B401" s="280"/>
      <c r="C401" s="280"/>
      <c r="D401" s="59">
        <v>500000</v>
      </c>
    </row>
    <row r="402" spans="1:6" ht="21" x14ac:dyDescent="0.35">
      <c r="A402" s="280" t="s">
        <v>159</v>
      </c>
      <c r="B402" s="280"/>
      <c r="C402" s="280"/>
      <c r="D402" s="59">
        <v>400000</v>
      </c>
    </row>
    <row r="403" spans="1:6" ht="21" x14ac:dyDescent="0.35">
      <c r="A403" s="302" t="s">
        <v>157</v>
      </c>
      <c r="B403" s="302"/>
      <c r="C403" s="302"/>
      <c r="D403" s="100">
        <v>700000</v>
      </c>
    </row>
    <row r="404" spans="1:6" ht="21" x14ac:dyDescent="0.3">
      <c r="A404" s="280" t="s">
        <v>154</v>
      </c>
      <c r="B404" s="280"/>
      <c r="C404" s="280"/>
      <c r="D404" s="101">
        <v>306000</v>
      </c>
      <c r="F404" s="189"/>
    </row>
    <row r="405" spans="1:6" ht="21" x14ac:dyDescent="0.3">
      <c r="A405" s="280" t="s">
        <v>165</v>
      </c>
      <c r="B405" s="280"/>
      <c r="C405" s="280"/>
      <c r="D405" s="101">
        <v>75000</v>
      </c>
      <c r="F405" s="189"/>
    </row>
    <row r="406" spans="1:6" ht="18.75" hidden="1" x14ac:dyDescent="0.3">
      <c r="A406" s="280" t="s">
        <v>151</v>
      </c>
      <c r="B406" s="280"/>
      <c r="C406" s="280"/>
      <c r="D406" s="104" t="s">
        <v>158</v>
      </c>
      <c r="F406" s="189"/>
    </row>
    <row r="407" spans="1:6" ht="18.75" hidden="1" x14ac:dyDescent="0.3">
      <c r="A407" s="280" t="s">
        <v>64</v>
      </c>
      <c r="B407" s="280"/>
      <c r="C407" s="280"/>
      <c r="D407" s="104" t="s">
        <v>158</v>
      </c>
      <c r="F407" s="189"/>
    </row>
    <row r="408" spans="1:6" ht="23.25" x14ac:dyDescent="0.3">
      <c r="A408" s="280" t="s">
        <v>167</v>
      </c>
      <c r="B408" s="280"/>
      <c r="C408" s="280"/>
      <c r="D408" s="105">
        <v>22400</v>
      </c>
      <c r="F408" s="189"/>
    </row>
    <row r="409" spans="1:6" ht="23.25" x14ac:dyDescent="0.3">
      <c r="A409" s="280" t="s">
        <v>64</v>
      </c>
      <c r="B409" s="280"/>
      <c r="C409" s="280"/>
      <c r="D409" s="105">
        <v>89073</v>
      </c>
      <c r="F409" s="189"/>
    </row>
    <row r="410" spans="1:6" ht="23.25" x14ac:dyDescent="0.3">
      <c r="A410" s="280" t="s">
        <v>173</v>
      </c>
      <c r="B410" s="280"/>
      <c r="C410" s="280"/>
      <c r="D410" s="105">
        <v>200000</v>
      </c>
      <c r="F410" s="189"/>
    </row>
    <row r="411" spans="1:6" ht="23.25" x14ac:dyDescent="0.3">
      <c r="A411" s="280" t="s">
        <v>174</v>
      </c>
      <c r="B411" s="280"/>
      <c r="C411" s="280"/>
      <c r="D411" s="105">
        <v>250080</v>
      </c>
      <c r="F411" s="189"/>
    </row>
    <row r="412" spans="1:6" ht="23.25" x14ac:dyDescent="0.3">
      <c r="A412" s="280" t="s">
        <v>103</v>
      </c>
      <c r="B412" s="280"/>
      <c r="C412" s="280"/>
      <c r="D412" s="105">
        <v>130745</v>
      </c>
      <c r="F412" s="189"/>
    </row>
    <row r="413" spans="1:6" ht="23.25" x14ac:dyDescent="0.25">
      <c r="A413" s="277" t="s">
        <v>160</v>
      </c>
      <c r="B413" s="277"/>
      <c r="C413" s="277"/>
      <c r="D413" s="106">
        <f>SUM(D393:D412)</f>
        <v>5700456</v>
      </c>
    </row>
    <row r="414" spans="1:6" ht="23.25" x14ac:dyDescent="0.25">
      <c r="A414" s="277" t="s">
        <v>164</v>
      </c>
      <c r="B414" s="277"/>
      <c r="C414" s="277"/>
      <c r="D414" s="96">
        <f>D390-D413</f>
        <v>53013.129999999888</v>
      </c>
    </row>
    <row r="418" spans="1:9" ht="26.25" x14ac:dyDescent="0.35">
      <c r="A418" s="295" t="s">
        <v>175</v>
      </c>
      <c r="B418" s="295"/>
      <c r="C418" s="295"/>
      <c r="D418" s="97"/>
      <c r="F418" s="295" t="s">
        <v>175</v>
      </c>
      <c r="G418" s="295"/>
      <c r="H418" s="295"/>
      <c r="I418" s="97"/>
    </row>
    <row r="419" spans="1:9" ht="21" x14ac:dyDescent="0.35">
      <c r="A419" s="285" t="s">
        <v>3</v>
      </c>
      <c r="B419" s="285"/>
      <c r="C419" s="285"/>
      <c r="D419" s="97"/>
      <c r="F419" s="285" t="s">
        <v>3</v>
      </c>
      <c r="G419" s="285"/>
      <c r="H419" s="285"/>
      <c r="I419" s="97"/>
    </row>
    <row r="420" spans="1:9" ht="21" x14ac:dyDescent="0.35">
      <c r="A420" s="285" t="s">
        <v>4</v>
      </c>
      <c r="B420" s="285" t="s">
        <v>3</v>
      </c>
      <c r="C420" s="285" t="s">
        <v>3</v>
      </c>
      <c r="D420" s="97"/>
      <c r="F420" s="285" t="s">
        <v>4</v>
      </c>
      <c r="G420" s="285" t="s">
        <v>3</v>
      </c>
      <c r="H420" s="285" t="s">
        <v>3</v>
      </c>
      <c r="I420" s="97"/>
    </row>
    <row r="421" spans="1:9" ht="21" x14ac:dyDescent="0.35">
      <c r="A421" s="285" t="s">
        <v>5</v>
      </c>
      <c r="B421" s="285" t="s">
        <v>5</v>
      </c>
      <c r="C421" s="285" t="s">
        <v>5</v>
      </c>
      <c r="D421" s="97"/>
      <c r="F421" s="285" t="s">
        <v>5</v>
      </c>
      <c r="G421" s="285" t="s">
        <v>5</v>
      </c>
      <c r="H421" s="285" t="s">
        <v>5</v>
      </c>
      <c r="I421" s="97"/>
    </row>
    <row r="422" spans="1:9" ht="21" x14ac:dyDescent="0.35">
      <c r="A422" s="285" t="s">
        <v>31</v>
      </c>
      <c r="B422" s="285" t="s">
        <v>5</v>
      </c>
      <c r="C422" s="285" t="s">
        <v>5</v>
      </c>
      <c r="D422" s="97"/>
      <c r="F422" s="285" t="s">
        <v>31</v>
      </c>
      <c r="G422" s="285" t="s">
        <v>5</v>
      </c>
      <c r="H422" s="285" t="s">
        <v>5</v>
      </c>
      <c r="I422" s="97"/>
    </row>
    <row r="423" spans="1:9" ht="21" x14ac:dyDescent="0.35">
      <c r="A423" s="285" t="s">
        <v>30</v>
      </c>
      <c r="B423" s="285" t="s">
        <v>5</v>
      </c>
      <c r="C423" s="285" t="s">
        <v>5</v>
      </c>
      <c r="D423" s="97"/>
      <c r="F423" s="285" t="s">
        <v>30</v>
      </c>
      <c r="G423" s="285" t="s">
        <v>5</v>
      </c>
      <c r="H423" s="285" t="s">
        <v>5</v>
      </c>
      <c r="I423" s="97"/>
    </row>
    <row r="424" spans="1:9" ht="21" x14ac:dyDescent="0.35">
      <c r="A424" s="285" t="s">
        <v>42</v>
      </c>
      <c r="B424" s="285"/>
      <c r="C424" s="285"/>
      <c r="D424" s="98">
        <v>7841449</v>
      </c>
      <c r="F424" s="285" t="s">
        <v>42</v>
      </c>
      <c r="G424" s="285"/>
      <c r="H424" s="285"/>
      <c r="I424" s="98">
        <v>9105284</v>
      </c>
    </row>
    <row r="425" spans="1:9" ht="21" x14ac:dyDescent="0.35">
      <c r="A425" s="285" t="s">
        <v>163</v>
      </c>
      <c r="B425" s="285"/>
      <c r="C425" s="285"/>
      <c r="D425" s="97"/>
      <c r="F425" s="285" t="s">
        <v>163</v>
      </c>
      <c r="G425" s="285"/>
      <c r="H425" s="285"/>
      <c r="I425" s="97"/>
    </row>
    <row r="426" spans="1:9" ht="21" x14ac:dyDescent="0.35">
      <c r="A426" s="285" t="s">
        <v>11</v>
      </c>
      <c r="B426" s="285" t="s">
        <v>3</v>
      </c>
      <c r="C426" s="285" t="s">
        <v>3</v>
      </c>
      <c r="D426" s="97"/>
      <c r="F426" s="285" t="s">
        <v>11</v>
      </c>
      <c r="G426" s="285" t="s">
        <v>3</v>
      </c>
      <c r="H426" s="285" t="s">
        <v>3</v>
      </c>
      <c r="I426" s="97"/>
    </row>
    <row r="427" spans="1:9" ht="21" x14ac:dyDescent="0.35">
      <c r="A427" s="286" t="s">
        <v>81</v>
      </c>
      <c r="B427" s="286"/>
      <c r="C427" s="286"/>
      <c r="D427" s="98">
        <f>SUM(D419:D426)</f>
        <v>7841449</v>
      </c>
      <c r="F427" s="286" t="s">
        <v>81</v>
      </c>
      <c r="G427" s="286"/>
      <c r="H427" s="286"/>
      <c r="I427" s="98">
        <f>SUM(I419:I426)</f>
        <v>9105284</v>
      </c>
    </row>
    <row r="428" spans="1:9" ht="21" x14ac:dyDescent="0.35">
      <c r="A428" s="285" t="s">
        <v>23</v>
      </c>
      <c r="B428" s="285"/>
      <c r="C428" s="285"/>
      <c r="D428" s="97"/>
      <c r="E428" s="29"/>
      <c r="F428" s="285" t="s">
        <v>23</v>
      </c>
      <c r="G428" s="285"/>
      <c r="H428" s="285"/>
      <c r="I428" s="97"/>
    </row>
    <row r="429" spans="1:9" ht="21" x14ac:dyDescent="0.35">
      <c r="A429" s="285" t="s">
        <v>24</v>
      </c>
      <c r="B429" s="285"/>
      <c r="C429" s="285"/>
      <c r="D429" s="97"/>
      <c r="F429" s="285" t="s">
        <v>24</v>
      </c>
      <c r="G429" s="285"/>
      <c r="H429" s="285"/>
      <c r="I429" s="97"/>
    </row>
    <row r="430" spans="1:9" ht="21" x14ac:dyDescent="0.35">
      <c r="A430" s="285" t="s">
        <v>25</v>
      </c>
      <c r="B430" s="285"/>
      <c r="C430" s="285"/>
      <c r="D430" s="97"/>
      <c r="F430" s="285" t="s">
        <v>25</v>
      </c>
      <c r="G430" s="285"/>
      <c r="H430" s="285"/>
      <c r="I430" s="97"/>
    </row>
    <row r="431" spans="1:9" ht="21" x14ac:dyDescent="0.35">
      <c r="A431" s="278" t="s">
        <v>82</v>
      </c>
      <c r="B431" s="278"/>
      <c r="C431" s="278"/>
      <c r="D431" s="98">
        <f>D427-D428</f>
        <v>7841449</v>
      </c>
      <c r="F431" s="278" t="s">
        <v>82</v>
      </c>
      <c r="G431" s="278"/>
      <c r="H431" s="278"/>
      <c r="I431" s="98">
        <f>I427-I428</f>
        <v>9105284</v>
      </c>
    </row>
    <row r="432" spans="1:9" ht="21" x14ac:dyDescent="0.35">
      <c r="A432" s="278" t="s">
        <v>37</v>
      </c>
      <c r="B432" s="278"/>
      <c r="C432" s="278"/>
      <c r="D432" s="97">
        <v>0</v>
      </c>
      <c r="F432" s="278" t="s">
        <v>176</v>
      </c>
      <c r="G432" s="278"/>
      <c r="H432" s="278"/>
      <c r="I432" s="98">
        <v>5226462</v>
      </c>
    </row>
    <row r="433" spans="1:9" ht="21" x14ac:dyDescent="0.35">
      <c r="A433" s="292" t="s">
        <v>217</v>
      </c>
      <c r="B433" s="293"/>
      <c r="C433" s="294"/>
      <c r="D433" s="97">
        <v>184922</v>
      </c>
      <c r="F433" s="278" t="s">
        <v>177</v>
      </c>
      <c r="G433" s="278"/>
      <c r="H433" s="278"/>
      <c r="I433" s="98">
        <f>I432+I431</f>
        <v>14331746</v>
      </c>
    </row>
    <row r="434" spans="1:9" ht="21" x14ac:dyDescent="0.35">
      <c r="A434" s="278" t="s">
        <v>220</v>
      </c>
      <c r="B434" s="278"/>
      <c r="C434" s="278"/>
      <c r="D434" s="97">
        <f>D431-D433</f>
        <v>7656527</v>
      </c>
      <c r="E434" s="29">
        <f>D431-D433</f>
        <v>7656527</v>
      </c>
      <c r="F434" s="278" t="s">
        <v>37</v>
      </c>
      <c r="G434" s="278"/>
      <c r="H434" s="278"/>
      <c r="I434" s="97">
        <v>0</v>
      </c>
    </row>
    <row r="435" spans="1:9" ht="21" x14ac:dyDescent="0.35">
      <c r="A435" s="278" t="s">
        <v>47</v>
      </c>
      <c r="B435" s="278"/>
      <c r="C435" s="278"/>
      <c r="D435" s="135">
        <f>D431*5%</f>
        <v>392072.45</v>
      </c>
      <c r="E435" s="7">
        <f>E434*8%</f>
        <v>612522.16</v>
      </c>
      <c r="F435" s="278" t="s">
        <v>47</v>
      </c>
      <c r="G435" s="278"/>
      <c r="H435" s="278"/>
      <c r="I435" s="52">
        <f>I433*5%</f>
        <v>716587.3</v>
      </c>
    </row>
    <row r="436" spans="1:9" ht="21" x14ac:dyDescent="0.35">
      <c r="A436" s="278" t="s">
        <v>38</v>
      </c>
      <c r="B436" s="278"/>
      <c r="C436" s="278"/>
      <c r="D436" s="136">
        <f>D434*8%</f>
        <v>612522.16</v>
      </c>
      <c r="F436" s="278" t="s">
        <v>38</v>
      </c>
      <c r="G436" s="278"/>
      <c r="H436" s="278"/>
      <c r="I436" s="97">
        <f>I433*8%</f>
        <v>1146539.68</v>
      </c>
    </row>
    <row r="437" spans="1:9" ht="21" x14ac:dyDescent="0.35">
      <c r="A437" s="278" t="s">
        <v>39</v>
      </c>
      <c r="B437" s="278"/>
      <c r="C437" s="278"/>
      <c r="D437" s="136">
        <f>D434*7.5%</f>
        <v>574239.52500000002</v>
      </c>
      <c r="F437" s="278" t="s">
        <v>39</v>
      </c>
      <c r="G437" s="278"/>
      <c r="H437" s="278"/>
      <c r="I437" s="97">
        <f>I433*7.5%</f>
        <v>1074880.95</v>
      </c>
    </row>
    <row r="438" spans="1:9" ht="21" x14ac:dyDescent="0.35">
      <c r="A438" s="278" t="s">
        <v>40</v>
      </c>
      <c r="B438" s="278"/>
      <c r="C438" s="278"/>
      <c r="D438" s="97">
        <f>SUM(D435:D437)</f>
        <v>1578834.1350000002</v>
      </c>
      <c r="F438" s="278" t="s">
        <v>40</v>
      </c>
      <c r="G438" s="278"/>
      <c r="H438" s="278"/>
      <c r="I438" s="97">
        <f>SUM(I434:I437)</f>
        <v>2938007.9299999997</v>
      </c>
    </row>
    <row r="439" spans="1:9" ht="21" x14ac:dyDescent="0.35">
      <c r="A439" s="278" t="s">
        <v>41</v>
      </c>
      <c r="B439" s="278"/>
      <c r="C439" s="278"/>
      <c r="D439" s="98">
        <f>D434-D438</f>
        <v>6077692.8650000002</v>
      </c>
      <c r="F439" s="278" t="s">
        <v>41</v>
      </c>
      <c r="G439" s="278"/>
      <c r="H439" s="278"/>
      <c r="I439" s="98">
        <f>I433-I438</f>
        <v>11393738.07</v>
      </c>
    </row>
    <row r="440" spans="1:9" ht="21" x14ac:dyDescent="0.35">
      <c r="A440" s="336" t="s">
        <v>221</v>
      </c>
      <c r="B440" s="336"/>
      <c r="C440" s="336"/>
      <c r="D440" s="98">
        <v>6243243</v>
      </c>
      <c r="E440" s="2">
        <v>304347</v>
      </c>
      <c r="F440" s="337" t="s">
        <v>166</v>
      </c>
      <c r="G440" s="337"/>
      <c r="H440" s="337"/>
      <c r="I440" s="108">
        <f>1395000*60%</f>
        <v>837000</v>
      </c>
    </row>
    <row r="441" spans="1:9" ht="22.9" customHeight="1" x14ac:dyDescent="0.35">
      <c r="A441" s="278" t="s">
        <v>177</v>
      </c>
      <c r="B441" s="278"/>
      <c r="C441" s="278"/>
      <c r="D441" s="98">
        <f>D439-D440</f>
        <v>-165550.13499999978</v>
      </c>
      <c r="F441" s="337" t="s">
        <v>140</v>
      </c>
      <c r="G441" s="337"/>
      <c r="H441" s="337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9" t="s">
        <v>94</v>
      </c>
      <c r="B443" s="279"/>
      <c r="C443" s="279"/>
      <c r="D443" s="279"/>
      <c r="H443" s="2"/>
    </row>
    <row r="444" spans="1:9" ht="26.25" x14ac:dyDescent="0.35">
      <c r="A444" s="280"/>
      <c r="B444" s="280"/>
      <c r="C444" s="280"/>
      <c r="D444" s="59"/>
      <c r="F444" s="279" t="s">
        <v>94</v>
      </c>
      <c r="G444" s="279"/>
      <c r="H444" s="279"/>
      <c r="I444" s="279"/>
    </row>
    <row r="445" spans="1:9" ht="21" x14ac:dyDescent="0.35">
      <c r="A445" s="280" t="s">
        <v>157</v>
      </c>
      <c r="B445" s="280"/>
      <c r="C445" s="280"/>
      <c r="D445" s="59">
        <v>900000</v>
      </c>
      <c r="F445" s="280"/>
      <c r="G445" s="280"/>
      <c r="H445" s="280"/>
      <c r="I445" s="59"/>
    </row>
    <row r="446" spans="1:9" ht="21" x14ac:dyDescent="0.35">
      <c r="A446" s="280" t="s">
        <v>157</v>
      </c>
      <c r="B446" s="280"/>
      <c r="C446" s="280"/>
      <c r="D446" s="59">
        <v>900000</v>
      </c>
      <c r="F446" s="280" t="s">
        <v>157</v>
      </c>
      <c r="G446" s="280"/>
      <c r="H446" s="280"/>
      <c r="I446" s="59">
        <v>6900000</v>
      </c>
    </row>
    <row r="447" spans="1:9" ht="21" x14ac:dyDescent="0.35">
      <c r="A447" s="280" t="s">
        <v>157</v>
      </c>
      <c r="B447" s="280"/>
      <c r="C447" s="280"/>
      <c r="D447" s="59">
        <v>900000</v>
      </c>
      <c r="E447" s="29">
        <f>D445+D446+D447+D448+D449+D450+D451</f>
        <v>6000000</v>
      </c>
      <c r="F447" s="280" t="s">
        <v>95</v>
      </c>
      <c r="G447" s="280"/>
      <c r="H447" s="280"/>
      <c r="I447" s="101">
        <v>1000069</v>
      </c>
    </row>
    <row r="448" spans="1:9" ht="21" x14ac:dyDescent="0.35">
      <c r="A448" s="280" t="s">
        <v>157</v>
      </c>
      <c r="B448" s="280"/>
      <c r="C448" s="280"/>
      <c r="D448" s="59">
        <v>900000</v>
      </c>
      <c r="F448" s="280" t="s">
        <v>179</v>
      </c>
      <c r="G448" s="280"/>
      <c r="H448" s="280"/>
      <c r="I448" s="110">
        <v>300000</v>
      </c>
    </row>
    <row r="449" spans="1:10" ht="21" x14ac:dyDescent="0.35">
      <c r="A449" s="280" t="s">
        <v>157</v>
      </c>
      <c r="B449" s="280"/>
      <c r="C449" s="280"/>
      <c r="D449" s="59">
        <v>900000</v>
      </c>
      <c r="F449" s="280" t="s">
        <v>180</v>
      </c>
      <c r="G449" s="280"/>
      <c r="H449" s="280"/>
      <c r="I449" s="110">
        <v>200000</v>
      </c>
    </row>
    <row r="450" spans="1:10" ht="21" x14ac:dyDescent="0.35">
      <c r="A450" s="280" t="s">
        <v>157</v>
      </c>
      <c r="B450" s="280"/>
      <c r="C450" s="280"/>
      <c r="D450" s="59">
        <v>900000</v>
      </c>
      <c r="F450" s="280" t="s">
        <v>63</v>
      </c>
      <c r="G450" s="280"/>
      <c r="H450" s="280"/>
      <c r="I450" s="110">
        <v>200000</v>
      </c>
    </row>
    <row r="451" spans="1:10" ht="23.25" x14ac:dyDescent="0.35">
      <c r="A451" s="280" t="s">
        <v>157</v>
      </c>
      <c r="B451" s="280"/>
      <c r="C451" s="280"/>
      <c r="D451" s="59">
        <v>600000</v>
      </c>
      <c r="F451" s="280" t="s">
        <v>181</v>
      </c>
      <c r="G451" s="280"/>
      <c r="H451" s="280"/>
      <c r="I451" s="105">
        <v>400000</v>
      </c>
    </row>
    <row r="452" spans="1:10" ht="23.25" x14ac:dyDescent="0.35">
      <c r="A452" s="280" t="s">
        <v>222</v>
      </c>
      <c r="B452" s="280"/>
      <c r="C452" s="280"/>
      <c r="D452" s="59">
        <v>243243</v>
      </c>
      <c r="F452" s="280" t="s">
        <v>181</v>
      </c>
      <c r="G452" s="280"/>
      <c r="H452" s="280"/>
      <c r="I452" s="105">
        <v>463000</v>
      </c>
    </row>
    <row r="453" spans="1:10" ht="23.25" x14ac:dyDescent="0.3">
      <c r="A453" s="277" t="s">
        <v>160</v>
      </c>
      <c r="B453" s="277"/>
      <c r="C453" s="277"/>
      <c r="D453" s="106">
        <f>SUM(D445:D452)</f>
        <v>6243243</v>
      </c>
      <c r="F453" s="280" t="s">
        <v>181</v>
      </c>
      <c r="G453" s="280"/>
      <c r="H453" s="280"/>
      <c r="I453" s="105">
        <v>300000</v>
      </c>
    </row>
    <row r="454" spans="1:10" ht="23.25" x14ac:dyDescent="0.3">
      <c r="F454" s="280" t="s">
        <v>182</v>
      </c>
      <c r="G454" s="280"/>
      <c r="H454" s="280"/>
      <c r="I454" s="105">
        <v>400000</v>
      </c>
    </row>
    <row r="455" spans="1:10" ht="26.25" x14ac:dyDescent="0.35">
      <c r="A455" s="295" t="s">
        <v>205</v>
      </c>
      <c r="B455" s="295"/>
      <c r="C455" s="295"/>
      <c r="D455" s="97"/>
      <c r="F455" s="280" t="s">
        <v>182</v>
      </c>
      <c r="G455" s="280"/>
      <c r="H455" s="280"/>
      <c r="I455" s="105">
        <v>437000</v>
      </c>
      <c r="J455" s="29">
        <f>SUM(I446:I455)</f>
        <v>10600069</v>
      </c>
    </row>
    <row r="456" spans="1:10" ht="23.25" x14ac:dyDescent="0.35">
      <c r="A456" s="285" t="s">
        <v>3</v>
      </c>
      <c r="B456" s="285"/>
      <c r="C456" s="285"/>
      <c r="D456" s="97"/>
      <c r="F456" s="190"/>
      <c r="G456" s="134"/>
      <c r="H456" s="107"/>
      <c r="I456" s="105"/>
    </row>
    <row r="457" spans="1:10" ht="23.25" x14ac:dyDescent="0.35">
      <c r="A457" s="285" t="s">
        <v>4</v>
      </c>
      <c r="B457" s="285" t="s">
        <v>3</v>
      </c>
      <c r="C457" s="285" t="s">
        <v>3</v>
      </c>
      <c r="D457" s="97"/>
      <c r="F457" s="277" t="s">
        <v>160</v>
      </c>
      <c r="G457" s="277"/>
      <c r="H457" s="277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5" t="s">
        <v>5</v>
      </c>
      <c r="B458" s="285" t="s">
        <v>5</v>
      </c>
      <c r="C458" s="285" t="s">
        <v>5</v>
      </c>
      <c r="D458" s="97"/>
      <c r="F458" s="277" t="s">
        <v>164</v>
      </c>
      <c r="G458" s="277"/>
      <c r="H458" s="277"/>
      <c r="I458" s="96">
        <f>I441-I457</f>
        <v>1630669.0700000003</v>
      </c>
    </row>
    <row r="459" spans="1:10" ht="21" x14ac:dyDescent="0.35">
      <c r="A459" s="285" t="s">
        <v>31</v>
      </c>
      <c r="B459" s="285" t="s">
        <v>5</v>
      </c>
      <c r="C459" s="285" t="s">
        <v>5</v>
      </c>
      <c r="D459" s="97"/>
      <c r="I459" s="27">
        <v>2000000</v>
      </c>
    </row>
    <row r="460" spans="1:10" ht="21" x14ac:dyDescent="0.35">
      <c r="A460" s="285" t="s">
        <v>30</v>
      </c>
      <c r="B460" s="285" t="s">
        <v>5</v>
      </c>
      <c r="C460" s="285" t="s">
        <v>5</v>
      </c>
      <c r="D460" s="97"/>
      <c r="I460" s="27">
        <f>I458-I459</f>
        <v>-369330.9299999997</v>
      </c>
    </row>
    <row r="461" spans="1:10" ht="21" x14ac:dyDescent="0.35">
      <c r="A461" s="285" t="s">
        <v>42</v>
      </c>
      <c r="B461" s="285"/>
      <c r="C461" s="285"/>
      <c r="D461" s="98">
        <v>1662697</v>
      </c>
    </row>
    <row r="462" spans="1:10" ht="21" x14ac:dyDescent="0.35">
      <c r="A462" s="285" t="s">
        <v>163</v>
      </c>
      <c r="B462" s="285"/>
      <c r="C462" s="285"/>
      <c r="D462" s="97"/>
      <c r="F462" s="10">
        <v>15000000</v>
      </c>
    </row>
    <row r="463" spans="1:10" ht="21" x14ac:dyDescent="0.35">
      <c r="A463" s="285" t="s">
        <v>11</v>
      </c>
      <c r="B463" s="285" t="s">
        <v>3</v>
      </c>
      <c r="C463" s="285" t="s">
        <v>3</v>
      </c>
      <c r="D463" s="97"/>
      <c r="F463" s="10">
        <f>F462*10%</f>
        <v>1500000</v>
      </c>
    </row>
    <row r="464" spans="1:10" ht="21" x14ac:dyDescent="0.35">
      <c r="A464" s="286" t="s">
        <v>81</v>
      </c>
      <c r="B464" s="286"/>
      <c r="C464" s="286"/>
      <c r="D464" s="98">
        <f>SUM(D456:D463)</f>
        <v>1662697</v>
      </c>
    </row>
    <row r="465" spans="1:4" ht="21" x14ac:dyDescent="0.35">
      <c r="A465" s="285" t="s">
        <v>23</v>
      </c>
      <c r="B465" s="285"/>
      <c r="C465" s="285"/>
      <c r="D465" s="97"/>
    </row>
    <row r="466" spans="1:4" ht="21" x14ac:dyDescent="0.35">
      <c r="A466" s="285" t="s">
        <v>24</v>
      </c>
      <c r="B466" s="285"/>
      <c r="C466" s="285"/>
      <c r="D466" s="97"/>
    </row>
    <row r="467" spans="1:4" ht="21" x14ac:dyDescent="0.35">
      <c r="A467" s="285" t="s">
        <v>25</v>
      </c>
      <c r="B467" s="285"/>
      <c r="C467" s="285"/>
      <c r="D467" s="97"/>
    </row>
    <row r="468" spans="1:4" ht="21" x14ac:dyDescent="0.35">
      <c r="A468" s="278" t="s">
        <v>82</v>
      </c>
      <c r="B468" s="278"/>
      <c r="C468" s="278"/>
      <c r="D468" s="98">
        <f>D464-D465</f>
        <v>1662697</v>
      </c>
    </row>
    <row r="469" spans="1:4" ht="21" x14ac:dyDescent="0.35">
      <c r="A469" s="278" t="s">
        <v>37</v>
      </c>
      <c r="B469" s="278"/>
      <c r="C469" s="278"/>
      <c r="D469" s="97">
        <v>0</v>
      </c>
    </row>
    <row r="470" spans="1:4" ht="21" x14ac:dyDescent="0.35">
      <c r="A470" s="278" t="s">
        <v>47</v>
      </c>
      <c r="B470" s="278"/>
      <c r="C470" s="278"/>
      <c r="D470" s="52">
        <f>D468*5%</f>
        <v>83134.850000000006</v>
      </c>
    </row>
    <row r="471" spans="1:4" ht="21" x14ac:dyDescent="0.35">
      <c r="A471" s="278" t="s">
        <v>38</v>
      </c>
      <c r="B471" s="278"/>
      <c r="C471" s="278"/>
      <c r="D471" s="97">
        <f>D468*8%</f>
        <v>133015.76</v>
      </c>
    </row>
    <row r="472" spans="1:4" ht="21" x14ac:dyDescent="0.35">
      <c r="A472" s="278" t="s">
        <v>39</v>
      </c>
      <c r="B472" s="278"/>
      <c r="C472" s="278"/>
      <c r="D472" s="97">
        <f>D468*7.5%</f>
        <v>124702.27499999999</v>
      </c>
    </row>
    <row r="473" spans="1:4" ht="21" x14ac:dyDescent="0.35">
      <c r="A473" s="278" t="s">
        <v>40</v>
      </c>
      <c r="B473" s="278"/>
      <c r="C473" s="278"/>
      <c r="D473" s="97">
        <f>SUM(D469:D472)</f>
        <v>340852.88500000001</v>
      </c>
    </row>
    <row r="474" spans="1:4" ht="21" x14ac:dyDescent="0.35">
      <c r="A474" s="278" t="s">
        <v>41</v>
      </c>
      <c r="B474" s="278"/>
      <c r="C474" s="278"/>
      <c r="D474" s="98">
        <f>D468-D473</f>
        <v>1321844.115</v>
      </c>
    </row>
    <row r="476" spans="1:4" ht="31.9" customHeight="1" x14ac:dyDescent="0.25">
      <c r="A476" s="279" t="s">
        <v>94</v>
      </c>
      <c r="B476" s="279"/>
      <c r="C476" s="279"/>
      <c r="D476" s="279"/>
    </row>
    <row r="477" spans="1:4" ht="21" x14ac:dyDescent="0.35">
      <c r="A477" s="299" t="s">
        <v>206</v>
      </c>
      <c r="B477" s="300"/>
      <c r="C477" s="301"/>
      <c r="D477" s="59">
        <v>1000058</v>
      </c>
    </row>
    <row r="478" spans="1:4" ht="31.15" customHeight="1" x14ac:dyDescent="0.35">
      <c r="A478" s="299" t="s">
        <v>206</v>
      </c>
      <c r="B478" s="300"/>
      <c r="C478" s="301"/>
      <c r="D478" s="59">
        <v>1000036</v>
      </c>
    </row>
    <row r="479" spans="1:4" ht="21" x14ac:dyDescent="0.35">
      <c r="A479" s="299" t="s">
        <v>207</v>
      </c>
      <c r="B479" s="300"/>
      <c r="C479" s="301"/>
      <c r="D479" s="59">
        <v>300000</v>
      </c>
    </row>
    <row r="480" spans="1:4" ht="21" x14ac:dyDescent="0.35">
      <c r="A480" s="299" t="s">
        <v>208</v>
      </c>
      <c r="B480" s="300"/>
      <c r="C480" s="301"/>
      <c r="D480" s="59">
        <v>150000</v>
      </c>
    </row>
    <row r="481" spans="1:9" ht="21" x14ac:dyDescent="0.35">
      <c r="A481" s="299" t="s">
        <v>209</v>
      </c>
      <c r="B481" s="300"/>
      <c r="C481" s="301"/>
      <c r="D481" s="59">
        <v>150000</v>
      </c>
    </row>
    <row r="482" spans="1:9" ht="21" x14ac:dyDescent="0.35">
      <c r="A482" s="338"/>
      <c r="B482" s="338"/>
      <c r="C482" s="338"/>
      <c r="D482" s="139">
        <v>10000</v>
      </c>
    </row>
    <row r="483" spans="1:9" ht="21" x14ac:dyDescent="0.35">
      <c r="A483" s="280"/>
      <c r="B483" s="280"/>
      <c r="C483" s="280"/>
      <c r="D483" s="59"/>
    </row>
    <row r="484" spans="1:9" ht="21" x14ac:dyDescent="0.35">
      <c r="A484" s="280"/>
      <c r="B484" s="280"/>
      <c r="C484" s="280"/>
      <c r="D484" s="59"/>
    </row>
    <row r="485" spans="1:9" ht="21" x14ac:dyDescent="0.35">
      <c r="A485" s="280"/>
      <c r="B485" s="280"/>
      <c r="C485" s="280"/>
      <c r="D485" s="59"/>
    </row>
    <row r="486" spans="1:9" ht="23.25" x14ac:dyDescent="0.3">
      <c r="A486" s="296"/>
      <c r="B486" s="297"/>
      <c r="C486" s="297"/>
      <c r="D486" s="298"/>
      <c r="F486" s="277" t="s">
        <v>375</v>
      </c>
      <c r="G486" s="277"/>
      <c r="H486" s="277"/>
      <c r="I486" s="106">
        <v>304346</v>
      </c>
    </row>
    <row r="487" spans="1:9" ht="23.25" x14ac:dyDescent="0.25">
      <c r="A487" s="277" t="s">
        <v>160</v>
      </c>
      <c r="B487" s="277"/>
      <c r="C487" s="277"/>
      <c r="D487" s="106">
        <f>SUM(D477:D485)</f>
        <v>2610094</v>
      </c>
      <c r="F487" s="277" t="s">
        <v>376</v>
      </c>
      <c r="G487" s="277"/>
      <c r="H487" s="277"/>
      <c r="I487" s="96">
        <v>341490</v>
      </c>
    </row>
    <row r="488" spans="1:9" ht="23.25" x14ac:dyDescent="0.25">
      <c r="A488" s="277" t="s">
        <v>164</v>
      </c>
      <c r="B488" s="277"/>
      <c r="C488" s="277"/>
      <c r="D488" s="96">
        <f>D474-D487</f>
        <v>-1288249.885</v>
      </c>
      <c r="F488" s="277" t="s">
        <v>295</v>
      </c>
      <c r="G488" s="277"/>
      <c r="H488" s="277"/>
      <c r="I488" s="96">
        <v>1204885</v>
      </c>
    </row>
    <row r="489" spans="1:9" ht="23.25" x14ac:dyDescent="0.25">
      <c r="A489" s="137"/>
      <c r="B489" s="137"/>
      <c r="C489" s="137"/>
      <c r="D489" s="96"/>
      <c r="F489" s="277" t="s">
        <v>377</v>
      </c>
      <c r="G489" s="277"/>
      <c r="H489" s="277"/>
      <c r="I489" s="96">
        <v>288280</v>
      </c>
    </row>
    <row r="490" spans="1:9" ht="23.25" x14ac:dyDescent="0.25">
      <c r="A490" s="339" t="s">
        <v>239</v>
      </c>
      <c r="B490" s="340"/>
      <c r="C490" s="340"/>
      <c r="D490" s="341"/>
      <c r="F490" s="277" t="s">
        <v>374</v>
      </c>
      <c r="G490" s="277"/>
      <c r="H490" s="277"/>
      <c r="I490" s="96">
        <v>325317</v>
      </c>
    </row>
    <row r="491" spans="1:9" ht="23.25" x14ac:dyDescent="0.25">
      <c r="A491" s="342"/>
      <c r="B491" s="343"/>
      <c r="C491" s="343"/>
      <c r="D491" s="344"/>
      <c r="F491" s="137"/>
      <c r="G491" s="137"/>
      <c r="H491" s="137"/>
      <c r="I491" s="96"/>
    </row>
    <row r="492" spans="1:9" ht="28.5" x14ac:dyDescent="0.25">
      <c r="A492" s="277" t="s">
        <v>240</v>
      </c>
      <c r="B492" s="277"/>
      <c r="C492" s="277"/>
      <c r="D492" s="142">
        <f>D488</f>
        <v>-1288249.885</v>
      </c>
      <c r="E492" s="138">
        <v>1204885</v>
      </c>
      <c r="F492" s="277" t="s">
        <v>284</v>
      </c>
      <c r="G492" s="277"/>
      <c r="H492" s="277"/>
      <c r="I492" s="96">
        <f>SUM(I486:I491)</f>
        <v>2464318</v>
      </c>
    </row>
    <row r="493" spans="1:9" ht="23.25" x14ac:dyDescent="0.25">
      <c r="A493" s="277" t="s">
        <v>235</v>
      </c>
      <c r="B493" s="277"/>
      <c r="C493" s="277"/>
      <c r="D493" s="96">
        <f>D441</f>
        <v>-165550.13499999978</v>
      </c>
      <c r="F493" s="289"/>
      <c r="G493" s="290"/>
      <c r="H493" s="290"/>
      <c r="I493" s="291"/>
    </row>
    <row r="494" spans="1:9" ht="23.25" x14ac:dyDescent="0.25">
      <c r="A494" s="277" t="s">
        <v>237</v>
      </c>
      <c r="B494" s="277"/>
      <c r="C494" s="277"/>
      <c r="D494" s="96">
        <f>'Food Court'!D145</f>
        <v>304346.29000000004</v>
      </c>
      <c r="F494" s="277" t="s">
        <v>285</v>
      </c>
      <c r="G494" s="277"/>
      <c r="H494" s="277"/>
      <c r="I494" s="96">
        <v>165550</v>
      </c>
    </row>
    <row r="495" spans="1:9" ht="23.25" x14ac:dyDescent="0.25">
      <c r="A495" s="277" t="s">
        <v>238</v>
      </c>
      <c r="B495" s="277"/>
      <c r="C495" s="277"/>
      <c r="D495" s="96">
        <f>'Food Court'!D173</f>
        <v>-55868.864999999991</v>
      </c>
      <c r="F495" s="277" t="s">
        <v>286</v>
      </c>
      <c r="G495" s="277"/>
      <c r="H495" s="277"/>
      <c r="I495" s="96">
        <v>1288250</v>
      </c>
    </row>
    <row r="496" spans="1:9" ht="23.25" x14ac:dyDescent="0.25">
      <c r="A496" s="277" t="s">
        <v>236</v>
      </c>
      <c r="B496" s="277"/>
      <c r="C496" s="277"/>
      <c r="D496" s="96">
        <f>'Food Court'!D205</f>
        <v>341490.3060000001</v>
      </c>
      <c r="F496" s="277" t="s">
        <v>373</v>
      </c>
      <c r="G496" s="277"/>
      <c r="H496" s="277"/>
      <c r="I496" s="96">
        <f>D551</f>
        <v>-1000404.7450000001</v>
      </c>
    </row>
    <row r="497" spans="1:9" ht="23.25" x14ac:dyDescent="0.25">
      <c r="A497" s="277" t="s">
        <v>214</v>
      </c>
      <c r="B497" s="277"/>
      <c r="C497" s="277"/>
      <c r="D497" s="143">
        <v>1204885</v>
      </c>
      <c r="F497" s="277" t="s">
        <v>287</v>
      </c>
      <c r="G497" s="277"/>
      <c r="H497" s="277"/>
      <c r="I497" s="96">
        <v>55869</v>
      </c>
    </row>
    <row r="498" spans="1:9" ht="23.25" x14ac:dyDescent="0.25">
      <c r="A498" s="277" t="s">
        <v>213</v>
      </c>
      <c r="B498" s="277"/>
      <c r="C498" s="277"/>
      <c r="D498" s="96">
        <f>D492+D493+D495+D494+D496+D497</f>
        <v>341052.71100000036</v>
      </c>
      <c r="F498" s="277" t="s">
        <v>213</v>
      </c>
      <c r="G498" s="277"/>
      <c r="H498" s="277"/>
      <c r="I498" s="96">
        <f>I492-I494-I495-I497+I496</f>
        <v>-45755.745000000112</v>
      </c>
    </row>
    <row r="501" spans="1:9" ht="26.25" x14ac:dyDescent="0.35">
      <c r="A501" s="295" t="s">
        <v>241</v>
      </c>
      <c r="B501" s="295"/>
      <c r="C501" s="295"/>
      <c r="D501" s="97"/>
    </row>
    <row r="502" spans="1:9" ht="21" x14ac:dyDescent="0.35">
      <c r="A502" s="285" t="s">
        <v>3</v>
      </c>
      <c r="B502" s="285"/>
      <c r="C502" s="285"/>
      <c r="D502" s="97"/>
    </row>
    <row r="503" spans="1:9" ht="21" x14ac:dyDescent="0.35">
      <c r="A503" s="285" t="s">
        <v>4</v>
      </c>
      <c r="B503" s="285" t="s">
        <v>3</v>
      </c>
      <c r="C503" s="285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5" t="s">
        <v>5</v>
      </c>
      <c r="B504" s="285" t="s">
        <v>5</v>
      </c>
      <c r="C504" s="285" t="s">
        <v>5</v>
      </c>
      <c r="D504" s="97"/>
    </row>
    <row r="505" spans="1:9" ht="21" x14ac:dyDescent="0.35">
      <c r="A505" s="285" t="s">
        <v>31</v>
      </c>
      <c r="B505" s="285" t="s">
        <v>5</v>
      </c>
      <c r="C505" s="285" t="s">
        <v>5</v>
      </c>
      <c r="D505" s="97"/>
    </row>
    <row r="506" spans="1:9" ht="21" x14ac:dyDescent="0.35">
      <c r="A506" s="285" t="s">
        <v>30</v>
      </c>
      <c r="B506" s="285" t="s">
        <v>5</v>
      </c>
      <c r="C506" s="285" t="s">
        <v>5</v>
      </c>
      <c r="D506" s="97"/>
      <c r="F506" s="10">
        <v>24097699</v>
      </c>
    </row>
    <row r="507" spans="1:9" ht="21" x14ac:dyDescent="0.35">
      <c r="A507" s="285" t="s">
        <v>42</v>
      </c>
      <c r="B507" s="285"/>
      <c r="C507" s="285"/>
      <c r="D507" s="98">
        <v>8517689</v>
      </c>
      <c r="F507" s="10">
        <f>F506*5%</f>
        <v>1204884.95</v>
      </c>
    </row>
    <row r="508" spans="1:9" ht="21" x14ac:dyDescent="0.35">
      <c r="A508" s="285" t="s">
        <v>163</v>
      </c>
      <c r="B508" s="285"/>
      <c r="C508" s="285"/>
      <c r="D508" s="97"/>
    </row>
    <row r="509" spans="1:9" ht="21" x14ac:dyDescent="0.35">
      <c r="A509" s="285" t="s">
        <v>11</v>
      </c>
      <c r="B509" s="285" t="s">
        <v>3</v>
      </c>
      <c r="C509" s="285" t="s">
        <v>3</v>
      </c>
      <c r="D509" s="97"/>
    </row>
    <row r="510" spans="1:9" ht="21" x14ac:dyDescent="0.35">
      <c r="A510" s="286" t="s">
        <v>81</v>
      </c>
      <c r="B510" s="286"/>
      <c r="C510" s="286"/>
      <c r="D510" s="98">
        <f>SUM(D502:D509)</f>
        <v>8517689</v>
      </c>
    </row>
    <row r="511" spans="1:9" ht="21" x14ac:dyDescent="0.35">
      <c r="A511" s="285" t="s">
        <v>23</v>
      </c>
      <c r="B511" s="285"/>
      <c r="C511" s="285"/>
      <c r="D511" s="97"/>
    </row>
    <row r="512" spans="1:9" ht="21" x14ac:dyDescent="0.35">
      <c r="A512" s="285" t="s">
        <v>24</v>
      </c>
      <c r="B512" s="285"/>
      <c r="C512" s="285"/>
      <c r="D512" s="97"/>
    </row>
    <row r="513" spans="1:5" ht="21" x14ac:dyDescent="0.35">
      <c r="A513" s="285" t="s">
        <v>25</v>
      </c>
      <c r="B513" s="285"/>
      <c r="C513" s="285"/>
      <c r="D513" s="97"/>
    </row>
    <row r="514" spans="1:5" ht="21" x14ac:dyDescent="0.35">
      <c r="A514" s="278" t="s">
        <v>82</v>
      </c>
      <c r="B514" s="278"/>
      <c r="C514" s="278"/>
      <c r="D514" s="98">
        <f>D510-D511</f>
        <v>8517689</v>
      </c>
    </row>
    <row r="515" spans="1:5" ht="21" x14ac:dyDescent="0.35">
      <c r="A515" s="278" t="s">
        <v>242</v>
      </c>
      <c r="B515" s="278"/>
      <c r="C515" s="278"/>
      <c r="D515" s="98">
        <v>299100</v>
      </c>
    </row>
    <row r="516" spans="1:5" ht="21" x14ac:dyDescent="0.35">
      <c r="A516" s="278" t="s">
        <v>82</v>
      </c>
      <c r="B516" s="278"/>
      <c r="C516" s="278"/>
      <c r="D516" s="98">
        <f>D514-D515</f>
        <v>8218589</v>
      </c>
    </row>
    <row r="517" spans="1:5" ht="21" x14ac:dyDescent="0.35">
      <c r="A517" s="278" t="s">
        <v>37</v>
      </c>
      <c r="B517" s="278"/>
      <c r="C517" s="278"/>
      <c r="D517" s="97">
        <v>0</v>
      </c>
    </row>
    <row r="518" spans="1:5" ht="21" x14ac:dyDescent="0.35">
      <c r="A518" s="278" t="s">
        <v>47</v>
      </c>
      <c r="B518" s="278"/>
      <c r="C518" s="278"/>
      <c r="D518" s="52">
        <f>D514*5%</f>
        <v>425884.45</v>
      </c>
      <c r="E518" t="s">
        <v>78</v>
      </c>
    </row>
    <row r="519" spans="1:5" ht="21" x14ac:dyDescent="0.35">
      <c r="A519" s="278" t="s">
        <v>38</v>
      </c>
      <c r="B519" s="278"/>
      <c r="C519" s="278"/>
      <c r="D519" s="97">
        <f>D516*8%</f>
        <v>657487.12</v>
      </c>
      <c r="E519" t="s">
        <v>78</v>
      </c>
    </row>
    <row r="520" spans="1:5" ht="21" x14ac:dyDescent="0.35">
      <c r="A520" s="278" t="s">
        <v>39</v>
      </c>
      <c r="B520" s="278"/>
      <c r="C520" s="278"/>
      <c r="D520" s="97">
        <f>D516*7.5%</f>
        <v>616394.17499999993</v>
      </c>
    </row>
    <row r="521" spans="1:5" ht="21" x14ac:dyDescent="0.35">
      <c r="A521" s="278" t="s">
        <v>40</v>
      </c>
      <c r="B521" s="278"/>
      <c r="C521" s="278"/>
      <c r="D521" s="97">
        <f>SUM(D517:D520)</f>
        <v>1699765.7450000001</v>
      </c>
    </row>
    <row r="522" spans="1:5" ht="23.25" x14ac:dyDescent="0.35">
      <c r="A522" s="278" t="s">
        <v>41</v>
      </c>
      <c r="B522" s="278"/>
      <c r="C522" s="278"/>
      <c r="D522" s="50">
        <f>D516-D521</f>
        <v>6518823.2549999999</v>
      </c>
    </row>
    <row r="524" spans="1:5" ht="26.25" x14ac:dyDescent="0.25">
      <c r="A524" s="279" t="s">
        <v>94</v>
      </c>
      <c r="B524" s="279"/>
      <c r="C524" s="279"/>
      <c r="D524" s="279"/>
    </row>
    <row r="525" spans="1:5" ht="21" x14ac:dyDescent="0.35">
      <c r="A525" s="299" t="s">
        <v>243</v>
      </c>
      <c r="B525" s="300"/>
      <c r="C525" s="301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99" t="s">
        <v>251</v>
      </c>
      <c r="B526" s="300"/>
      <c r="C526" s="301"/>
      <c r="D526" s="59">
        <v>200000</v>
      </c>
    </row>
    <row r="527" spans="1:5" ht="21" x14ac:dyDescent="0.35">
      <c r="A527" s="299" t="s">
        <v>252</v>
      </c>
      <c r="B527" s="300"/>
      <c r="C527" s="301"/>
      <c r="D527" s="59">
        <v>150000</v>
      </c>
    </row>
    <row r="528" spans="1:5" ht="21" x14ac:dyDescent="0.35">
      <c r="A528" s="299" t="s">
        <v>244</v>
      </c>
      <c r="B528" s="300"/>
      <c r="C528" s="301"/>
      <c r="D528" s="59">
        <v>150000</v>
      </c>
    </row>
    <row r="529" spans="1:4" ht="21" x14ac:dyDescent="0.35">
      <c r="A529" s="299" t="s">
        <v>245</v>
      </c>
      <c r="B529" s="300"/>
      <c r="C529" s="301"/>
      <c r="D529" s="59">
        <v>100000</v>
      </c>
    </row>
    <row r="530" spans="1:4" ht="21" x14ac:dyDescent="0.35">
      <c r="A530" s="299" t="s">
        <v>246</v>
      </c>
      <c r="B530" s="300"/>
      <c r="C530" s="301"/>
      <c r="D530" s="59">
        <v>50000</v>
      </c>
    </row>
    <row r="531" spans="1:4" ht="21" x14ac:dyDescent="0.35">
      <c r="A531" s="299" t="s">
        <v>253</v>
      </c>
      <c r="B531" s="300"/>
      <c r="C531" s="301"/>
      <c r="D531" s="59">
        <v>180000</v>
      </c>
    </row>
    <row r="532" spans="1:4" ht="21" x14ac:dyDescent="0.35">
      <c r="A532" s="299" t="s">
        <v>254</v>
      </c>
      <c r="B532" s="300"/>
      <c r="C532" s="301"/>
      <c r="D532" s="59">
        <v>200000</v>
      </c>
    </row>
    <row r="533" spans="1:4" ht="21" x14ac:dyDescent="0.35">
      <c r="A533" s="299" t="s">
        <v>247</v>
      </c>
      <c r="B533" s="300"/>
      <c r="C533" s="301"/>
      <c r="D533" s="59">
        <v>50000</v>
      </c>
    </row>
    <row r="534" spans="1:4" ht="21" x14ac:dyDescent="0.35">
      <c r="A534" s="299" t="s">
        <v>255</v>
      </c>
      <c r="B534" s="300"/>
      <c r="C534" s="301"/>
      <c r="D534" s="59">
        <v>100000</v>
      </c>
    </row>
    <row r="535" spans="1:4" ht="21" x14ac:dyDescent="0.35">
      <c r="A535" s="299" t="s">
        <v>248</v>
      </c>
      <c r="B535" s="300"/>
      <c r="C535" s="301"/>
      <c r="D535" s="59">
        <v>150000</v>
      </c>
    </row>
    <row r="536" spans="1:4" ht="21" x14ac:dyDescent="0.35">
      <c r="A536" s="299" t="s">
        <v>256</v>
      </c>
      <c r="B536" s="300"/>
      <c r="C536" s="301"/>
      <c r="D536" s="139">
        <v>207090</v>
      </c>
    </row>
    <row r="537" spans="1:4" ht="21" x14ac:dyDescent="0.35">
      <c r="A537" s="299" t="s">
        <v>257</v>
      </c>
      <c r="B537" s="300"/>
      <c r="C537" s="301"/>
      <c r="D537" s="158">
        <v>300000</v>
      </c>
    </row>
    <row r="538" spans="1:4" ht="21" x14ac:dyDescent="0.35">
      <c r="A538" s="299" t="s">
        <v>258</v>
      </c>
      <c r="B538" s="300"/>
      <c r="C538" s="301"/>
      <c r="D538" s="139">
        <v>390000</v>
      </c>
    </row>
    <row r="539" spans="1:4" ht="21" x14ac:dyDescent="0.35">
      <c r="A539" s="299" t="s">
        <v>259</v>
      </c>
      <c r="B539" s="300"/>
      <c r="C539" s="301"/>
      <c r="D539" s="158">
        <v>400000</v>
      </c>
    </row>
    <row r="540" spans="1:4" ht="21" x14ac:dyDescent="0.35">
      <c r="A540" s="299" t="s">
        <v>260</v>
      </c>
      <c r="B540" s="300"/>
      <c r="C540" s="301"/>
      <c r="D540" s="59">
        <v>381800</v>
      </c>
    </row>
    <row r="541" spans="1:4" ht="21" x14ac:dyDescent="0.35">
      <c r="A541" s="299" t="s">
        <v>249</v>
      </c>
      <c r="B541" s="300"/>
      <c r="C541" s="301"/>
      <c r="D541" s="59">
        <v>150000</v>
      </c>
    </row>
    <row r="542" spans="1:4" ht="21" x14ac:dyDescent="0.35">
      <c r="A542" s="299" t="s">
        <v>261</v>
      </c>
      <c r="B542" s="300"/>
      <c r="C542" s="301"/>
      <c r="D542" s="59">
        <v>500000</v>
      </c>
    </row>
    <row r="543" spans="1:4" ht="21" x14ac:dyDescent="0.35">
      <c r="A543" s="299" t="s">
        <v>250</v>
      </c>
      <c r="B543" s="300"/>
      <c r="C543" s="301"/>
      <c r="D543" s="59">
        <v>550000</v>
      </c>
    </row>
    <row r="544" spans="1:4" ht="21" x14ac:dyDescent="0.35">
      <c r="A544" s="299" t="s">
        <v>262</v>
      </c>
      <c r="B544" s="300"/>
      <c r="C544" s="301"/>
      <c r="D544" s="59">
        <v>125000</v>
      </c>
    </row>
    <row r="545" spans="1:9" ht="21" x14ac:dyDescent="0.35">
      <c r="A545" s="299" t="s">
        <v>264</v>
      </c>
      <c r="B545" s="300"/>
      <c r="C545" s="301"/>
      <c r="D545" s="59">
        <v>300000</v>
      </c>
    </row>
    <row r="546" spans="1:9" ht="21" x14ac:dyDescent="0.35">
      <c r="A546" s="299" t="s">
        <v>263</v>
      </c>
      <c r="B546" s="300"/>
      <c r="C546" s="301"/>
      <c r="D546" s="59">
        <v>100000</v>
      </c>
    </row>
    <row r="547" spans="1:9" ht="74.25" customHeight="1" x14ac:dyDescent="0.35">
      <c r="A547" s="299" t="s">
        <v>267</v>
      </c>
      <c r="B547" s="300"/>
      <c r="C547" s="301"/>
      <c r="D547" s="59">
        <v>2300000</v>
      </c>
      <c r="E547" s="29"/>
    </row>
    <row r="548" spans="1:9" ht="21" x14ac:dyDescent="0.35">
      <c r="A548" s="299" t="s">
        <v>281</v>
      </c>
      <c r="B548" s="300"/>
      <c r="C548" s="301"/>
      <c r="D548" s="59">
        <v>235338</v>
      </c>
      <c r="E548" s="7"/>
    </row>
    <row r="549" spans="1:9" ht="18.75" x14ac:dyDescent="0.3">
      <c r="A549" s="296"/>
      <c r="B549" s="297"/>
      <c r="C549" s="297"/>
      <c r="D549" s="298"/>
      <c r="E549" s="7"/>
    </row>
    <row r="550" spans="1:9" ht="23.25" x14ac:dyDescent="0.25">
      <c r="A550" s="277" t="s">
        <v>160</v>
      </c>
      <c r="B550" s="277"/>
      <c r="C550" s="277"/>
      <c r="D550" s="106">
        <f>SUM(D525:D548)</f>
        <v>7519228</v>
      </c>
    </row>
    <row r="551" spans="1:9" ht="23.25" x14ac:dyDescent="0.25">
      <c r="A551" s="277" t="s">
        <v>164</v>
      </c>
      <c r="B551" s="277"/>
      <c r="C551" s="277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295" t="s">
        <v>268</v>
      </c>
      <c r="B554" s="295"/>
      <c r="C554" s="295"/>
      <c r="D554" s="97"/>
    </row>
    <row r="555" spans="1:9" ht="21" x14ac:dyDescent="0.35">
      <c r="A555" s="285" t="s">
        <v>3</v>
      </c>
      <c r="B555" s="285"/>
      <c r="C555" s="285"/>
      <c r="D555" s="97"/>
    </row>
    <row r="556" spans="1:9" ht="23.25" x14ac:dyDescent="0.35">
      <c r="A556" s="285" t="s">
        <v>4</v>
      </c>
      <c r="B556" s="285" t="s">
        <v>3</v>
      </c>
      <c r="C556" s="285" t="s">
        <v>3</v>
      </c>
      <c r="D556" s="97"/>
      <c r="F556" s="191"/>
      <c r="G556" s="154"/>
      <c r="H556" s="154"/>
      <c r="I556" s="154"/>
    </row>
    <row r="557" spans="1:9" ht="21" x14ac:dyDescent="0.35">
      <c r="A557" s="285" t="s">
        <v>5</v>
      </c>
      <c r="B557" s="285" t="s">
        <v>5</v>
      </c>
      <c r="C557" s="285" t="s">
        <v>5</v>
      </c>
      <c r="D557" s="97"/>
    </row>
    <row r="558" spans="1:9" ht="21" x14ac:dyDescent="0.35">
      <c r="A558" s="285" t="s">
        <v>31</v>
      </c>
      <c r="B558" s="285" t="s">
        <v>5</v>
      </c>
      <c r="C558" s="285" t="s">
        <v>5</v>
      </c>
      <c r="D558" s="97"/>
    </row>
    <row r="559" spans="1:9" ht="21" x14ac:dyDescent="0.35">
      <c r="A559" s="285" t="s">
        <v>30</v>
      </c>
      <c r="B559" s="285" t="s">
        <v>5</v>
      </c>
      <c r="C559" s="285" t="s">
        <v>5</v>
      </c>
      <c r="D559" s="97"/>
    </row>
    <row r="560" spans="1:9" ht="21" x14ac:dyDescent="0.35">
      <c r="A560" s="285" t="s">
        <v>42</v>
      </c>
      <c r="B560" s="285"/>
      <c r="C560" s="285"/>
      <c r="D560" s="98">
        <v>6275375</v>
      </c>
      <c r="E560" s="10">
        <v>6275375</v>
      </c>
    </row>
    <row r="561" spans="1:8" ht="21" x14ac:dyDescent="0.35">
      <c r="A561" s="285" t="s">
        <v>163</v>
      </c>
      <c r="B561" s="285"/>
      <c r="C561" s="285"/>
      <c r="D561" s="97"/>
    </row>
    <row r="562" spans="1:8" ht="21" x14ac:dyDescent="0.35">
      <c r="A562" s="285" t="s">
        <v>11</v>
      </c>
      <c r="B562" s="285" t="s">
        <v>3</v>
      </c>
      <c r="C562" s="285" t="s">
        <v>3</v>
      </c>
      <c r="D562" s="97"/>
    </row>
    <row r="563" spans="1:8" ht="21" x14ac:dyDescent="0.35">
      <c r="A563" s="286" t="s">
        <v>81</v>
      </c>
      <c r="B563" s="286"/>
      <c r="C563" s="286"/>
      <c r="D563" s="98">
        <f>SUM(D555:D562)</f>
        <v>6275375</v>
      </c>
    </row>
    <row r="564" spans="1:8" ht="21" x14ac:dyDescent="0.35">
      <c r="A564" s="285" t="s">
        <v>23</v>
      </c>
      <c r="B564" s="285"/>
      <c r="C564" s="285"/>
      <c r="D564" s="97"/>
    </row>
    <row r="565" spans="1:8" ht="21" x14ac:dyDescent="0.35">
      <c r="A565" s="285" t="s">
        <v>24</v>
      </c>
      <c r="B565" s="285"/>
      <c r="C565" s="285"/>
      <c r="D565" s="97"/>
    </row>
    <row r="566" spans="1:8" ht="21" x14ac:dyDescent="0.35">
      <c r="A566" s="285" t="s">
        <v>25</v>
      </c>
      <c r="B566" s="285"/>
      <c r="C566" s="285"/>
      <c r="D566" s="97"/>
    </row>
    <row r="567" spans="1:8" ht="21" x14ac:dyDescent="0.35">
      <c r="A567" s="278" t="s">
        <v>82</v>
      </c>
      <c r="B567" s="278"/>
      <c r="C567" s="278"/>
      <c r="D567" s="98">
        <f>D563</f>
        <v>6275375</v>
      </c>
      <c r="E567" s="10">
        <v>6187589</v>
      </c>
    </row>
    <row r="568" spans="1:8" ht="21" x14ac:dyDescent="0.35">
      <c r="A568" s="278" t="s">
        <v>37</v>
      </c>
      <c r="B568" s="278"/>
      <c r="C568" s="278"/>
      <c r="D568" s="97">
        <v>0</v>
      </c>
      <c r="H568" s="10">
        <v>5630000</v>
      </c>
    </row>
    <row r="569" spans="1:8" ht="21" x14ac:dyDescent="0.35">
      <c r="A569" s="292" t="s">
        <v>217</v>
      </c>
      <c r="B569" s="293"/>
      <c r="C569" s="294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8" t="s">
        <v>220</v>
      </c>
      <c r="B570" s="278"/>
      <c r="C570" s="278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8" t="s">
        <v>47</v>
      </c>
      <c r="B571" s="278"/>
      <c r="C571" s="278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8" t="s">
        <v>38</v>
      </c>
      <c r="B572" s="278"/>
      <c r="C572" s="278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8" t="s">
        <v>39</v>
      </c>
      <c r="B573" s="278"/>
      <c r="C573" s="278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8" t="s">
        <v>40</v>
      </c>
      <c r="B574" s="278"/>
      <c r="C574" s="278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8" t="s">
        <v>41</v>
      </c>
      <c r="B575" s="278"/>
      <c r="C575" s="278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9" t="s">
        <v>94</v>
      </c>
      <c r="B577" s="279"/>
      <c r="C577" s="279"/>
      <c r="D577" s="279"/>
      <c r="E577" s="10">
        <v>3500000</v>
      </c>
    </row>
    <row r="578" spans="1:8" ht="21" x14ac:dyDescent="0.35">
      <c r="A578" s="280" t="s">
        <v>272</v>
      </c>
      <c r="B578" s="280"/>
      <c r="C578" s="280"/>
      <c r="D578" s="59">
        <v>3500000</v>
      </c>
      <c r="E578" s="10">
        <f>D578/92.5%</f>
        <v>3783783.7837837837</v>
      </c>
    </row>
    <row r="579" spans="1:8" ht="21" x14ac:dyDescent="0.35">
      <c r="A579" s="280" t="s">
        <v>273</v>
      </c>
      <c r="B579" s="280"/>
      <c r="C579" s="280"/>
      <c r="D579" s="59">
        <v>789240</v>
      </c>
      <c r="E579" s="10">
        <f>E578*7.5%</f>
        <v>283783.78378378379</v>
      </c>
    </row>
    <row r="580" spans="1:8" ht="21" x14ac:dyDescent="0.35">
      <c r="A580" s="280" t="s">
        <v>282</v>
      </c>
      <c r="B580" s="280"/>
      <c r="C580" s="280"/>
      <c r="D580" s="59">
        <v>173888</v>
      </c>
      <c r="E580" s="10">
        <f>E579/2</f>
        <v>141891.89189189189</v>
      </c>
    </row>
    <row r="581" spans="1:8" ht="21" x14ac:dyDescent="0.35">
      <c r="A581" s="280"/>
      <c r="B581" s="280"/>
      <c r="C581" s="280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7" t="s">
        <v>160</v>
      </c>
      <c r="B582" s="277"/>
      <c r="C582" s="277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7" t="s">
        <v>220</v>
      </c>
      <c r="B583" s="277"/>
      <c r="C583" s="277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8" t="s">
        <v>300</v>
      </c>
      <c r="B586" s="288"/>
      <c r="C586" s="288"/>
      <c r="D586" s="168"/>
    </row>
    <row r="587" spans="1:8" ht="21" x14ac:dyDescent="0.35">
      <c r="A587" s="285" t="s">
        <v>3</v>
      </c>
      <c r="B587" s="285"/>
      <c r="C587" s="285"/>
      <c r="D587" s="97"/>
    </row>
    <row r="588" spans="1:8" ht="21" x14ac:dyDescent="0.35">
      <c r="A588" s="285" t="s">
        <v>4</v>
      </c>
      <c r="B588" s="285" t="s">
        <v>3</v>
      </c>
      <c r="C588" s="285" t="s">
        <v>3</v>
      </c>
      <c r="D588" s="97"/>
    </row>
    <row r="589" spans="1:8" ht="21" x14ac:dyDescent="0.35">
      <c r="A589" s="285" t="s">
        <v>5</v>
      </c>
      <c r="B589" s="285" t="s">
        <v>5</v>
      </c>
      <c r="C589" s="285" t="s">
        <v>5</v>
      </c>
      <c r="D589" s="97"/>
    </row>
    <row r="590" spans="1:8" ht="21" x14ac:dyDescent="0.35">
      <c r="A590" s="285" t="s">
        <v>31</v>
      </c>
      <c r="B590" s="285" t="s">
        <v>5</v>
      </c>
      <c r="C590" s="285" t="s">
        <v>5</v>
      </c>
      <c r="D590" s="97"/>
    </row>
    <row r="591" spans="1:8" ht="21" x14ac:dyDescent="0.35">
      <c r="A591" s="285" t="s">
        <v>30</v>
      </c>
      <c r="B591" s="285" t="s">
        <v>5</v>
      </c>
      <c r="C591" s="285" t="s">
        <v>5</v>
      </c>
      <c r="D591" s="97"/>
    </row>
    <row r="592" spans="1:8" ht="21" x14ac:dyDescent="0.35">
      <c r="A592" s="285" t="s">
        <v>42</v>
      </c>
      <c r="B592" s="285"/>
      <c r="C592" s="285"/>
      <c r="D592" s="98">
        <v>4182733</v>
      </c>
    </row>
    <row r="593" spans="1:5" ht="21" x14ac:dyDescent="0.35">
      <c r="A593" s="285" t="s">
        <v>163</v>
      </c>
      <c r="B593" s="285"/>
      <c r="C593" s="285"/>
      <c r="D593" s="97"/>
    </row>
    <row r="594" spans="1:5" ht="21" x14ac:dyDescent="0.35">
      <c r="A594" s="285" t="s">
        <v>11</v>
      </c>
      <c r="B594" s="285" t="s">
        <v>3</v>
      </c>
      <c r="C594" s="285" t="s">
        <v>3</v>
      </c>
      <c r="D594" s="97"/>
    </row>
    <row r="595" spans="1:5" ht="21" x14ac:dyDescent="0.35">
      <c r="A595" s="286" t="s">
        <v>81</v>
      </c>
      <c r="B595" s="286"/>
      <c r="C595" s="286"/>
      <c r="D595" s="98">
        <f>SUM(D587:D594)</f>
        <v>4182733</v>
      </c>
    </row>
    <row r="596" spans="1:5" ht="21" x14ac:dyDescent="0.35">
      <c r="A596" s="285" t="s">
        <v>23</v>
      </c>
      <c r="B596" s="285"/>
      <c r="C596" s="285"/>
      <c r="D596" s="97"/>
    </row>
    <row r="597" spans="1:5" ht="21" x14ac:dyDescent="0.35">
      <c r="A597" s="285" t="s">
        <v>24</v>
      </c>
      <c r="B597" s="285"/>
      <c r="C597" s="285"/>
      <c r="D597" s="97"/>
    </row>
    <row r="598" spans="1:5" ht="21" x14ac:dyDescent="0.35">
      <c r="A598" s="285" t="s">
        <v>25</v>
      </c>
      <c r="B598" s="285"/>
      <c r="C598" s="285"/>
      <c r="D598" s="97"/>
    </row>
    <row r="599" spans="1:5" ht="23.25" x14ac:dyDescent="0.35">
      <c r="A599" s="278" t="s">
        <v>82</v>
      </c>
      <c r="B599" s="278"/>
      <c r="C599" s="278"/>
      <c r="D599" s="167">
        <f>D595</f>
        <v>4182733</v>
      </c>
    </row>
    <row r="600" spans="1:5" ht="21" x14ac:dyDescent="0.35">
      <c r="A600" s="278" t="s">
        <v>37</v>
      </c>
      <c r="B600" s="278"/>
      <c r="C600" s="278"/>
      <c r="D600" s="97">
        <v>0</v>
      </c>
    </row>
    <row r="601" spans="1:5" ht="21" x14ac:dyDescent="0.35">
      <c r="A601" s="278" t="s">
        <v>47</v>
      </c>
      <c r="B601" s="278"/>
      <c r="C601" s="278"/>
      <c r="D601" s="52">
        <f>D599*5%</f>
        <v>209136.65000000002</v>
      </c>
    </row>
    <row r="602" spans="1:5" ht="21" x14ac:dyDescent="0.35">
      <c r="A602" s="278" t="s">
        <v>38</v>
      </c>
      <c r="B602" s="278"/>
      <c r="C602" s="278"/>
      <c r="D602" s="97">
        <f>D599*8%</f>
        <v>334618.64</v>
      </c>
    </row>
    <row r="603" spans="1:5" ht="21" x14ac:dyDescent="0.35">
      <c r="A603" s="278" t="s">
        <v>39</v>
      </c>
      <c r="B603" s="278"/>
      <c r="C603" s="278"/>
      <c r="D603" s="97">
        <f>$D$599*7.5%</f>
        <v>313704.97499999998</v>
      </c>
    </row>
    <row r="604" spans="1:5" ht="21" x14ac:dyDescent="0.35">
      <c r="A604" s="278" t="s">
        <v>40</v>
      </c>
      <c r="B604" s="278"/>
      <c r="C604" s="278"/>
      <c r="D604" s="98">
        <f>D603+D602+D601</f>
        <v>857460.26500000001</v>
      </c>
    </row>
    <row r="605" spans="1:5" ht="23.25" x14ac:dyDescent="0.35">
      <c r="A605" s="278" t="s">
        <v>301</v>
      </c>
      <c r="B605" s="278"/>
      <c r="C605" s="278"/>
      <c r="D605" s="164">
        <f>D599-D604</f>
        <v>3325272.7349999999</v>
      </c>
    </row>
    <row r="607" spans="1:5" ht="26.25" x14ac:dyDescent="0.25">
      <c r="A607" s="279" t="s">
        <v>94</v>
      </c>
      <c r="B607" s="279"/>
      <c r="C607" s="279"/>
      <c r="D607" s="279"/>
    </row>
    <row r="608" spans="1:5" ht="21" x14ac:dyDescent="0.35">
      <c r="A608" s="280" t="s">
        <v>309</v>
      </c>
      <c r="B608" s="280"/>
      <c r="C608" s="280"/>
      <c r="D608" s="47">
        <v>100000</v>
      </c>
      <c r="E608" s="29"/>
    </row>
    <row r="609" spans="1:6" ht="21" x14ac:dyDescent="0.35">
      <c r="A609" s="280" t="s">
        <v>309</v>
      </c>
      <c r="B609" s="280"/>
      <c r="C609" s="280"/>
      <c r="D609" s="47">
        <v>125000</v>
      </c>
      <c r="E609" s="7"/>
    </row>
    <row r="610" spans="1:6" ht="21" x14ac:dyDescent="0.35">
      <c r="A610" s="280" t="s">
        <v>313</v>
      </c>
      <c r="B610" s="280"/>
      <c r="C610" s="280"/>
      <c r="D610" s="47">
        <v>1100934</v>
      </c>
      <c r="E610" s="7"/>
    </row>
    <row r="611" spans="1:6" ht="21" x14ac:dyDescent="0.35">
      <c r="A611" s="280" t="s">
        <v>328</v>
      </c>
      <c r="B611" s="280"/>
      <c r="C611" s="280"/>
      <c r="D611" s="47">
        <v>1250000</v>
      </c>
      <c r="E611" s="7"/>
    </row>
    <row r="612" spans="1:6" ht="21" x14ac:dyDescent="0.35">
      <c r="A612" s="281" t="s">
        <v>313</v>
      </c>
      <c r="B612" s="282"/>
      <c r="C612" s="283"/>
      <c r="D612" s="47">
        <v>481033</v>
      </c>
      <c r="F612" s="10">
        <v>100000</v>
      </c>
    </row>
    <row r="613" spans="1:6" ht="21" x14ac:dyDescent="0.35">
      <c r="A613" s="345" t="s">
        <v>343</v>
      </c>
      <c r="B613" s="346"/>
      <c r="C613" s="347"/>
      <c r="D613" s="139">
        <v>45000</v>
      </c>
      <c r="F613" s="10">
        <f>F612/92.5%</f>
        <v>108108.10810810811</v>
      </c>
    </row>
    <row r="614" spans="1:6" ht="21" x14ac:dyDescent="0.35">
      <c r="A614" s="281" t="s">
        <v>342</v>
      </c>
      <c r="B614" s="282"/>
      <c r="C614" s="283"/>
      <c r="D614" s="47">
        <v>9122</v>
      </c>
      <c r="E614" s="29"/>
      <c r="F614" s="10">
        <f>F613*7.5%</f>
        <v>8108.1081081081074</v>
      </c>
    </row>
    <row r="615" spans="1:6" ht="21" x14ac:dyDescent="0.35">
      <c r="A615" s="280"/>
      <c r="B615" s="280"/>
      <c r="C615" s="280"/>
      <c r="D615" s="59"/>
      <c r="F615" s="10">
        <f>F614/2</f>
        <v>4054.0540540540537</v>
      </c>
    </row>
    <row r="616" spans="1:6" ht="23.25" x14ac:dyDescent="0.25">
      <c r="A616" s="277" t="s">
        <v>160</v>
      </c>
      <c r="B616" s="277"/>
      <c r="C616" s="277"/>
      <c r="D616" s="165">
        <f>SUM(D608:D614)</f>
        <v>3111089</v>
      </c>
    </row>
    <row r="617" spans="1:6" ht="26.25" x14ac:dyDescent="0.25">
      <c r="A617" s="277" t="s">
        <v>220</v>
      </c>
      <c r="B617" s="277"/>
      <c r="C617" s="277"/>
      <c r="D617" s="166">
        <f>D605-D616</f>
        <v>214183.73499999987</v>
      </c>
    </row>
    <row r="620" spans="1:6" ht="26.25" x14ac:dyDescent="0.35">
      <c r="A620" s="288" t="s">
        <v>303</v>
      </c>
      <c r="B620" s="288"/>
      <c r="C620" s="288"/>
      <c r="D620" s="168"/>
    </row>
    <row r="621" spans="1:6" ht="21" hidden="1" x14ac:dyDescent="0.35">
      <c r="A621" s="285" t="s">
        <v>3</v>
      </c>
      <c r="B621" s="285"/>
      <c r="C621" s="285"/>
      <c r="D621" s="97"/>
    </row>
    <row r="622" spans="1:6" ht="21" hidden="1" x14ac:dyDescent="0.35">
      <c r="A622" s="285" t="s">
        <v>4</v>
      </c>
      <c r="B622" s="285" t="s">
        <v>3</v>
      </c>
      <c r="C622" s="285" t="s">
        <v>3</v>
      </c>
      <c r="D622" s="97"/>
    </row>
    <row r="623" spans="1:6" ht="21" hidden="1" x14ac:dyDescent="0.35">
      <c r="A623" s="285" t="s">
        <v>5</v>
      </c>
      <c r="B623" s="285" t="s">
        <v>5</v>
      </c>
      <c r="C623" s="285" t="s">
        <v>5</v>
      </c>
      <c r="D623" s="97"/>
    </row>
    <row r="624" spans="1:6" ht="21" hidden="1" x14ac:dyDescent="0.35">
      <c r="A624" s="285" t="s">
        <v>31</v>
      </c>
      <c r="B624" s="285" t="s">
        <v>5</v>
      </c>
      <c r="C624" s="285" t="s">
        <v>5</v>
      </c>
      <c r="D624" s="97"/>
    </row>
    <row r="625" spans="1:4" ht="21" hidden="1" x14ac:dyDescent="0.35">
      <c r="A625" s="285" t="s">
        <v>30</v>
      </c>
      <c r="B625" s="285" t="s">
        <v>5</v>
      </c>
      <c r="C625" s="285" t="s">
        <v>5</v>
      </c>
      <c r="D625" s="97"/>
    </row>
    <row r="626" spans="1:4" ht="21" x14ac:dyDescent="0.35">
      <c r="A626" s="285" t="s">
        <v>42</v>
      </c>
      <c r="B626" s="285"/>
      <c r="C626" s="285"/>
      <c r="D626" s="98">
        <v>641189</v>
      </c>
    </row>
    <row r="627" spans="1:4" ht="21" x14ac:dyDescent="0.35">
      <c r="A627" s="285" t="s">
        <v>163</v>
      </c>
      <c r="B627" s="285"/>
      <c r="C627" s="285"/>
      <c r="D627" s="97"/>
    </row>
    <row r="628" spans="1:4" ht="21" x14ac:dyDescent="0.35">
      <c r="A628" s="285" t="s">
        <v>11</v>
      </c>
      <c r="B628" s="285" t="s">
        <v>3</v>
      </c>
      <c r="C628" s="285" t="s">
        <v>3</v>
      </c>
      <c r="D628" s="97"/>
    </row>
    <row r="629" spans="1:4" ht="21" x14ac:dyDescent="0.35">
      <c r="A629" s="286" t="s">
        <v>81</v>
      </c>
      <c r="B629" s="286"/>
      <c r="C629" s="286"/>
      <c r="D629" s="98">
        <f>SUM(D621:D628)</f>
        <v>641189</v>
      </c>
    </row>
    <row r="630" spans="1:4" ht="21" x14ac:dyDescent="0.35">
      <c r="A630" s="285" t="s">
        <v>23</v>
      </c>
      <c r="B630" s="285"/>
      <c r="C630" s="285"/>
      <c r="D630" s="97"/>
    </row>
    <row r="631" spans="1:4" ht="21" x14ac:dyDescent="0.35">
      <c r="A631" s="285" t="s">
        <v>24</v>
      </c>
      <c r="B631" s="285"/>
      <c r="C631" s="285"/>
      <c r="D631" s="97"/>
    </row>
    <row r="632" spans="1:4" ht="21" x14ac:dyDescent="0.35">
      <c r="A632" s="285" t="s">
        <v>25</v>
      </c>
      <c r="B632" s="285"/>
      <c r="C632" s="285"/>
      <c r="D632" s="97"/>
    </row>
    <row r="633" spans="1:4" ht="23.25" x14ac:dyDescent="0.35">
      <c r="A633" s="278" t="s">
        <v>82</v>
      </c>
      <c r="B633" s="278"/>
      <c r="C633" s="278"/>
      <c r="D633" s="167">
        <v>523955</v>
      </c>
    </row>
    <row r="634" spans="1:4" ht="21" x14ac:dyDescent="0.35">
      <c r="A634" s="278" t="s">
        <v>37</v>
      </c>
      <c r="B634" s="278"/>
      <c r="C634" s="278"/>
      <c r="D634" s="97">
        <v>0</v>
      </c>
    </row>
    <row r="635" spans="1:4" ht="21" x14ac:dyDescent="0.35">
      <c r="A635" s="278" t="s">
        <v>47</v>
      </c>
      <c r="B635" s="278"/>
      <c r="C635" s="278"/>
      <c r="D635" s="52"/>
    </row>
    <row r="636" spans="1:4" ht="21" x14ac:dyDescent="0.35">
      <c r="A636" s="278" t="s">
        <v>38</v>
      </c>
      <c r="B636" s="278"/>
      <c r="C636" s="278"/>
      <c r="D636" s="97"/>
    </row>
    <row r="637" spans="1:4" ht="21" x14ac:dyDescent="0.35">
      <c r="A637" s="278" t="s">
        <v>39</v>
      </c>
      <c r="B637" s="278"/>
      <c r="C637" s="278"/>
      <c r="D637" s="97">
        <f>D633*7.5%</f>
        <v>39296.625</v>
      </c>
    </row>
    <row r="638" spans="1:4" ht="21" x14ac:dyDescent="0.35">
      <c r="A638" s="278" t="s">
        <v>40</v>
      </c>
      <c r="B638" s="278"/>
      <c r="C638" s="278"/>
      <c r="D638" s="98">
        <f>SUM(D635:D637)</f>
        <v>39296.625</v>
      </c>
    </row>
    <row r="639" spans="1:4" ht="23.25" x14ac:dyDescent="0.35">
      <c r="A639" s="278" t="s">
        <v>301</v>
      </c>
      <c r="B639" s="278"/>
      <c r="C639" s="278"/>
      <c r="D639" s="164">
        <f>D633-D638</f>
        <v>484658.375</v>
      </c>
    </row>
    <row r="641" spans="1:6" ht="26.25" x14ac:dyDescent="0.25">
      <c r="A641" s="279" t="s">
        <v>94</v>
      </c>
      <c r="B641" s="279"/>
      <c r="C641" s="279"/>
      <c r="D641" s="279"/>
    </row>
    <row r="642" spans="1:6" ht="21" x14ac:dyDescent="0.35">
      <c r="A642" s="280" t="s">
        <v>304</v>
      </c>
      <c r="B642" s="280"/>
      <c r="C642" s="280"/>
      <c r="D642" s="59">
        <v>450000</v>
      </c>
    </row>
    <row r="643" spans="1:6" ht="21" hidden="1" x14ac:dyDescent="0.35">
      <c r="A643" s="281"/>
      <c r="B643" s="282"/>
      <c r="C643" s="283"/>
      <c r="D643" s="59"/>
    </row>
    <row r="644" spans="1:6" ht="21" hidden="1" x14ac:dyDescent="0.35">
      <c r="A644" s="280"/>
      <c r="B644" s="280"/>
      <c r="C644" s="280"/>
      <c r="D644" s="59"/>
    </row>
    <row r="645" spans="1:6" ht="21" hidden="1" x14ac:dyDescent="0.35">
      <c r="A645" s="280"/>
      <c r="B645" s="280"/>
      <c r="C645" s="280"/>
      <c r="D645" s="59"/>
    </row>
    <row r="646" spans="1:6" ht="21" x14ac:dyDescent="0.35">
      <c r="A646" s="280"/>
      <c r="B646" s="280"/>
      <c r="C646" s="280"/>
      <c r="D646" s="59"/>
    </row>
    <row r="647" spans="1:6" ht="23.25" x14ac:dyDescent="0.25">
      <c r="A647" s="277" t="s">
        <v>160</v>
      </c>
      <c r="B647" s="277"/>
      <c r="C647" s="277"/>
      <c r="D647" s="165">
        <f>SUM(D642:D646)</f>
        <v>450000</v>
      </c>
    </row>
    <row r="648" spans="1:6" ht="26.25" x14ac:dyDescent="0.25">
      <c r="A648" s="277" t="s">
        <v>220</v>
      </c>
      <c r="B648" s="277"/>
      <c r="C648" s="277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284" t="s">
        <v>321</v>
      </c>
      <c r="B653" s="284"/>
      <c r="C653" s="284"/>
      <c r="D653" s="136"/>
    </row>
    <row r="654" spans="1:6" ht="21" x14ac:dyDescent="0.35">
      <c r="A654" s="285" t="s">
        <v>311</v>
      </c>
      <c r="B654" s="285"/>
      <c r="C654" s="285"/>
      <c r="D654" s="97">
        <v>542400</v>
      </c>
    </row>
    <row r="655" spans="1:6" ht="21" x14ac:dyDescent="0.35">
      <c r="A655" s="285" t="s">
        <v>315</v>
      </c>
      <c r="B655" s="285"/>
      <c r="C655" s="285"/>
      <c r="D655" s="97">
        <v>330406</v>
      </c>
    </row>
    <row r="656" spans="1:6" ht="21" x14ac:dyDescent="0.35">
      <c r="A656" s="285" t="s">
        <v>11</v>
      </c>
      <c r="B656" s="285" t="s">
        <v>3</v>
      </c>
      <c r="C656" s="285" t="s">
        <v>3</v>
      </c>
      <c r="D656" s="97"/>
    </row>
    <row r="657" spans="1:6" ht="21" x14ac:dyDescent="0.35">
      <c r="A657" s="286" t="s">
        <v>81</v>
      </c>
      <c r="B657" s="286"/>
      <c r="C657" s="286"/>
      <c r="D657" s="98"/>
    </row>
    <row r="658" spans="1:6" ht="21" x14ac:dyDescent="0.35">
      <c r="A658" s="287" t="s">
        <v>364</v>
      </c>
      <c r="B658" s="287"/>
      <c r="C658" s="287"/>
      <c r="D658" s="98">
        <v>5135263</v>
      </c>
    </row>
    <row r="659" spans="1:6" ht="21" x14ac:dyDescent="0.35">
      <c r="A659" s="287" t="s">
        <v>365</v>
      </c>
      <c r="B659" s="287"/>
      <c r="C659" s="287"/>
      <c r="D659" s="97">
        <v>22899</v>
      </c>
    </row>
    <row r="660" spans="1:6" ht="21" x14ac:dyDescent="0.35">
      <c r="A660" s="285"/>
      <c r="B660" s="285"/>
      <c r="C660" s="285"/>
      <c r="D660" s="97"/>
    </row>
    <row r="661" spans="1:6" ht="23.25" x14ac:dyDescent="0.35">
      <c r="A661" s="278" t="s">
        <v>82</v>
      </c>
      <c r="B661" s="278"/>
      <c r="C661" s="278"/>
      <c r="D661" s="167">
        <f>D659+D658+D655+D654</f>
        <v>6030968</v>
      </c>
    </row>
    <row r="662" spans="1:6" ht="21" x14ac:dyDescent="0.35">
      <c r="A662" s="278" t="s">
        <v>242</v>
      </c>
      <c r="B662" s="278"/>
      <c r="C662" s="278"/>
      <c r="D662" s="98">
        <f>79000+1237520</f>
        <v>1316520</v>
      </c>
    </row>
    <row r="663" spans="1:6" ht="21" x14ac:dyDescent="0.35">
      <c r="A663" s="278" t="s">
        <v>82</v>
      </c>
      <c r="B663" s="278"/>
      <c r="C663" s="278"/>
      <c r="D663" s="98">
        <f>D661-D662</f>
        <v>4714448</v>
      </c>
    </row>
    <row r="664" spans="1:6" ht="21" x14ac:dyDescent="0.35">
      <c r="A664" s="278" t="s">
        <v>37</v>
      </c>
      <c r="B664" s="278"/>
      <c r="C664" s="278"/>
      <c r="D664" s="97">
        <v>0</v>
      </c>
    </row>
    <row r="665" spans="1:6" ht="21" x14ac:dyDescent="0.35">
      <c r="A665" s="278" t="s">
        <v>47</v>
      </c>
      <c r="B665" s="278"/>
      <c r="C665" s="278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8" t="s">
        <v>38</v>
      </c>
      <c r="B666" s="278"/>
      <c r="C666" s="278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8" t="s">
        <v>39</v>
      </c>
      <c r="B667" s="278"/>
      <c r="C667" s="278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8" t="s">
        <v>40</v>
      </c>
      <c r="B668" s="278"/>
      <c r="C668" s="278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8" t="s">
        <v>301</v>
      </c>
      <c r="B669" s="278"/>
      <c r="C669" s="278"/>
      <c r="D669" s="50">
        <f>D663-D668</f>
        <v>3682160.16</v>
      </c>
    </row>
    <row r="671" spans="1:6" ht="26.25" x14ac:dyDescent="0.25">
      <c r="A671" s="279" t="s">
        <v>94</v>
      </c>
      <c r="B671" s="279"/>
      <c r="C671" s="279"/>
      <c r="D671" s="279"/>
    </row>
    <row r="673" spans="1:6" ht="21" x14ac:dyDescent="0.35">
      <c r="A673" s="280" t="s">
        <v>325</v>
      </c>
      <c r="B673" s="280"/>
      <c r="C673" s="280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80" t="s">
        <v>328</v>
      </c>
      <c r="B674" s="280"/>
      <c r="C674" s="280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81" t="s">
        <v>329</v>
      </c>
      <c r="B675" s="282"/>
      <c r="C675" s="283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80" t="s">
        <v>325</v>
      </c>
      <c r="B676" s="280"/>
      <c r="C676" s="280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80"/>
      <c r="B677" s="280"/>
      <c r="C677" s="280"/>
      <c r="D677" s="59"/>
      <c r="E677" s="29"/>
      <c r="F677" s="10">
        <f>F675-F676</f>
        <v>-2633565.6550000012</v>
      </c>
    </row>
    <row r="678" spans="1:6" ht="23.25" x14ac:dyDescent="0.25">
      <c r="A678" s="277" t="s">
        <v>160</v>
      </c>
      <c r="B678" s="277"/>
      <c r="C678" s="277"/>
      <c r="D678" s="165">
        <f>SUM(D673:D677)</f>
        <v>2810811</v>
      </c>
      <c r="F678" s="10">
        <v>2500000</v>
      </c>
    </row>
    <row r="679" spans="1:6" ht="26.25" x14ac:dyDescent="0.25">
      <c r="A679" s="277" t="s">
        <v>220</v>
      </c>
      <c r="B679" s="277"/>
      <c r="C679" s="277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276" t="s">
        <v>317</v>
      </c>
      <c r="B683" s="276"/>
      <c r="C683" s="276"/>
      <c r="D683" s="206">
        <f>D617</f>
        <v>214183.73499999987</v>
      </c>
    </row>
    <row r="684" spans="1:6" ht="23.25" x14ac:dyDescent="0.25">
      <c r="A684" s="276" t="s">
        <v>324</v>
      </c>
      <c r="B684" s="276"/>
      <c r="C684" s="276"/>
      <c r="D684" s="206">
        <f>D679</f>
        <v>871349.16000000015</v>
      </c>
    </row>
    <row r="685" spans="1:6" ht="23.25" x14ac:dyDescent="0.25">
      <c r="A685" s="276" t="s">
        <v>312</v>
      </c>
      <c r="B685" s="276"/>
      <c r="C685" s="276"/>
      <c r="D685" s="206">
        <v>34661</v>
      </c>
    </row>
    <row r="686" spans="1:6" ht="23.25" x14ac:dyDescent="0.25">
      <c r="A686" s="276" t="s">
        <v>284</v>
      </c>
      <c r="B686" s="276"/>
      <c r="C686" s="276"/>
      <c r="D686" s="206">
        <f>D685+D684+D683</f>
        <v>1120193.895</v>
      </c>
    </row>
    <row r="687" spans="1:6" ht="23.25" x14ac:dyDescent="0.25">
      <c r="A687" s="276" t="s">
        <v>355</v>
      </c>
      <c r="B687" s="276"/>
      <c r="C687" s="276"/>
      <c r="D687" s="206">
        <v>1063674</v>
      </c>
    </row>
    <row r="688" spans="1:6" ht="28.5" x14ac:dyDescent="0.25">
      <c r="A688" s="276" t="s">
        <v>220</v>
      </c>
      <c r="B688" s="276"/>
      <c r="C688" s="276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4"/>
  <sheetViews>
    <sheetView tabSelected="1" view="pageBreakPreview" topLeftCell="A169" zoomScale="90" zoomScaleNormal="80" zoomScaleSheetLayoutView="90" workbookViewId="0">
      <selection activeCell="D183" sqref="D183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2" t="s">
        <v>334</v>
      </c>
      <c r="B1" s="352"/>
    </row>
    <row r="2" spans="1:6" ht="28.5" x14ac:dyDescent="0.25">
      <c r="A2" s="181" t="s">
        <v>346</v>
      </c>
      <c r="B2" s="179">
        <f>B25+B48+B68+B92+B115+B143+B158</f>
        <v>32314864</v>
      </c>
    </row>
    <row r="3" spans="1:6" ht="28.5" x14ac:dyDescent="0.25">
      <c r="A3" s="181" t="s">
        <v>242</v>
      </c>
      <c r="B3" s="179">
        <f>B26+B49+B69+B93+B116+B144+B161</f>
        <v>15327054</v>
      </c>
      <c r="E3">
        <v>736270</v>
      </c>
    </row>
    <row r="4" spans="1:6" ht="28.5" x14ac:dyDescent="0.25">
      <c r="A4" s="181" t="s">
        <v>335</v>
      </c>
      <c r="B4" s="179">
        <f>B2-B3</f>
        <v>16987810</v>
      </c>
      <c r="E4">
        <f>E3*2</f>
        <v>1472540</v>
      </c>
    </row>
    <row r="5" spans="1:6" ht="28.5" x14ac:dyDescent="0.25">
      <c r="A5" s="353"/>
      <c r="B5" s="354"/>
    </row>
    <row r="6" spans="1:6" ht="28.5" x14ac:dyDescent="0.25">
      <c r="A6" s="180" t="s">
        <v>336</v>
      </c>
      <c r="B6" s="179"/>
      <c r="F6" s="270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f>1472540+B166</f>
        <v>1653280.5</v>
      </c>
      <c r="C8" s="48"/>
      <c r="D8" s="271">
        <v>1435002.7000000002</v>
      </c>
      <c r="E8" s="270"/>
      <c r="F8" s="270"/>
    </row>
    <row r="9" spans="1:6" ht="28.5" x14ac:dyDescent="0.25">
      <c r="A9" s="181" t="s">
        <v>338</v>
      </c>
      <c r="B9" s="179">
        <f>B4*7.5%</f>
        <v>1274085.75</v>
      </c>
      <c r="C9" s="272">
        <v>0.5</v>
      </c>
      <c r="D9" s="271">
        <f>C9*D8</f>
        <v>717501.35000000009</v>
      </c>
      <c r="F9" s="48"/>
    </row>
    <row r="10" spans="1:6" ht="28.5" x14ac:dyDescent="0.25">
      <c r="A10" s="181" t="s">
        <v>40</v>
      </c>
      <c r="B10" s="179">
        <f>SUM(B7:B9)</f>
        <v>7227366.25</v>
      </c>
      <c r="C10" s="48"/>
      <c r="D10" s="271">
        <f>D8-D9</f>
        <v>717501.35000000009</v>
      </c>
    </row>
    <row r="11" spans="1:6" ht="28.5" x14ac:dyDescent="0.25">
      <c r="A11" s="353"/>
      <c r="B11" s="354"/>
      <c r="C11" s="48" t="s">
        <v>331</v>
      </c>
      <c r="D11" s="271">
        <f>D10*7.5%</f>
        <v>53812.601250000007</v>
      </c>
    </row>
    <row r="12" spans="1:6" ht="28.5" x14ac:dyDescent="0.25">
      <c r="A12" s="181" t="s">
        <v>335</v>
      </c>
      <c r="B12" s="179">
        <f>B4-B10</f>
        <v>9760443.75</v>
      </c>
      <c r="D12" s="271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2650246.8987500006</v>
      </c>
    </row>
    <row r="14" spans="1:6" ht="28.5" x14ac:dyDescent="0.25">
      <c r="A14" s="181" t="s">
        <v>339</v>
      </c>
      <c r="B14" s="179">
        <f>B12-B13</f>
        <v>1986558.1500000004</v>
      </c>
      <c r="F14" s="48">
        <f>B43+B62+B86+B108+B136++B174</f>
        <v>10678768.75</v>
      </c>
    </row>
    <row r="15" spans="1:6" x14ac:dyDescent="0.25">
      <c r="B15" s="49"/>
      <c r="F15" s="48">
        <f>B33+B56+B76+B100+B126+B154+B171</f>
        <v>9797981.0500000007</v>
      </c>
    </row>
    <row r="16" spans="1:6" x14ac:dyDescent="0.25">
      <c r="B16" s="49"/>
      <c r="D16" s="48"/>
    </row>
    <row r="17" spans="1:7" ht="65.25" customHeight="1" x14ac:dyDescent="0.25">
      <c r="A17" s="352" t="s">
        <v>340</v>
      </c>
      <c r="B17" s="352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  <c r="F19" s="48"/>
    </row>
    <row r="20" spans="1:7" ht="28.5" x14ac:dyDescent="0.25">
      <c r="A20" s="181" t="s">
        <v>60</v>
      </c>
      <c r="B20" s="179">
        <f>B18-B19</f>
        <v>0</v>
      </c>
      <c r="E20" s="49"/>
      <c r="F20" s="48"/>
    </row>
    <row r="21" spans="1:7" ht="28.5" x14ac:dyDescent="0.25">
      <c r="A21" s="353"/>
      <c r="B21" s="354"/>
    </row>
    <row r="24" spans="1:7" ht="26.25" x14ac:dyDescent="0.25">
      <c r="A24" s="348" t="s">
        <v>308</v>
      </c>
      <c r="B24" s="349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9" t="s">
        <v>94</v>
      </c>
      <c r="B35" s="279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48" t="s">
        <v>310</v>
      </c>
      <c r="B47" s="349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9" t="s">
        <v>94</v>
      </c>
      <c r="B58" s="279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50" t="s">
        <v>314</v>
      </c>
      <c r="B65" s="351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9" t="s">
        <v>94</v>
      </c>
      <c r="B78" s="279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55"/>
      <c r="H88" s="355"/>
    </row>
    <row r="89" spans="1:8" ht="26.25" x14ac:dyDescent="0.25">
      <c r="A89" s="350" t="s">
        <v>326</v>
      </c>
      <c r="B89" s="351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9" t="s">
        <v>94</v>
      </c>
      <c r="B102" s="279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57" t="s">
        <v>345</v>
      </c>
      <c r="B112" s="358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56" t="s">
        <v>333</v>
      </c>
      <c r="J117" s="356"/>
      <c r="K117" s="356"/>
      <c r="L117" s="356"/>
      <c r="M117" s="356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9" t="s">
        <v>94</v>
      </c>
      <c r="B130" s="279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57" t="s">
        <v>390</v>
      </c>
      <c r="B140" s="358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1986558.1500000004</v>
      </c>
    </row>
    <row r="155" spans="1:7" ht="23.25" x14ac:dyDescent="0.35">
      <c r="A155" s="194"/>
      <c r="B155" s="195"/>
      <c r="E155" s="270">
        <f>E154+E150</f>
        <v>2650246.8987500006</v>
      </c>
    </row>
    <row r="156" spans="1:7" ht="15.75" thickBot="1" x14ac:dyDescent="0.3">
      <c r="E156" s="48"/>
    </row>
    <row r="157" spans="1:7" ht="26.25" x14ac:dyDescent="0.25">
      <c r="A157" s="357" t="s">
        <v>391</v>
      </c>
      <c r="B157" s="358"/>
      <c r="E157" s="48"/>
    </row>
    <row r="158" spans="1:7" ht="21" x14ac:dyDescent="0.35">
      <c r="A158" s="196" t="s">
        <v>311</v>
      </c>
      <c r="B158" s="197">
        <v>3614810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3614810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3228850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180740.5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242163.75</v>
      </c>
    </row>
    <row r="169" spans="1:2" ht="26.25" x14ac:dyDescent="0.4">
      <c r="A169" s="201" t="s">
        <v>40</v>
      </c>
      <c r="B169" s="197">
        <f>B168+B167+B166+B165</f>
        <v>422904.25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2805945.75</v>
      </c>
    </row>
    <row r="172" spans="1:2" ht="23.25" x14ac:dyDescent="0.35">
      <c r="A172" s="194"/>
      <c r="B172" s="195"/>
    </row>
    <row r="173" spans="1:2" ht="21" x14ac:dyDescent="0.35">
      <c r="B173" s="27">
        <v>98939</v>
      </c>
    </row>
    <row r="174" spans="1:2" ht="21" x14ac:dyDescent="0.35">
      <c r="B174" s="273">
        <f>B173+B171</f>
        <v>2904884.75</v>
      </c>
    </row>
    <row r="175" spans="1:2" ht="23.25" x14ac:dyDescent="0.35">
      <c r="A175" s="274" t="s">
        <v>392</v>
      </c>
      <c r="B175" s="273">
        <v>1000000</v>
      </c>
    </row>
    <row r="176" spans="1:2" ht="23.25" x14ac:dyDescent="0.35">
      <c r="A176" s="274" t="s">
        <v>392</v>
      </c>
      <c r="B176" s="273">
        <v>1000000</v>
      </c>
    </row>
    <row r="179" spans="1:7" ht="23.25" x14ac:dyDescent="0.35">
      <c r="A179" s="274" t="s">
        <v>60</v>
      </c>
      <c r="B179" s="273">
        <f>B174-B175-B176</f>
        <v>904884.75</v>
      </c>
    </row>
    <row r="181" spans="1:7" ht="23.25" x14ac:dyDescent="0.35">
      <c r="A181" s="274" t="s">
        <v>393</v>
      </c>
      <c r="B181" s="273">
        <v>1000000</v>
      </c>
    </row>
    <row r="184" spans="1:7" s="42" customFormat="1" ht="21" x14ac:dyDescent="0.35">
      <c r="A184" s="275" t="s">
        <v>394</v>
      </c>
      <c r="B184" s="273">
        <f>B179-B181</f>
        <v>-95115.25</v>
      </c>
      <c r="G184" s="27"/>
    </row>
  </sheetData>
  <mergeCells count="19">
    <mergeCell ref="G88:H88"/>
    <mergeCell ref="I117:M117"/>
    <mergeCell ref="A58:B58"/>
    <mergeCell ref="A65:B65"/>
    <mergeCell ref="A157:B157"/>
    <mergeCell ref="A140:B140"/>
    <mergeCell ref="A112:B112"/>
    <mergeCell ref="A130:B130"/>
    <mergeCell ref="A1:B1"/>
    <mergeCell ref="A5:B5"/>
    <mergeCell ref="A11:B11"/>
    <mergeCell ref="A17:B17"/>
    <mergeCell ref="A21:B21"/>
    <mergeCell ref="A35:B35"/>
    <mergeCell ref="A24:B24"/>
    <mergeCell ref="A89:B89"/>
    <mergeCell ref="A78:B78"/>
    <mergeCell ref="A102:B102"/>
    <mergeCell ref="A47:B47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3" t="s">
        <v>131</v>
      </c>
      <c r="B1" s="364"/>
      <c r="C1" s="364"/>
      <c r="D1" s="364"/>
      <c r="E1" s="364"/>
      <c r="F1" s="262"/>
      <c r="G1" s="361" t="s">
        <v>131</v>
      </c>
      <c r="H1" s="362"/>
      <c r="I1" s="362"/>
      <c r="J1" s="362"/>
      <c r="K1" s="362"/>
      <c r="L1" s="260"/>
      <c r="M1" s="260"/>
      <c r="N1" s="361" t="s">
        <v>131</v>
      </c>
      <c r="O1" s="362"/>
      <c r="P1" s="362"/>
      <c r="Q1" s="362"/>
      <c r="R1" s="362"/>
    </row>
    <row r="2" spans="1:21" x14ac:dyDescent="0.25">
      <c r="A2" s="360" t="s">
        <v>378</v>
      </c>
      <c r="B2" s="360"/>
      <c r="C2" s="360"/>
      <c r="D2" s="360"/>
      <c r="E2" s="360"/>
      <c r="F2" s="255"/>
      <c r="G2" s="360" t="s">
        <v>133</v>
      </c>
      <c r="H2" s="360"/>
      <c r="I2" s="360"/>
      <c r="J2" s="360"/>
      <c r="K2" s="360"/>
      <c r="L2" s="212"/>
      <c r="M2" s="213"/>
      <c r="N2" s="359" t="s">
        <v>88</v>
      </c>
      <c r="O2" s="359"/>
      <c r="P2" s="359"/>
      <c r="Q2" s="359"/>
      <c r="R2" s="359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9"/>
      <c r="O15" s="359"/>
      <c r="P15" s="359"/>
      <c r="Q15" s="359"/>
      <c r="R15" s="359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9"/>
      <c r="O22" s="359"/>
      <c r="P22" s="359"/>
      <c r="Q22" s="359"/>
      <c r="R22" s="359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workbookViewId="0">
      <selection activeCell="A13" sqref="A13:C1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69" t="s">
        <v>366</v>
      </c>
      <c r="B2" s="370"/>
      <c r="C2" s="370"/>
      <c r="D2" s="371"/>
      <c r="E2" s="233"/>
      <c r="F2" s="369" t="s">
        <v>363</v>
      </c>
      <c r="G2" s="370"/>
      <c r="H2" s="370"/>
      <c r="I2" s="371"/>
      <c r="J2" s="233"/>
      <c r="K2" s="369" t="s">
        <v>362</v>
      </c>
      <c r="L2" s="370"/>
      <c r="M2" s="370"/>
      <c r="N2" s="371"/>
      <c r="O2" s="233"/>
      <c r="P2" s="369" t="s">
        <v>276</v>
      </c>
      <c r="Q2" s="370"/>
      <c r="R2" s="370"/>
      <c r="S2" s="371"/>
      <c r="V2" s="10"/>
      <c r="W2" s="10"/>
      <c r="X2" s="10"/>
    </row>
    <row r="3" spans="1:26" s="2" customFormat="1" ht="21" x14ac:dyDescent="0.35">
      <c r="A3" s="278" t="s">
        <v>279</v>
      </c>
      <c r="B3" s="278"/>
      <c r="C3" s="278"/>
      <c r="D3" s="97">
        <f>Psychiatry!B8</f>
        <v>1653280.5</v>
      </c>
      <c r="E3" s="234"/>
      <c r="F3" s="278" t="s">
        <v>279</v>
      </c>
      <c r="G3" s="278"/>
      <c r="H3" s="278"/>
      <c r="I3" s="97">
        <v>1043612</v>
      </c>
      <c r="J3" s="234"/>
      <c r="K3" s="278" t="s">
        <v>279</v>
      </c>
      <c r="L3" s="278"/>
      <c r="M3" s="278"/>
      <c r="N3" s="97">
        <v>7592013</v>
      </c>
      <c r="O3" s="234"/>
      <c r="P3" s="278" t="s">
        <v>279</v>
      </c>
      <c r="Q3" s="278"/>
      <c r="R3" s="278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72"/>
      <c r="B4" s="373"/>
      <c r="C4" s="373"/>
      <c r="D4" s="374"/>
      <c r="E4" s="235"/>
      <c r="F4" s="372"/>
      <c r="G4" s="373"/>
      <c r="H4" s="373"/>
      <c r="I4" s="374"/>
      <c r="J4" s="235"/>
      <c r="K4" s="292" t="s">
        <v>277</v>
      </c>
      <c r="L4" s="293"/>
      <c r="M4" s="294"/>
      <c r="N4" s="97">
        <v>1204885</v>
      </c>
      <c r="O4" s="235"/>
      <c r="P4" s="292" t="s">
        <v>277</v>
      </c>
      <c r="Q4" s="293"/>
      <c r="R4" s="294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8" t="s">
        <v>39</v>
      </c>
      <c r="B5" s="278"/>
      <c r="C5" s="278"/>
      <c r="D5" s="136">
        <f>D3*7.5%</f>
        <v>123996.03749999999</v>
      </c>
      <c r="E5" s="236"/>
      <c r="F5" s="278" t="s">
        <v>39</v>
      </c>
      <c r="G5" s="278"/>
      <c r="H5" s="278"/>
      <c r="I5" s="136">
        <f>I3*7.5%</f>
        <v>78270.899999999994</v>
      </c>
      <c r="J5" s="236"/>
      <c r="K5" s="292" t="s">
        <v>277</v>
      </c>
      <c r="L5" s="293"/>
      <c r="M5" s="294"/>
      <c r="N5" s="97">
        <v>2525356</v>
      </c>
      <c r="O5" s="236"/>
      <c r="P5" s="278" t="s">
        <v>220</v>
      </c>
      <c r="Q5" s="278"/>
      <c r="R5" s="278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8" t="s">
        <v>41</v>
      </c>
      <c r="B6" s="278"/>
      <c r="C6" s="278"/>
      <c r="D6" s="98">
        <f>D3-D5</f>
        <v>1529284.4624999999</v>
      </c>
      <c r="E6" s="237"/>
      <c r="F6" s="278" t="s">
        <v>41</v>
      </c>
      <c r="G6" s="278"/>
      <c r="H6" s="278"/>
      <c r="I6" s="98">
        <f>I3-I5</f>
        <v>965341.1</v>
      </c>
      <c r="J6" s="237"/>
      <c r="K6" s="278" t="s">
        <v>220</v>
      </c>
      <c r="L6" s="278"/>
      <c r="M6" s="278"/>
      <c r="N6" s="97">
        <f>N3-N4-N5</f>
        <v>3861772</v>
      </c>
      <c r="O6" s="237"/>
      <c r="P6" s="372"/>
      <c r="Q6" s="373"/>
      <c r="R6" s="373"/>
      <c r="S6" s="374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72"/>
      <c r="L7" s="373"/>
      <c r="M7" s="373"/>
      <c r="N7" s="374"/>
      <c r="O7" s="237"/>
      <c r="P7" s="372"/>
      <c r="Q7" s="373"/>
      <c r="R7" s="373"/>
      <c r="S7" s="374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9" t="s">
        <v>94</v>
      </c>
      <c r="B8" s="279"/>
      <c r="C8" s="279"/>
      <c r="D8" s="279"/>
      <c r="E8" s="236"/>
      <c r="F8" s="279" t="s">
        <v>94</v>
      </c>
      <c r="G8" s="279"/>
      <c r="H8" s="279"/>
      <c r="I8" s="279"/>
      <c r="J8" s="236"/>
      <c r="K8" s="278" t="s">
        <v>39</v>
      </c>
      <c r="L8" s="278"/>
      <c r="M8" s="278"/>
      <c r="N8" s="136">
        <f>N6*7.5%</f>
        <v>289632.89999999997</v>
      </c>
      <c r="O8" s="236"/>
      <c r="P8" s="278" t="s">
        <v>278</v>
      </c>
      <c r="Q8" s="278"/>
      <c r="R8" s="278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8"/>
      <c r="B9" s="368"/>
      <c r="C9" s="368"/>
      <c r="D9" s="206"/>
      <c r="E9" s="236"/>
      <c r="F9" s="368"/>
      <c r="G9" s="368"/>
      <c r="H9" s="368"/>
      <c r="I9" s="206"/>
      <c r="J9" s="236"/>
      <c r="K9" s="278" t="s">
        <v>41</v>
      </c>
      <c r="L9" s="278"/>
      <c r="M9" s="278"/>
      <c r="N9" s="98">
        <f>N6-N8</f>
        <v>3572139.1</v>
      </c>
      <c r="O9" s="236"/>
      <c r="P9" s="278" t="s">
        <v>39</v>
      </c>
      <c r="Q9" s="278"/>
      <c r="R9" s="278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8"/>
      <c r="B10" s="368"/>
      <c r="C10" s="368"/>
      <c r="D10" s="206"/>
      <c r="E10" s="238"/>
      <c r="F10" s="366" t="s">
        <v>361</v>
      </c>
      <c r="G10" s="366"/>
      <c r="H10" s="366"/>
      <c r="I10" s="206">
        <v>250000</v>
      </c>
      <c r="J10" s="238"/>
      <c r="N10" s="10"/>
      <c r="O10" s="238"/>
      <c r="P10" s="278" t="s">
        <v>41</v>
      </c>
      <c r="Q10" s="278"/>
      <c r="R10" s="278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8"/>
      <c r="B11" s="368"/>
      <c r="C11" s="368"/>
      <c r="D11" s="206"/>
      <c r="E11" s="232"/>
      <c r="F11" s="368" t="s">
        <v>381</v>
      </c>
      <c r="G11" s="368"/>
      <c r="H11" s="368"/>
      <c r="I11" s="206">
        <v>291662</v>
      </c>
      <c r="J11" s="232"/>
      <c r="K11" s="279" t="s">
        <v>94</v>
      </c>
      <c r="L11" s="279"/>
      <c r="M11" s="279"/>
      <c r="N11" s="279"/>
      <c r="O11" s="232"/>
      <c r="S11" s="10"/>
      <c r="V11" s="10"/>
      <c r="W11" s="10"/>
      <c r="X11" s="10"/>
    </row>
    <row r="12" spans="1:26" s="2" customFormat="1" ht="48" customHeight="1" x14ac:dyDescent="0.25">
      <c r="A12" s="368"/>
      <c r="B12" s="368"/>
      <c r="C12" s="368"/>
      <c r="D12" s="206"/>
      <c r="E12" s="239"/>
      <c r="F12" s="368" t="s">
        <v>382</v>
      </c>
      <c r="G12" s="368"/>
      <c r="H12" s="368"/>
      <c r="I12" s="206">
        <v>236198.89999999991</v>
      </c>
      <c r="J12" s="239"/>
      <c r="K12" s="368" t="s">
        <v>359</v>
      </c>
      <c r="L12" s="368"/>
      <c r="M12" s="368"/>
      <c r="N12" s="206">
        <v>750000</v>
      </c>
      <c r="O12" s="239"/>
      <c r="P12" s="279" t="s">
        <v>94</v>
      </c>
      <c r="Q12" s="279"/>
      <c r="R12" s="279"/>
      <c r="S12" s="279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6"/>
      <c r="B13" s="366"/>
      <c r="C13" s="366"/>
      <c r="D13" s="206"/>
      <c r="E13" s="240"/>
      <c r="F13" s="366"/>
      <c r="G13" s="366"/>
      <c r="H13" s="366"/>
      <c r="I13" s="206"/>
      <c r="J13" s="240"/>
      <c r="K13" s="368" t="s">
        <v>359</v>
      </c>
      <c r="L13" s="368"/>
      <c r="M13" s="368"/>
      <c r="N13" s="206">
        <v>750000</v>
      </c>
      <c r="O13" s="240"/>
      <c r="P13" s="375" t="s">
        <v>370</v>
      </c>
      <c r="Q13" s="375"/>
      <c r="R13" s="375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6"/>
      <c r="B14" s="366"/>
      <c r="C14" s="366"/>
      <c r="D14" s="206"/>
      <c r="E14" s="241"/>
      <c r="F14" s="366"/>
      <c r="G14" s="366"/>
      <c r="H14" s="366"/>
      <c r="I14" s="206"/>
      <c r="J14" s="241"/>
      <c r="K14" s="368" t="s">
        <v>360</v>
      </c>
      <c r="L14" s="368"/>
      <c r="M14" s="368"/>
      <c r="N14" s="206">
        <v>1100000</v>
      </c>
      <c r="O14" s="241"/>
      <c r="P14" s="375" t="s">
        <v>371</v>
      </c>
      <c r="Q14" s="375"/>
      <c r="R14" s="375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7"/>
      <c r="B15" s="367"/>
      <c r="C15" s="367"/>
      <c r="D15" s="206"/>
      <c r="E15" s="241"/>
      <c r="F15" s="367"/>
      <c r="G15" s="367"/>
      <c r="H15" s="367"/>
      <c r="I15" s="206"/>
      <c r="J15" s="241"/>
      <c r="K15" s="368" t="s">
        <v>381</v>
      </c>
      <c r="L15" s="368"/>
      <c r="M15" s="368"/>
      <c r="N15" s="206">
        <v>208338</v>
      </c>
      <c r="O15" s="241"/>
      <c r="P15" s="375" t="s">
        <v>372</v>
      </c>
      <c r="Q15" s="375"/>
      <c r="R15" s="375"/>
      <c r="S15" s="59">
        <v>150000</v>
      </c>
      <c r="V15" s="10"/>
      <c r="W15" s="10"/>
      <c r="X15" s="10"/>
    </row>
    <row r="16" spans="1:26" s="2" customFormat="1" ht="45.75" customHeight="1" x14ac:dyDescent="0.35">
      <c r="A16" s="280"/>
      <c r="B16" s="280"/>
      <c r="C16" s="280"/>
      <c r="D16" s="59"/>
      <c r="E16" s="240"/>
      <c r="F16" s="280"/>
      <c r="G16" s="280"/>
      <c r="H16" s="280"/>
      <c r="I16" s="59"/>
      <c r="J16" s="240"/>
      <c r="K16" s="368" t="s">
        <v>382</v>
      </c>
      <c r="L16" s="368"/>
      <c r="M16" s="368"/>
      <c r="N16" s="206">
        <v>763801.10000000009</v>
      </c>
      <c r="O16" s="240"/>
      <c r="P16" s="375" t="s">
        <v>369</v>
      </c>
      <c r="Q16" s="375"/>
      <c r="R16" s="375"/>
      <c r="S16" s="157">
        <v>450000</v>
      </c>
      <c r="V16" s="10"/>
      <c r="W16" s="10"/>
      <c r="X16" s="10"/>
    </row>
    <row r="17" spans="1:24" s="2" customFormat="1" ht="21" x14ac:dyDescent="0.35">
      <c r="A17" s="280"/>
      <c r="B17" s="280"/>
      <c r="C17" s="280"/>
      <c r="D17" s="59"/>
      <c r="E17" s="241"/>
      <c r="F17" s="280"/>
      <c r="G17" s="280"/>
      <c r="H17" s="280"/>
      <c r="I17" s="59"/>
      <c r="J17" s="241"/>
      <c r="K17" s="366"/>
      <c r="L17" s="366"/>
      <c r="M17" s="366"/>
      <c r="N17" s="206"/>
      <c r="O17" s="241"/>
      <c r="P17" s="375" t="s">
        <v>368</v>
      </c>
      <c r="Q17" s="375"/>
      <c r="R17" s="375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7" t="s">
        <v>160</v>
      </c>
      <c r="B18" s="277"/>
      <c r="C18" s="277"/>
      <c r="D18" s="106">
        <f>SUM(D9:D17)</f>
        <v>0</v>
      </c>
      <c r="E18" s="241"/>
      <c r="F18" s="277" t="s">
        <v>160</v>
      </c>
      <c r="G18" s="277"/>
      <c r="H18" s="277"/>
      <c r="I18" s="106">
        <f>SUM(I9:I17)</f>
        <v>777860.89999999991</v>
      </c>
      <c r="J18" s="241"/>
      <c r="K18" s="367"/>
      <c r="L18" s="367"/>
      <c r="M18" s="367"/>
      <c r="N18" s="206"/>
      <c r="O18" s="241"/>
      <c r="P18" s="375" t="s">
        <v>367</v>
      </c>
      <c r="Q18" s="375"/>
      <c r="R18" s="375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7" t="s">
        <v>220</v>
      </c>
      <c r="B19" s="277"/>
      <c r="C19" s="277"/>
      <c r="D19" s="106">
        <f>D6-D18</f>
        <v>1529284.4624999999</v>
      </c>
      <c r="E19" s="241"/>
      <c r="F19" s="277" t="s">
        <v>220</v>
      </c>
      <c r="G19" s="277"/>
      <c r="H19" s="277"/>
      <c r="I19" s="106">
        <f>I6-I18</f>
        <v>187480.20000000007</v>
      </c>
      <c r="J19" s="241"/>
      <c r="K19" s="280"/>
      <c r="L19" s="280"/>
      <c r="M19" s="280"/>
      <c r="N19" s="59"/>
      <c r="O19" s="241"/>
      <c r="P19" s="280"/>
      <c r="Q19" s="280"/>
      <c r="R19" s="280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7" t="s">
        <v>383</v>
      </c>
      <c r="G20" s="277"/>
      <c r="H20" s="277"/>
      <c r="I20" s="106">
        <v>34658.375</v>
      </c>
      <c r="J20" s="241"/>
      <c r="K20" s="280"/>
      <c r="L20" s="280"/>
      <c r="M20" s="280"/>
      <c r="N20" s="59"/>
      <c r="O20" s="241"/>
      <c r="P20" s="280"/>
      <c r="Q20" s="280"/>
      <c r="R20" s="280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7" t="s">
        <v>384</v>
      </c>
      <c r="G21" s="277"/>
      <c r="H21" s="277"/>
      <c r="I21" s="106">
        <v>21862</v>
      </c>
      <c r="J21" s="241"/>
      <c r="K21" s="277" t="s">
        <v>160</v>
      </c>
      <c r="L21" s="277"/>
      <c r="M21" s="277"/>
      <c r="N21" s="106">
        <f>SUM(N12:N20)</f>
        <v>3572139.1</v>
      </c>
      <c r="O21" s="241"/>
      <c r="P21" s="280"/>
      <c r="Q21" s="280"/>
      <c r="R21" s="280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415" t="s">
        <v>385</v>
      </c>
      <c r="G22" s="415"/>
      <c r="H22" s="415"/>
      <c r="I22" s="416">
        <f>I21+I20+I19</f>
        <v>244000.57500000007</v>
      </c>
      <c r="J22" s="242"/>
      <c r="K22" s="365" t="s">
        <v>220</v>
      </c>
      <c r="L22" s="365"/>
      <c r="M22" s="365"/>
      <c r="N22" s="254">
        <f>N9-N21</f>
        <v>0</v>
      </c>
      <c r="O22" s="242"/>
      <c r="P22" s="277" t="s">
        <v>160</v>
      </c>
      <c r="Q22" s="277"/>
      <c r="R22" s="277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415" t="s">
        <v>382</v>
      </c>
      <c r="G23" s="415"/>
      <c r="H23" s="415"/>
      <c r="I23" s="416">
        <v>236199</v>
      </c>
      <c r="J23" s="242"/>
      <c r="K23"/>
      <c r="L23"/>
      <c r="M23"/>
      <c r="N23" s="261"/>
      <c r="O23" s="242"/>
      <c r="P23" s="277" t="s">
        <v>220</v>
      </c>
      <c r="Q23" s="277"/>
      <c r="R23" s="277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D31">
        <v>736270</v>
      </c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D32">
        <v>736270</v>
      </c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D33">
        <f>SUM(D31:D32)</f>
        <v>1472540</v>
      </c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1529284.4624999999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1773285.0375000001</v>
      </c>
    </row>
    <row r="46" spans="2:14" x14ac:dyDescent="0.25">
      <c r="C46" s="269">
        <v>6266079</v>
      </c>
    </row>
  </sheetData>
  <mergeCells count="79">
    <mergeCell ref="F23:H23"/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  <mergeCell ref="P22:R22"/>
    <mergeCell ref="P18:R18"/>
    <mergeCell ref="P19:R19"/>
    <mergeCell ref="P20:R20"/>
    <mergeCell ref="P21:R21"/>
    <mergeCell ref="P5:R5"/>
    <mergeCell ref="P17:R17"/>
    <mergeCell ref="K2:N2"/>
    <mergeCell ref="K3:M3"/>
    <mergeCell ref="K4:M4"/>
    <mergeCell ref="K5:M5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F4:I4"/>
    <mergeCell ref="F5:H5"/>
    <mergeCell ref="F6:H6"/>
    <mergeCell ref="F8:I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20:H20"/>
    <mergeCell ref="A2:D2"/>
    <mergeCell ref="A3:C3"/>
    <mergeCell ref="A4:D4"/>
    <mergeCell ref="A5:C5"/>
    <mergeCell ref="A6:C6"/>
    <mergeCell ref="A8:D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F21:H21"/>
    <mergeCell ref="F22:H22"/>
    <mergeCell ref="F19:H19"/>
    <mergeCell ref="A18:C18"/>
    <mergeCell ref="A19:C19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18" t="s">
        <v>0</v>
      </c>
      <c r="B1" s="319"/>
      <c r="C1" s="319"/>
      <c r="D1" s="320"/>
      <c r="E1" s="1"/>
      <c r="F1" s="125"/>
      <c r="G1" s="10"/>
      <c r="H1" s="10"/>
      <c r="I1" s="10"/>
    </row>
    <row r="2" spans="1:9" s="2" customFormat="1" ht="23.25" x14ac:dyDescent="0.25">
      <c r="A2" s="321" t="s">
        <v>1</v>
      </c>
      <c r="B2" s="322"/>
      <c r="C2" s="322"/>
      <c r="D2" s="323"/>
      <c r="E2" s="3"/>
      <c r="F2" s="126"/>
      <c r="G2" s="10"/>
      <c r="H2" s="10"/>
      <c r="I2" s="10"/>
    </row>
    <row r="3" spans="1:9" s="2" customFormat="1" ht="23.25" x14ac:dyDescent="0.25">
      <c r="A3" s="378" t="s">
        <v>199</v>
      </c>
      <c r="B3" s="379"/>
      <c r="C3" s="379"/>
      <c r="D3" s="380"/>
      <c r="E3" s="3"/>
      <c r="F3" s="126"/>
      <c r="G3" s="10"/>
      <c r="H3" s="10"/>
      <c r="I3" s="10"/>
    </row>
    <row r="4" spans="1:9" s="2" customFormat="1" ht="18.75" customHeight="1" x14ac:dyDescent="0.3">
      <c r="A4" s="324" t="s">
        <v>27</v>
      </c>
      <c r="B4" s="324"/>
      <c r="C4" s="324"/>
      <c r="D4" s="324"/>
      <c r="F4" s="127"/>
      <c r="G4" s="10"/>
      <c r="H4" s="10"/>
      <c r="I4" s="10"/>
    </row>
    <row r="5" spans="1:9" s="2" customFormat="1" x14ac:dyDescent="0.3">
      <c r="A5" s="325" t="s">
        <v>6</v>
      </c>
      <c r="B5" s="325"/>
      <c r="C5" s="325"/>
      <c r="D5" s="325"/>
      <c r="F5" s="127"/>
      <c r="G5" s="23"/>
      <c r="H5" s="23"/>
      <c r="I5" s="23"/>
    </row>
    <row r="6" spans="1:9" x14ac:dyDescent="0.3">
      <c r="A6" s="314" t="s">
        <v>52</v>
      </c>
      <c r="B6" s="315"/>
      <c r="C6" s="316"/>
      <c r="D6" s="15"/>
      <c r="H6" s="21"/>
      <c r="I6" s="21"/>
    </row>
    <row r="7" spans="1:9" x14ac:dyDescent="0.3">
      <c r="A7" s="313" t="s">
        <v>3</v>
      </c>
      <c r="B7" s="313"/>
      <c r="C7" s="313"/>
      <c r="D7" s="13"/>
      <c r="H7" s="21"/>
      <c r="I7" s="21"/>
    </row>
    <row r="8" spans="1:9" x14ac:dyDescent="0.3">
      <c r="A8" s="313" t="s">
        <v>4</v>
      </c>
      <c r="B8" s="313" t="s">
        <v>3</v>
      </c>
      <c r="C8" s="313" t="s">
        <v>3</v>
      </c>
      <c r="D8" s="13"/>
      <c r="H8" s="21"/>
      <c r="I8" s="21"/>
    </row>
    <row r="9" spans="1:9" x14ac:dyDescent="0.3">
      <c r="A9" s="313" t="s">
        <v>5</v>
      </c>
      <c r="B9" s="313" t="s">
        <v>5</v>
      </c>
      <c r="C9" s="313" t="s">
        <v>5</v>
      </c>
      <c r="D9" s="13"/>
      <c r="H9" s="21"/>
      <c r="I9" s="21"/>
    </row>
    <row r="10" spans="1:9" x14ac:dyDescent="0.3">
      <c r="A10" s="313" t="s">
        <v>31</v>
      </c>
      <c r="B10" s="313" t="s">
        <v>5</v>
      </c>
      <c r="C10" s="313" t="s">
        <v>5</v>
      </c>
      <c r="D10" s="13"/>
      <c r="H10" s="21"/>
      <c r="I10" s="21"/>
    </row>
    <row r="11" spans="1:9" x14ac:dyDescent="0.3">
      <c r="A11" s="313" t="s">
        <v>30</v>
      </c>
      <c r="B11" s="313" t="s">
        <v>5</v>
      </c>
      <c r="C11" s="313" t="s">
        <v>5</v>
      </c>
      <c r="D11" s="13"/>
      <c r="H11" s="21"/>
      <c r="I11" s="21"/>
    </row>
    <row r="12" spans="1:9" x14ac:dyDescent="0.3">
      <c r="A12" s="313" t="s">
        <v>42</v>
      </c>
      <c r="B12" s="313"/>
      <c r="C12" s="313"/>
      <c r="D12" s="13"/>
      <c r="H12" s="21"/>
      <c r="I12" s="21"/>
    </row>
    <row r="13" spans="1:9" x14ac:dyDescent="0.3">
      <c r="A13" s="313" t="s">
        <v>44</v>
      </c>
      <c r="B13" s="313"/>
      <c r="C13" s="313"/>
      <c r="D13" s="13"/>
      <c r="H13" s="21"/>
      <c r="I13" s="21"/>
    </row>
    <row r="14" spans="1:9" x14ac:dyDescent="0.3">
      <c r="A14" s="313" t="s">
        <v>11</v>
      </c>
      <c r="B14" s="313" t="s">
        <v>3</v>
      </c>
      <c r="C14" s="313" t="s">
        <v>3</v>
      </c>
      <c r="D14" s="13"/>
      <c r="H14" s="21"/>
      <c r="I14" s="21"/>
    </row>
    <row r="15" spans="1:9" x14ac:dyDescent="0.3">
      <c r="A15" s="303" t="s">
        <v>53</v>
      </c>
      <c r="B15" s="303"/>
      <c r="C15" s="303"/>
      <c r="D15" s="13">
        <v>5534433</v>
      </c>
      <c r="H15" s="21"/>
      <c r="I15" s="21"/>
    </row>
    <row r="16" spans="1:9" x14ac:dyDescent="0.3">
      <c r="A16" s="313" t="s">
        <v>23</v>
      </c>
      <c r="B16" s="313"/>
      <c r="C16" s="313"/>
      <c r="D16" s="13"/>
      <c r="H16" s="21"/>
      <c r="I16" s="21"/>
    </row>
    <row r="17" spans="1:9" x14ac:dyDescent="0.3">
      <c r="A17" s="313" t="s">
        <v>24</v>
      </c>
      <c r="B17" s="313"/>
      <c r="C17" s="313"/>
      <c r="D17" s="13"/>
      <c r="H17" s="21"/>
      <c r="I17" s="21"/>
    </row>
    <row r="18" spans="1:9" x14ac:dyDescent="0.3">
      <c r="A18" s="313" t="s">
        <v>25</v>
      </c>
      <c r="B18" s="313"/>
      <c r="C18" s="313"/>
      <c r="D18" s="13"/>
      <c r="H18" s="21"/>
      <c r="I18" s="21"/>
    </row>
    <row r="19" spans="1:9" x14ac:dyDescent="0.3">
      <c r="A19" s="303" t="s">
        <v>53</v>
      </c>
      <c r="B19" s="303"/>
      <c r="C19" s="303"/>
      <c r="D19" s="13">
        <f>D15-D16</f>
        <v>5534433</v>
      </c>
      <c r="H19" s="21"/>
      <c r="I19" s="21"/>
    </row>
    <row r="20" spans="1:9" x14ac:dyDescent="0.3">
      <c r="A20" s="303" t="s">
        <v>39</v>
      </c>
      <c r="B20" s="303"/>
      <c r="C20" s="303"/>
      <c r="D20" s="13"/>
      <c r="H20" s="21"/>
      <c r="I20" s="21"/>
    </row>
    <row r="21" spans="1:9" x14ac:dyDescent="0.3">
      <c r="A21" s="303" t="s">
        <v>48</v>
      </c>
      <c r="B21" s="303"/>
      <c r="C21" s="303"/>
      <c r="D21" s="13">
        <f>D19-D20</f>
        <v>5534433</v>
      </c>
      <c r="H21" s="21"/>
      <c r="I21" s="21"/>
    </row>
    <row r="22" spans="1:9" x14ac:dyDescent="0.3">
      <c r="A22" s="303" t="s">
        <v>37</v>
      </c>
      <c r="B22" s="303"/>
      <c r="C22" s="303"/>
      <c r="D22" s="13"/>
      <c r="H22" s="21"/>
      <c r="I22" s="21"/>
    </row>
    <row r="23" spans="1:9" x14ac:dyDescent="0.3">
      <c r="A23" s="303" t="s">
        <v>47</v>
      </c>
      <c r="B23" s="303"/>
      <c r="C23" s="303"/>
      <c r="D23" s="13">
        <f>D21*5%</f>
        <v>276721.65000000002</v>
      </c>
      <c r="H23" s="21"/>
      <c r="I23" s="21"/>
    </row>
    <row r="24" spans="1:9" x14ac:dyDescent="0.3">
      <c r="A24" s="303" t="s">
        <v>38</v>
      </c>
      <c r="B24" s="303"/>
      <c r="C24" s="303"/>
      <c r="D24" s="13">
        <f>D21*8%</f>
        <v>442754.64</v>
      </c>
      <c r="H24" s="21"/>
      <c r="I24" s="21"/>
    </row>
    <row r="25" spans="1:9" x14ac:dyDescent="0.3">
      <c r="A25" s="303" t="s">
        <v>40</v>
      </c>
      <c r="B25" s="303"/>
      <c r="C25" s="303"/>
      <c r="D25" s="13">
        <f>SUM(D22:D24)</f>
        <v>719476.29</v>
      </c>
      <c r="H25" s="21"/>
      <c r="I25" s="21"/>
    </row>
    <row r="26" spans="1:9" x14ac:dyDescent="0.3">
      <c r="A26" s="304" t="s">
        <v>41</v>
      </c>
      <c r="B26" s="304"/>
      <c r="C26" s="304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4" t="s">
        <v>54</v>
      </c>
      <c r="B28" s="315"/>
      <c r="C28" s="316"/>
      <c r="D28" s="15"/>
      <c r="H28" s="21"/>
      <c r="I28" s="21"/>
    </row>
    <row r="29" spans="1:9" x14ac:dyDescent="0.3">
      <c r="A29" s="313" t="s">
        <v>3</v>
      </c>
      <c r="B29" s="313"/>
      <c r="C29" s="313"/>
      <c r="D29" s="13">
        <v>1687986</v>
      </c>
      <c r="H29" s="21"/>
      <c r="I29" s="21"/>
    </row>
    <row r="30" spans="1:9" x14ac:dyDescent="0.3">
      <c r="A30" s="313" t="s">
        <v>4</v>
      </c>
      <c r="B30" s="313" t="s">
        <v>3</v>
      </c>
      <c r="C30" s="313" t="s">
        <v>3</v>
      </c>
      <c r="D30" s="13">
        <v>72284</v>
      </c>
      <c r="H30" s="21"/>
      <c r="I30" s="21"/>
    </row>
    <row r="31" spans="1:9" x14ac:dyDescent="0.3">
      <c r="A31" s="313" t="s">
        <v>5</v>
      </c>
      <c r="B31" s="313" t="s">
        <v>5</v>
      </c>
      <c r="C31" s="313" t="s">
        <v>5</v>
      </c>
      <c r="D31" s="13"/>
      <c r="H31" s="21"/>
      <c r="I31" s="21"/>
    </row>
    <row r="32" spans="1:9" x14ac:dyDescent="0.3">
      <c r="A32" s="313" t="s">
        <v>31</v>
      </c>
      <c r="B32" s="313" t="s">
        <v>5</v>
      </c>
      <c r="C32" s="313" t="s">
        <v>5</v>
      </c>
      <c r="D32" s="13"/>
      <c r="H32" s="21"/>
      <c r="I32" s="21"/>
    </row>
    <row r="33" spans="1:9" x14ac:dyDescent="0.3">
      <c r="A33" s="313" t="s">
        <v>30</v>
      </c>
      <c r="B33" s="313" t="s">
        <v>5</v>
      </c>
      <c r="C33" s="313" t="s">
        <v>5</v>
      </c>
      <c r="D33" s="13"/>
      <c r="H33" s="21"/>
      <c r="I33" s="21"/>
    </row>
    <row r="34" spans="1:9" x14ac:dyDescent="0.3">
      <c r="A34" s="313" t="s">
        <v>42</v>
      </c>
      <c r="B34" s="313"/>
      <c r="C34" s="313"/>
      <c r="D34" s="13">
        <v>1080781</v>
      </c>
      <c r="H34" s="21"/>
      <c r="I34" s="21"/>
    </row>
    <row r="35" spans="1:9" x14ac:dyDescent="0.3">
      <c r="A35" s="313" t="s">
        <v>44</v>
      </c>
      <c r="B35" s="313"/>
      <c r="C35" s="313"/>
      <c r="D35" s="13"/>
      <c r="H35" s="21"/>
      <c r="I35" s="21"/>
    </row>
    <row r="36" spans="1:9" x14ac:dyDescent="0.3">
      <c r="A36" s="313" t="s">
        <v>11</v>
      </c>
      <c r="B36" s="313" t="s">
        <v>3</v>
      </c>
      <c r="C36" s="313" t="s">
        <v>3</v>
      </c>
      <c r="D36" s="13"/>
      <c r="H36" s="21"/>
      <c r="I36" s="21"/>
    </row>
    <row r="37" spans="1:9" x14ac:dyDescent="0.3">
      <c r="A37" s="303" t="s">
        <v>58</v>
      </c>
      <c r="B37" s="303"/>
      <c r="C37" s="303"/>
      <c r="D37" s="13">
        <f>SUM(D29:D36)</f>
        <v>2841051</v>
      </c>
      <c r="H37" s="21"/>
      <c r="I37" s="21"/>
    </row>
    <row r="38" spans="1:9" x14ac:dyDescent="0.3">
      <c r="A38" s="313" t="s">
        <v>23</v>
      </c>
      <c r="B38" s="313"/>
      <c r="C38" s="313"/>
      <c r="D38" s="13"/>
      <c r="H38" s="21"/>
      <c r="I38" s="21"/>
    </row>
    <row r="39" spans="1:9" x14ac:dyDescent="0.3">
      <c r="A39" s="313" t="s">
        <v>24</v>
      </c>
      <c r="B39" s="313"/>
      <c r="C39" s="313"/>
      <c r="D39" s="13"/>
      <c r="H39" s="21"/>
      <c r="I39" s="21"/>
    </row>
    <row r="40" spans="1:9" x14ac:dyDescent="0.3">
      <c r="A40" s="313" t="s">
        <v>25</v>
      </c>
      <c r="B40" s="313"/>
      <c r="C40" s="313"/>
      <c r="D40" s="13"/>
      <c r="H40" s="21"/>
      <c r="I40" s="21"/>
    </row>
    <row r="41" spans="1:9" x14ac:dyDescent="0.3">
      <c r="A41" s="303" t="s">
        <v>58</v>
      </c>
      <c r="B41" s="303"/>
      <c r="C41" s="303"/>
      <c r="D41" s="13">
        <f>D37-D38</f>
        <v>2841051</v>
      </c>
      <c r="H41" s="21"/>
      <c r="I41" s="21"/>
    </row>
    <row r="42" spans="1:9" x14ac:dyDescent="0.3">
      <c r="A42" s="303" t="s">
        <v>37</v>
      </c>
      <c r="B42" s="303"/>
      <c r="C42" s="303"/>
      <c r="D42" s="13"/>
      <c r="H42" s="21"/>
      <c r="I42" s="21"/>
    </row>
    <row r="43" spans="1:9" x14ac:dyDescent="0.3">
      <c r="A43" s="303" t="s">
        <v>47</v>
      </c>
      <c r="B43" s="303"/>
      <c r="C43" s="303"/>
      <c r="D43" s="13">
        <f>D41*5%</f>
        <v>142052.55000000002</v>
      </c>
      <c r="H43" s="21"/>
      <c r="I43" s="21"/>
    </row>
    <row r="44" spans="1:9" x14ac:dyDescent="0.3">
      <c r="A44" s="303" t="s">
        <v>38</v>
      </c>
      <c r="B44" s="303"/>
      <c r="C44" s="303"/>
      <c r="D44" s="13">
        <f>D41*8%</f>
        <v>227284.08000000002</v>
      </c>
      <c r="H44" s="21"/>
      <c r="I44" s="21"/>
    </row>
    <row r="45" spans="1:9" x14ac:dyDescent="0.3">
      <c r="A45" s="303" t="s">
        <v>39</v>
      </c>
      <c r="B45" s="303"/>
      <c r="C45" s="303"/>
      <c r="D45" s="13">
        <f>D41*7.5%</f>
        <v>213078.82499999998</v>
      </c>
      <c r="H45" s="21"/>
      <c r="I45" s="21"/>
    </row>
    <row r="46" spans="1:9" x14ac:dyDescent="0.3">
      <c r="A46" s="303" t="s">
        <v>40</v>
      </c>
      <c r="B46" s="303"/>
      <c r="C46" s="303"/>
      <c r="D46" s="13">
        <f>SUM(D42:D45)</f>
        <v>582415.45499999996</v>
      </c>
      <c r="H46" s="21"/>
      <c r="I46" s="21"/>
    </row>
    <row r="47" spans="1:9" x14ac:dyDescent="0.3">
      <c r="A47" s="304" t="s">
        <v>41</v>
      </c>
      <c r="B47" s="304"/>
      <c r="C47" s="304"/>
      <c r="D47" s="14">
        <f>D41-D46</f>
        <v>2258635.5449999999</v>
      </c>
      <c r="H47" s="21"/>
      <c r="I47" s="21"/>
    </row>
    <row r="48" spans="1:9" x14ac:dyDescent="0.3">
      <c r="A48" s="304" t="s">
        <v>59</v>
      </c>
      <c r="B48" s="304"/>
      <c r="C48" s="304"/>
      <c r="D48" s="14">
        <f>D47*70%</f>
        <v>1581044.8814999999</v>
      </c>
      <c r="H48" s="21"/>
      <c r="I48" s="21"/>
    </row>
    <row r="49" spans="1:9" x14ac:dyDescent="0.3">
      <c r="B49" s="376" t="s">
        <v>61</v>
      </c>
      <c r="C49" s="376"/>
      <c r="D49" s="22">
        <v>1291617</v>
      </c>
      <c r="H49" s="21"/>
      <c r="I49" s="21"/>
    </row>
    <row r="50" spans="1:9" x14ac:dyDescent="0.3">
      <c r="B50" s="376" t="s">
        <v>62</v>
      </c>
      <c r="C50" s="376"/>
      <c r="D50" s="22">
        <v>231879</v>
      </c>
      <c r="E50" s="34"/>
      <c r="H50" s="21"/>
      <c r="I50" s="21"/>
    </row>
    <row r="51" spans="1:9" x14ac:dyDescent="0.3">
      <c r="B51" s="376" t="s">
        <v>60</v>
      </c>
      <c r="C51" s="376"/>
      <c r="D51" s="22">
        <f>D48-D49-D50</f>
        <v>57548.881499999901</v>
      </c>
      <c r="E51" s="34"/>
      <c r="H51" s="21"/>
      <c r="I51" s="21"/>
    </row>
    <row r="52" spans="1:9" x14ac:dyDescent="0.3">
      <c r="B52" s="376" t="s">
        <v>89</v>
      </c>
      <c r="C52" s="376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4" t="s">
        <v>76</v>
      </c>
      <c r="B54" s="315"/>
      <c r="C54" s="316"/>
      <c r="D54" s="15"/>
      <c r="H54" s="21"/>
      <c r="I54" s="21"/>
    </row>
    <row r="55" spans="1:9" x14ac:dyDescent="0.3">
      <c r="A55" s="313" t="s">
        <v>3</v>
      </c>
      <c r="B55" s="313"/>
      <c r="C55" s="313"/>
      <c r="D55" s="13">
        <v>1921680</v>
      </c>
      <c r="H55" s="21"/>
      <c r="I55" s="21"/>
    </row>
    <row r="56" spans="1:9" x14ac:dyDescent="0.3">
      <c r="A56" s="313" t="s">
        <v>4</v>
      </c>
      <c r="B56" s="313" t="s">
        <v>3</v>
      </c>
      <c r="C56" s="313" t="s">
        <v>3</v>
      </c>
      <c r="D56" s="13">
        <v>72284</v>
      </c>
      <c r="H56" s="21"/>
      <c r="I56" s="21"/>
    </row>
    <row r="57" spans="1:9" x14ac:dyDescent="0.3">
      <c r="A57" s="313" t="s">
        <v>5</v>
      </c>
      <c r="B57" s="313" t="s">
        <v>5</v>
      </c>
      <c r="C57" s="313" t="s">
        <v>5</v>
      </c>
      <c r="D57" s="13"/>
      <c r="H57" s="21"/>
      <c r="I57" s="21"/>
    </row>
    <row r="58" spans="1:9" x14ac:dyDescent="0.3">
      <c r="A58" s="313" t="s">
        <v>31</v>
      </c>
      <c r="B58" s="313" t="s">
        <v>5</v>
      </c>
      <c r="C58" s="313" t="s">
        <v>5</v>
      </c>
      <c r="D58" s="13"/>
      <c r="H58" s="21"/>
      <c r="I58" s="21"/>
    </row>
    <row r="59" spans="1:9" x14ac:dyDescent="0.3">
      <c r="A59" s="313" t="s">
        <v>30</v>
      </c>
      <c r="B59" s="313" t="s">
        <v>5</v>
      </c>
      <c r="C59" s="313" t="s">
        <v>5</v>
      </c>
      <c r="D59" s="13"/>
      <c r="H59" s="21"/>
      <c r="I59" s="21"/>
    </row>
    <row r="60" spans="1:9" x14ac:dyDescent="0.3">
      <c r="A60" s="313" t="s">
        <v>42</v>
      </c>
      <c r="B60" s="313"/>
      <c r="C60" s="313"/>
      <c r="D60" s="13">
        <v>1047919</v>
      </c>
      <c r="H60" s="21"/>
      <c r="I60" s="21"/>
    </row>
    <row r="61" spans="1:9" x14ac:dyDescent="0.3">
      <c r="A61" s="313" t="s">
        <v>44</v>
      </c>
      <c r="B61" s="313"/>
      <c r="C61" s="313"/>
      <c r="D61" s="13">
        <v>118703</v>
      </c>
      <c r="H61" s="21"/>
      <c r="I61" s="21"/>
    </row>
    <row r="62" spans="1:9" ht="24.6" customHeight="1" x14ac:dyDescent="0.3">
      <c r="A62" s="313" t="s">
        <v>11</v>
      </c>
      <c r="B62" s="313" t="s">
        <v>3</v>
      </c>
      <c r="C62" s="313" t="s">
        <v>3</v>
      </c>
      <c r="D62" s="13"/>
      <c r="H62" s="21"/>
      <c r="I62" s="21"/>
    </row>
    <row r="63" spans="1:9" x14ac:dyDescent="0.3">
      <c r="A63" s="303" t="s">
        <v>58</v>
      </c>
      <c r="B63" s="303"/>
      <c r="C63" s="303"/>
      <c r="D63" s="13">
        <f>SUM(D55:D62)</f>
        <v>3160586</v>
      </c>
      <c r="H63" s="21"/>
      <c r="I63" s="21"/>
    </row>
    <row r="64" spans="1:9" x14ac:dyDescent="0.3">
      <c r="A64" s="313" t="s">
        <v>23</v>
      </c>
      <c r="B64" s="313"/>
      <c r="C64" s="313"/>
      <c r="D64" s="13"/>
      <c r="H64" s="21"/>
      <c r="I64" s="21"/>
    </row>
    <row r="65" spans="1:9" x14ac:dyDescent="0.3">
      <c r="A65" s="313" t="s">
        <v>24</v>
      </c>
      <c r="B65" s="313"/>
      <c r="C65" s="313"/>
      <c r="D65" s="13"/>
      <c r="H65" s="21"/>
      <c r="I65" s="21"/>
    </row>
    <row r="66" spans="1:9" x14ac:dyDescent="0.3">
      <c r="A66" s="313" t="s">
        <v>25</v>
      </c>
      <c r="B66" s="313"/>
      <c r="C66" s="313"/>
      <c r="D66" s="13"/>
      <c r="H66" s="21"/>
      <c r="I66" s="21"/>
    </row>
    <row r="67" spans="1:9" x14ac:dyDescent="0.3">
      <c r="A67" s="280" t="s">
        <v>58</v>
      </c>
      <c r="B67" s="280"/>
      <c r="C67" s="280"/>
      <c r="D67" s="13">
        <f>D63-D64</f>
        <v>3160586</v>
      </c>
      <c r="H67" s="21"/>
      <c r="I67" s="21"/>
    </row>
    <row r="68" spans="1:9" x14ac:dyDescent="0.3">
      <c r="A68" s="280" t="s">
        <v>37</v>
      </c>
      <c r="B68" s="280"/>
      <c r="C68" s="280"/>
      <c r="D68" s="13"/>
      <c r="H68" s="21"/>
      <c r="I68" s="21"/>
    </row>
    <row r="69" spans="1:9" x14ac:dyDescent="0.3">
      <c r="A69" s="280" t="s">
        <v>47</v>
      </c>
      <c r="B69" s="280"/>
      <c r="C69" s="280"/>
      <c r="D69" s="13">
        <f>D67*5%</f>
        <v>158029.30000000002</v>
      </c>
      <c r="H69" s="21"/>
      <c r="I69" s="21"/>
    </row>
    <row r="70" spans="1:9" x14ac:dyDescent="0.3">
      <c r="A70" s="280" t="s">
        <v>38</v>
      </c>
      <c r="B70" s="280"/>
      <c r="C70" s="280"/>
      <c r="D70" s="13">
        <f>D67*8%</f>
        <v>252846.88</v>
      </c>
      <c r="H70" s="21"/>
      <c r="I70" s="21"/>
    </row>
    <row r="71" spans="1:9" x14ac:dyDescent="0.3">
      <c r="A71" s="280" t="s">
        <v>39</v>
      </c>
      <c r="B71" s="280"/>
      <c r="C71" s="280"/>
      <c r="D71" s="13">
        <f>D67*7.5%</f>
        <v>237043.94999999998</v>
      </c>
      <c r="H71" s="21"/>
      <c r="I71" s="21"/>
    </row>
    <row r="72" spans="1:9" x14ac:dyDescent="0.3">
      <c r="A72" s="280" t="s">
        <v>40</v>
      </c>
      <c r="B72" s="280"/>
      <c r="C72" s="280"/>
      <c r="D72" s="13">
        <f>SUM(D68:D71)</f>
        <v>647920.13</v>
      </c>
      <c r="H72" s="21"/>
      <c r="I72" s="21"/>
    </row>
    <row r="73" spans="1:9" x14ac:dyDescent="0.3">
      <c r="A73" s="338" t="s">
        <v>41</v>
      </c>
      <c r="B73" s="338"/>
      <c r="C73" s="338"/>
      <c r="D73" s="14">
        <f>D67-D72</f>
        <v>2512665.87</v>
      </c>
      <c r="H73" s="21"/>
      <c r="I73" s="21"/>
    </row>
    <row r="74" spans="1:9" x14ac:dyDescent="0.3">
      <c r="A74" s="338" t="s">
        <v>83</v>
      </c>
      <c r="B74" s="338"/>
      <c r="C74" s="338"/>
      <c r="D74" s="14">
        <v>1581045</v>
      </c>
      <c r="H74" s="21"/>
      <c r="I74" s="21"/>
    </row>
    <row r="75" spans="1:9" x14ac:dyDescent="0.3">
      <c r="A75" s="345" t="s">
        <v>84</v>
      </c>
      <c r="B75" s="346"/>
      <c r="C75" s="347"/>
      <c r="D75" s="14">
        <f>D73-D74</f>
        <v>931620.87000000011</v>
      </c>
      <c r="H75" s="21"/>
      <c r="I75" s="21"/>
    </row>
    <row r="76" spans="1:9" x14ac:dyDescent="0.3">
      <c r="A76" s="113"/>
      <c r="B76" s="331" t="s">
        <v>87</v>
      </c>
      <c r="C76" s="331"/>
      <c r="D76" s="22">
        <v>700169</v>
      </c>
      <c r="H76" s="21"/>
      <c r="I76" s="21"/>
    </row>
    <row r="77" spans="1:9" x14ac:dyDescent="0.3">
      <c r="A77" s="113"/>
      <c r="B77" s="331" t="s">
        <v>87</v>
      </c>
      <c r="C77" s="331"/>
      <c r="D77" s="22">
        <v>700000</v>
      </c>
      <c r="E77" s="34"/>
      <c r="H77" s="21"/>
      <c r="I77" s="21"/>
    </row>
    <row r="78" spans="1:9" x14ac:dyDescent="0.3">
      <c r="A78" s="113"/>
      <c r="B78" s="331" t="s">
        <v>85</v>
      </c>
      <c r="C78" s="331"/>
      <c r="D78" s="22">
        <v>200000</v>
      </c>
      <c r="E78" s="34"/>
      <c r="H78" s="21"/>
      <c r="I78" s="21"/>
    </row>
    <row r="79" spans="1:9" x14ac:dyDescent="0.3">
      <c r="A79" s="113"/>
      <c r="B79" s="331" t="s">
        <v>86</v>
      </c>
      <c r="C79" s="331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10" t="s">
        <v>170</v>
      </c>
      <c r="B82" s="311"/>
      <c r="C82" s="312"/>
      <c r="D82" s="32"/>
      <c r="H82" s="21"/>
      <c r="I82" s="21"/>
    </row>
    <row r="83" spans="1:9" x14ac:dyDescent="0.3">
      <c r="A83" s="313" t="s">
        <v>3</v>
      </c>
      <c r="B83" s="313"/>
      <c r="C83" s="313"/>
      <c r="D83" s="32"/>
      <c r="H83" s="21"/>
      <c r="I83" s="21"/>
    </row>
    <row r="84" spans="1:9" x14ac:dyDescent="0.3">
      <c r="A84" s="313" t="s">
        <v>4</v>
      </c>
      <c r="B84" s="313" t="s">
        <v>3</v>
      </c>
      <c r="C84" s="313" t="s">
        <v>3</v>
      </c>
      <c r="D84" s="32"/>
      <c r="H84" s="21"/>
      <c r="I84" s="21"/>
    </row>
    <row r="85" spans="1:9" x14ac:dyDescent="0.3">
      <c r="A85" s="313" t="s">
        <v>5</v>
      </c>
      <c r="B85" s="313" t="s">
        <v>5</v>
      </c>
      <c r="C85" s="313" t="s">
        <v>5</v>
      </c>
      <c r="D85" s="32"/>
      <c r="H85" s="21"/>
      <c r="I85" s="21"/>
    </row>
    <row r="86" spans="1:9" x14ac:dyDescent="0.3">
      <c r="A86" s="313" t="s">
        <v>31</v>
      </c>
      <c r="B86" s="313" t="s">
        <v>5</v>
      </c>
      <c r="C86" s="313" t="s">
        <v>5</v>
      </c>
      <c r="D86" s="32"/>
      <c r="H86" s="21"/>
      <c r="I86" s="21"/>
    </row>
    <row r="87" spans="1:9" x14ac:dyDescent="0.3">
      <c r="A87" s="313" t="s">
        <v>30</v>
      </c>
      <c r="B87" s="313" t="s">
        <v>5</v>
      </c>
      <c r="C87" s="313" t="s">
        <v>5</v>
      </c>
      <c r="D87" s="32"/>
      <c r="H87" s="21"/>
      <c r="I87" s="21"/>
    </row>
    <row r="88" spans="1:9" x14ac:dyDescent="0.3">
      <c r="A88" s="313" t="s">
        <v>42</v>
      </c>
      <c r="B88" s="313"/>
      <c r="C88" s="313"/>
      <c r="D88" s="51">
        <v>1459846.96</v>
      </c>
      <c r="H88" s="21"/>
      <c r="I88" s="21"/>
    </row>
    <row r="89" spans="1:9" x14ac:dyDescent="0.3">
      <c r="A89" s="313" t="s">
        <v>44</v>
      </c>
      <c r="B89" s="313"/>
      <c r="C89" s="313"/>
      <c r="D89" s="32"/>
      <c r="H89" s="21"/>
      <c r="I89" s="21"/>
    </row>
    <row r="90" spans="1:9" x14ac:dyDescent="0.3">
      <c r="A90" s="313" t="s">
        <v>11</v>
      </c>
      <c r="B90" s="313" t="s">
        <v>3</v>
      </c>
      <c r="C90" s="313" t="s">
        <v>3</v>
      </c>
      <c r="D90" s="32"/>
      <c r="H90" s="21"/>
      <c r="I90" s="21"/>
    </row>
    <row r="91" spans="1:9" x14ac:dyDescent="0.3">
      <c r="A91" s="303" t="s">
        <v>81</v>
      </c>
      <c r="B91" s="303"/>
      <c r="C91" s="303"/>
      <c r="D91" s="51">
        <f>SUM(D83:D90)</f>
        <v>1459846.96</v>
      </c>
      <c r="H91" s="21"/>
      <c r="I91" s="21"/>
    </row>
    <row r="92" spans="1:9" x14ac:dyDescent="0.3">
      <c r="A92" s="313" t="s">
        <v>23</v>
      </c>
      <c r="B92" s="313"/>
      <c r="C92" s="313"/>
      <c r="D92" s="32"/>
      <c r="H92" s="21"/>
      <c r="I92" s="21"/>
    </row>
    <row r="93" spans="1:9" x14ac:dyDescent="0.3">
      <c r="A93" s="313" t="s">
        <v>24</v>
      </c>
      <c r="B93" s="313"/>
      <c r="C93" s="313"/>
      <c r="D93" s="32"/>
      <c r="H93" s="21"/>
      <c r="I93" s="21"/>
    </row>
    <row r="94" spans="1:9" x14ac:dyDescent="0.3">
      <c r="A94" s="313" t="s">
        <v>25</v>
      </c>
      <c r="B94" s="313"/>
      <c r="C94" s="313"/>
      <c r="D94" s="32"/>
      <c r="H94" s="21"/>
      <c r="I94" s="21"/>
    </row>
    <row r="95" spans="1:9" x14ac:dyDescent="0.3">
      <c r="A95" s="280" t="s">
        <v>82</v>
      </c>
      <c r="B95" s="280"/>
      <c r="C95" s="280"/>
      <c r="D95" s="51">
        <f>D91-D92</f>
        <v>1459846.96</v>
      </c>
      <c r="H95" s="21"/>
      <c r="I95" s="21"/>
    </row>
    <row r="96" spans="1:9" x14ac:dyDescent="0.3">
      <c r="A96" s="280" t="s">
        <v>37</v>
      </c>
      <c r="B96" s="280"/>
      <c r="C96" s="280"/>
      <c r="D96" s="32"/>
      <c r="H96" s="21"/>
      <c r="I96" s="21"/>
    </row>
    <row r="97" spans="1:9" x14ac:dyDescent="0.3">
      <c r="A97" s="280" t="s">
        <v>47</v>
      </c>
      <c r="B97" s="280"/>
      <c r="C97" s="280"/>
      <c r="D97" s="32">
        <f>D91*5%</f>
        <v>72992.347999999998</v>
      </c>
      <c r="H97" s="21"/>
      <c r="I97" s="21"/>
    </row>
    <row r="98" spans="1:9" x14ac:dyDescent="0.3">
      <c r="A98" s="280" t="s">
        <v>38</v>
      </c>
      <c r="B98" s="280"/>
      <c r="C98" s="280"/>
      <c r="D98" s="32">
        <f>D95*8%</f>
        <v>116787.7568</v>
      </c>
      <c r="H98" s="21"/>
      <c r="I98" s="21"/>
    </row>
    <row r="99" spans="1:9" x14ac:dyDescent="0.3">
      <c r="A99" s="280" t="s">
        <v>39</v>
      </c>
      <c r="B99" s="280"/>
      <c r="C99" s="280"/>
      <c r="D99" s="32">
        <f>D95*7.5%</f>
        <v>109488.522</v>
      </c>
      <c r="H99" s="21"/>
      <c r="I99" s="21"/>
    </row>
    <row r="100" spans="1:9" x14ac:dyDescent="0.3">
      <c r="A100" s="280" t="s">
        <v>40</v>
      </c>
      <c r="B100" s="280"/>
      <c r="C100" s="280"/>
      <c r="D100" s="32">
        <f>SUM(D96:D99)</f>
        <v>299268.62679999997</v>
      </c>
      <c r="H100" s="21"/>
      <c r="I100" s="21"/>
    </row>
    <row r="101" spans="1:9" x14ac:dyDescent="0.3">
      <c r="A101" s="280" t="s">
        <v>41</v>
      </c>
      <c r="B101" s="280"/>
      <c r="C101" s="280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56" t="s">
        <v>94</v>
      </c>
      <c r="B104" s="356"/>
      <c r="C104" s="356"/>
      <c r="D104" s="356"/>
      <c r="H104" s="21"/>
      <c r="I104" s="21"/>
    </row>
    <row r="105" spans="1:9" x14ac:dyDescent="0.3">
      <c r="B105" s="376" t="s">
        <v>104</v>
      </c>
      <c r="C105" s="376"/>
      <c r="D105" s="22">
        <v>500000</v>
      </c>
      <c r="H105" s="21"/>
      <c r="I105" s="21"/>
    </row>
    <row r="106" spans="1:9" x14ac:dyDescent="0.3">
      <c r="B106" s="376" t="s">
        <v>102</v>
      </c>
      <c r="C106" s="376"/>
      <c r="D106" s="22">
        <v>312244</v>
      </c>
      <c r="H106" s="21"/>
      <c r="I106" s="21"/>
    </row>
    <row r="107" spans="1:9" x14ac:dyDescent="0.3">
      <c r="B107" s="376" t="s">
        <v>69</v>
      </c>
      <c r="C107" s="376"/>
      <c r="D107" s="22">
        <v>150000</v>
      </c>
      <c r="H107" s="21"/>
      <c r="I107" s="21"/>
    </row>
    <row r="108" spans="1:9" x14ac:dyDescent="0.3">
      <c r="B108" s="376" t="s">
        <v>63</v>
      </c>
      <c r="C108" s="376"/>
      <c r="D108" s="22">
        <v>100000</v>
      </c>
      <c r="H108" s="21"/>
      <c r="I108" s="21"/>
    </row>
    <row r="109" spans="1:9" x14ac:dyDescent="0.3">
      <c r="B109" s="376" t="s">
        <v>103</v>
      </c>
      <c r="C109" s="376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10" t="s">
        <v>171</v>
      </c>
      <c r="B111" s="311"/>
      <c r="C111" s="312"/>
      <c r="D111" s="32"/>
      <c r="H111" s="21"/>
      <c r="I111" s="21"/>
    </row>
    <row r="112" spans="1:9" x14ac:dyDescent="0.3">
      <c r="A112" s="313" t="s">
        <v>3</v>
      </c>
      <c r="B112" s="313"/>
      <c r="C112" s="313"/>
      <c r="D112" s="32"/>
      <c r="H112" s="21"/>
      <c r="I112" s="21"/>
    </row>
    <row r="113" spans="1:12" x14ac:dyDescent="0.3">
      <c r="A113" s="313" t="s">
        <v>4</v>
      </c>
      <c r="B113" s="313" t="s">
        <v>3</v>
      </c>
      <c r="C113" s="313" t="s">
        <v>3</v>
      </c>
      <c r="D113" s="32">
        <v>1884653</v>
      </c>
      <c r="H113" s="21"/>
      <c r="I113" s="21"/>
    </row>
    <row r="114" spans="1:12" x14ac:dyDescent="0.3">
      <c r="A114" s="313" t="s">
        <v>5</v>
      </c>
      <c r="B114" s="313" t="s">
        <v>5</v>
      </c>
      <c r="C114" s="313" t="s">
        <v>5</v>
      </c>
      <c r="D114" s="32">
        <v>820047</v>
      </c>
      <c r="H114" s="21"/>
      <c r="I114" s="21"/>
    </row>
    <row r="115" spans="1:12" x14ac:dyDescent="0.3">
      <c r="A115" s="313" t="s">
        <v>31</v>
      </c>
      <c r="B115" s="313" t="s">
        <v>5</v>
      </c>
      <c r="C115" s="313" t="s">
        <v>5</v>
      </c>
      <c r="D115" s="32"/>
      <c r="H115" s="21"/>
      <c r="I115" s="21"/>
    </row>
    <row r="116" spans="1:12" x14ac:dyDescent="0.3">
      <c r="A116" s="313" t="s">
        <v>30</v>
      </c>
      <c r="B116" s="313" t="s">
        <v>5</v>
      </c>
      <c r="C116" s="313" t="s">
        <v>5</v>
      </c>
      <c r="D116" s="32"/>
      <c r="H116" s="21"/>
      <c r="I116" s="21"/>
    </row>
    <row r="117" spans="1:12" x14ac:dyDescent="0.3">
      <c r="A117" s="313" t="s">
        <v>42</v>
      </c>
      <c r="B117" s="313"/>
      <c r="C117" s="313"/>
      <c r="D117" s="51">
        <v>1936970</v>
      </c>
      <c r="H117" s="21"/>
      <c r="I117" s="21"/>
    </row>
    <row r="118" spans="1:12" x14ac:dyDescent="0.3">
      <c r="A118" s="313" t="s">
        <v>44</v>
      </c>
      <c r="B118" s="313"/>
      <c r="C118" s="313"/>
      <c r="D118" s="32"/>
      <c r="H118" s="21"/>
      <c r="I118" s="21"/>
    </row>
    <row r="119" spans="1:12" x14ac:dyDescent="0.3">
      <c r="A119" s="313" t="s">
        <v>172</v>
      </c>
      <c r="B119" s="313" t="s">
        <v>3</v>
      </c>
      <c r="C119" s="313" t="s">
        <v>3</v>
      </c>
      <c r="D119" s="32">
        <v>584792</v>
      </c>
      <c r="H119" s="21"/>
      <c r="I119" s="21"/>
    </row>
    <row r="120" spans="1:12" x14ac:dyDescent="0.3">
      <c r="A120" s="303" t="s">
        <v>81</v>
      </c>
      <c r="B120" s="303"/>
      <c r="C120" s="303"/>
      <c r="D120" s="51">
        <f>SUM(D112:D119)</f>
        <v>5226462</v>
      </c>
      <c r="H120" s="21"/>
      <c r="I120" s="21"/>
    </row>
    <row r="121" spans="1:12" x14ac:dyDescent="0.3">
      <c r="A121" s="313" t="s">
        <v>23</v>
      </c>
      <c r="B121" s="313"/>
      <c r="C121" s="313"/>
      <c r="D121" s="32"/>
      <c r="H121" s="21"/>
      <c r="I121" s="21"/>
    </row>
    <row r="122" spans="1:12" x14ac:dyDescent="0.3">
      <c r="A122" s="313" t="s">
        <v>24</v>
      </c>
      <c r="B122" s="313"/>
      <c r="C122" s="313"/>
      <c r="D122" s="32"/>
      <c r="H122" s="21"/>
      <c r="I122" s="21"/>
    </row>
    <row r="123" spans="1:12" x14ac:dyDescent="0.3">
      <c r="A123" s="313" t="s">
        <v>25</v>
      </c>
      <c r="B123" s="313"/>
      <c r="C123" s="313"/>
      <c r="D123" s="32"/>
      <c r="H123" s="21"/>
      <c r="I123" s="21"/>
    </row>
    <row r="124" spans="1:12" x14ac:dyDescent="0.3">
      <c r="A124" s="280" t="s">
        <v>82</v>
      </c>
      <c r="B124" s="280"/>
      <c r="C124" s="280"/>
      <c r="D124" s="51">
        <f>D120-D121</f>
        <v>5226462</v>
      </c>
      <c r="H124" s="21"/>
      <c r="I124" s="21"/>
    </row>
    <row r="125" spans="1:12" x14ac:dyDescent="0.3">
      <c r="A125" s="280" t="s">
        <v>37</v>
      </c>
      <c r="B125" s="280"/>
      <c r="C125" s="280"/>
      <c r="D125" s="32"/>
      <c r="H125" s="21"/>
      <c r="I125" s="21"/>
    </row>
    <row r="126" spans="1:12" ht="23.25" x14ac:dyDescent="0.35">
      <c r="A126" s="280" t="s">
        <v>47</v>
      </c>
      <c r="B126" s="280"/>
      <c r="C126" s="280"/>
      <c r="D126" s="32">
        <f>D120*5%</f>
        <v>261323.1</v>
      </c>
      <c r="H126" s="21"/>
      <c r="I126" s="21"/>
      <c r="K126" s="387" t="s">
        <v>230</v>
      </c>
      <c r="L126" s="387"/>
    </row>
    <row r="127" spans="1:12" x14ac:dyDescent="0.3">
      <c r="A127" s="280" t="s">
        <v>38</v>
      </c>
      <c r="B127" s="280"/>
      <c r="C127" s="280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80" t="s">
        <v>39</v>
      </c>
      <c r="B128" s="280"/>
      <c r="C128" s="280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80" t="s">
        <v>40</v>
      </c>
      <c r="B129" s="280"/>
      <c r="C129" s="280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80" t="s">
        <v>41</v>
      </c>
      <c r="B130" s="280"/>
      <c r="C130" s="280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56" t="s">
        <v>94</v>
      </c>
      <c r="B132" s="356"/>
      <c r="C132" s="356"/>
      <c r="D132" s="356"/>
      <c r="H132" s="21"/>
      <c r="I132" s="21"/>
    </row>
    <row r="133" spans="1:12" ht="23.25" x14ac:dyDescent="0.35">
      <c r="A133" s="280"/>
      <c r="B133" s="280"/>
      <c r="C133" s="280"/>
      <c r="D133" s="22"/>
      <c r="H133" s="21"/>
      <c r="I133" s="21"/>
      <c r="K133" s="387" t="s">
        <v>230</v>
      </c>
      <c r="L133" s="387"/>
    </row>
    <row r="134" spans="1:12" x14ac:dyDescent="0.3">
      <c r="A134" s="280" t="s">
        <v>183</v>
      </c>
      <c r="B134" s="280"/>
      <c r="C134" s="280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80" t="s">
        <v>184</v>
      </c>
      <c r="B135" s="280"/>
      <c r="C135" s="280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80" t="s">
        <v>185</v>
      </c>
      <c r="B136" s="280"/>
      <c r="C136" s="280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80" t="s">
        <v>186</v>
      </c>
      <c r="B137" s="280"/>
      <c r="C137" s="280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80" t="s">
        <v>187</v>
      </c>
      <c r="B138" s="280"/>
      <c r="C138" s="280"/>
      <c r="D138" s="110">
        <v>200000</v>
      </c>
      <c r="H138" s="21"/>
      <c r="I138" s="21"/>
      <c r="K138" s="34"/>
    </row>
    <row r="139" spans="1:12" x14ac:dyDescent="0.3">
      <c r="A139" s="280" t="s">
        <v>188</v>
      </c>
      <c r="B139" s="280"/>
      <c r="C139" s="280"/>
      <c r="D139" s="110">
        <v>400000</v>
      </c>
      <c r="H139" s="21"/>
      <c r="I139" s="21"/>
    </row>
    <row r="140" spans="1:12" x14ac:dyDescent="0.3">
      <c r="A140" s="280" t="s">
        <v>188</v>
      </c>
      <c r="B140" s="280"/>
      <c r="C140" s="280"/>
      <c r="D140" s="110">
        <v>463000</v>
      </c>
      <c r="H140" s="21"/>
      <c r="I140" s="21"/>
    </row>
    <row r="141" spans="1:12" x14ac:dyDescent="0.3">
      <c r="A141" s="280" t="s">
        <v>189</v>
      </c>
      <c r="B141" s="280"/>
      <c r="C141" s="280"/>
      <c r="D141" s="110">
        <v>300000</v>
      </c>
      <c r="H141" s="21"/>
      <c r="I141" s="21"/>
    </row>
    <row r="142" spans="1:12" ht="23.25" x14ac:dyDescent="0.35">
      <c r="A142" s="280" t="s">
        <v>218</v>
      </c>
      <c r="B142" s="280"/>
      <c r="C142" s="280"/>
      <c r="D142" s="110">
        <v>83635</v>
      </c>
      <c r="H142" s="21"/>
      <c r="I142" s="21"/>
      <c r="K142" s="387" t="s">
        <v>230</v>
      </c>
      <c r="L142" s="387"/>
    </row>
    <row r="143" spans="1:12" x14ac:dyDescent="0.3">
      <c r="A143" s="280" t="s">
        <v>219</v>
      </c>
      <c r="B143" s="280"/>
      <c r="C143" s="280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77" t="s">
        <v>160</v>
      </c>
      <c r="B144" s="377"/>
      <c r="C144" s="377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77" t="s">
        <v>164</v>
      </c>
      <c r="B145" s="377"/>
      <c r="C145" s="377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10" t="s">
        <v>190</v>
      </c>
      <c r="B147" s="311"/>
      <c r="C147" s="312"/>
      <c r="D147" s="32"/>
      <c r="H147" s="21"/>
      <c r="I147" s="21"/>
      <c r="K147" s="34"/>
    </row>
    <row r="148" spans="1:12" x14ac:dyDescent="0.3">
      <c r="A148" s="313" t="s">
        <v>3</v>
      </c>
      <c r="B148" s="313"/>
      <c r="C148" s="313"/>
      <c r="D148" s="32"/>
      <c r="H148" s="21"/>
      <c r="I148" s="21"/>
    </row>
    <row r="149" spans="1:12" x14ac:dyDescent="0.3">
      <c r="A149" s="313" t="s">
        <v>4</v>
      </c>
      <c r="B149" s="313" t="s">
        <v>3</v>
      </c>
      <c r="C149" s="313" t="s">
        <v>3</v>
      </c>
      <c r="D149" s="32">
        <v>1104253</v>
      </c>
      <c r="H149" s="21"/>
      <c r="I149" s="21"/>
      <c r="L149" s="150"/>
    </row>
    <row r="150" spans="1:12" x14ac:dyDescent="0.3">
      <c r="A150" s="313" t="s">
        <v>5</v>
      </c>
      <c r="B150" s="313" t="s">
        <v>5</v>
      </c>
      <c r="C150" s="313" t="s">
        <v>5</v>
      </c>
      <c r="D150" s="32"/>
      <c r="H150" s="21"/>
      <c r="I150" s="21"/>
    </row>
    <row r="151" spans="1:12" x14ac:dyDescent="0.3">
      <c r="A151" s="313" t="s">
        <v>31</v>
      </c>
      <c r="B151" s="313" t="s">
        <v>5</v>
      </c>
      <c r="C151" s="313" t="s">
        <v>5</v>
      </c>
      <c r="D151" s="32"/>
      <c r="H151" s="21"/>
      <c r="I151" s="21"/>
    </row>
    <row r="152" spans="1:12" x14ac:dyDescent="0.3">
      <c r="A152" s="313" t="s">
        <v>30</v>
      </c>
      <c r="B152" s="313" t="s">
        <v>5</v>
      </c>
      <c r="C152" s="313" t="s">
        <v>5</v>
      </c>
      <c r="D152" s="32"/>
      <c r="H152" s="21"/>
      <c r="I152" s="21"/>
    </row>
    <row r="153" spans="1:12" x14ac:dyDescent="0.3">
      <c r="A153" s="313" t="s">
        <v>42</v>
      </c>
      <c r="B153" s="313"/>
      <c r="C153" s="313"/>
      <c r="D153" s="51"/>
      <c r="H153" s="21"/>
      <c r="I153" s="21"/>
    </row>
    <row r="154" spans="1:12" x14ac:dyDescent="0.3">
      <c r="A154" s="313" t="s">
        <v>44</v>
      </c>
      <c r="B154" s="313"/>
      <c r="C154" s="313"/>
      <c r="D154" s="32"/>
      <c r="H154" s="21"/>
      <c r="I154" s="21"/>
    </row>
    <row r="155" spans="1:12" x14ac:dyDescent="0.3">
      <c r="A155" s="313" t="s">
        <v>172</v>
      </c>
      <c r="B155" s="313" t="s">
        <v>3</v>
      </c>
      <c r="C155" s="313" t="s">
        <v>3</v>
      </c>
      <c r="D155" s="32"/>
      <c r="H155" s="21"/>
      <c r="I155" s="21"/>
    </row>
    <row r="156" spans="1:12" x14ac:dyDescent="0.3">
      <c r="A156" s="303" t="s">
        <v>81</v>
      </c>
      <c r="B156" s="303"/>
      <c r="C156" s="303"/>
      <c r="D156" s="51">
        <f>SUM(D148:D155)</f>
        <v>1104253</v>
      </c>
      <c r="H156" s="21"/>
      <c r="I156" s="21"/>
    </row>
    <row r="157" spans="1:12" x14ac:dyDescent="0.3">
      <c r="A157" s="313" t="s">
        <v>23</v>
      </c>
      <c r="B157" s="313"/>
      <c r="C157" s="313"/>
      <c r="D157" s="32"/>
      <c r="H157" s="21"/>
      <c r="I157" s="21"/>
    </row>
    <row r="158" spans="1:12" x14ac:dyDescent="0.3">
      <c r="A158" s="313" t="s">
        <v>24</v>
      </c>
      <c r="B158" s="313"/>
      <c r="C158" s="313"/>
      <c r="D158" s="32"/>
      <c r="H158" s="21"/>
      <c r="I158" s="21"/>
    </row>
    <row r="159" spans="1:12" x14ac:dyDescent="0.3">
      <c r="A159" s="313" t="s">
        <v>25</v>
      </c>
      <c r="B159" s="313"/>
      <c r="C159" s="313"/>
      <c r="D159" s="32"/>
      <c r="H159" s="21"/>
      <c r="I159" s="21"/>
    </row>
    <row r="160" spans="1:12" x14ac:dyDescent="0.3">
      <c r="A160" s="280" t="s">
        <v>82</v>
      </c>
      <c r="B160" s="280"/>
      <c r="C160" s="280"/>
      <c r="D160" s="51">
        <f>D156-D157</f>
        <v>1104253</v>
      </c>
      <c r="H160" s="21"/>
      <c r="I160" s="21"/>
    </row>
    <row r="161" spans="1:11" x14ac:dyDescent="0.3">
      <c r="A161" s="280" t="s">
        <v>37</v>
      </c>
      <c r="B161" s="280"/>
      <c r="C161" s="280"/>
      <c r="D161" s="32">
        <v>0</v>
      </c>
      <c r="H161" s="21"/>
      <c r="I161" s="21"/>
    </row>
    <row r="162" spans="1:11" x14ac:dyDescent="0.3">
      <c r="A162" s="280" t="s">
        <v>47</v>
      </c>
      <c r="B162" s="280"/>
      <c r="C162" s="280"/>
      <c r="D162" s="14">
        <f>D160*5%</f>
        <v>55212.65</v>
      </c>
      <c r="H162" s="21"/>
      <c r="I162" s="21"/>
    </row>
    <row r="163" spans="1:11" x14ac:dyDescent="0.3">
      <c r="A163" s="280" t="s">
        <v>38</v>
      </c>
      <c r="B163" s="280"/>
      <c r="C163" s="280"/>
      <c r="D163" s="32">
        <f>D160*8%</f>
        <v>88340.24</v>
      </c>
      <c r="H163" s="21"/>
      <c r="I163" s="21"/>
    </row>
    <row r="164" spans="1:11" x14ac:dyDescent="0.3">
      <c r="A164" s="280" t="s">
        <v>39</v>
      </c>
      <c r="B164" s="280"/>
      <c r="C164" s="280"/>
      <c r="D164" s="32">
        <f>D160*7.5%</f>
        <v>82818.974999999991</v>
      </c>
      <c r="H164" s="21"/>
      <c r="I164" s="21"/>
    </row>
    <row r="165" spans="1:11" x14ac:dyDescent="0.3">
      <c r="A165" s="280" t="s">
        <v>40</v>
      </c>
      <c r="B165" s="280"/>
      <c r="C165" s="280"/>
      <c r="D165" s="32">
        <f>SUM(D161:D164)</f>
        <v>226371.86499999999</v>
      </c>
      <c r="H165" s="21"/>
      <c r="I165" s="21"/>
    </row>
    <row r="166" spans="1:11" x14ac:dyDescent="0.3">
      <c r="A166" s="280" t="s">
        <v>41</v>
      </c>
      <c r="B166" s="280"/>
      <c r="C166" s="280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56" t="s">
        <v>94</v>
      </c>
      <c r="B168" s="356"/>
      <c r="C168" s="356"/>
      <c r="D168" s="356"/>
      <c r="H168" s="21"/>
      <c r="I168" s="21"/>
      <c r="K168" s="21"/>
    </row>
    <row r="169" spans="1:11" x14ac:dyDescent="0.3">
      <c r="A169" s="381" t="s">
        <v>196</v>
      </c>
      <c r="B169" s="381"/>
      <c r="C169" s="381"/>
      <c r="D169" s="123">
        <v>400000</v>
      </c>
      <c r="H169" s="21"/>
      <c r="I169" s="21"/>
    </row>
    <row r="170" spans="1:11" x14ac:dyDescent="0.3">
      <c r="A170" s="280" t="s">
        <v>197</v>
      </c>
      <c r="B170" s="280"/>
      <c r="C170" s="280"/>
      <c r="D170" s="123">
        <v>400000</v>
      </c>
      <c r="F170" s="129"/>
      <c r="H170" s="21"/>
      <c r="I170" s="21"/>
    </row>
    <row r="171" spans="1:11" x14ac:dyDescent="0.3">
      <c r="A171" s="280" t="s">
        <v>198</v>
      </c>
      <c r="B171" s="280"/>
      <c r="C171" s="280"/>
      <c r="D171" s="112">
        <v>100000</v>
      </c>
      <c r="H171" s="21"/>
      <c r="I171" s="21"/>
    </row>
    <row r="172" spans="1:11" x14ac:dyDescent="0.3">
      <c r="A172" s="280" t="s">
        <v>203</v>
      </c>
      <c r="B172" s="280"/>
      <c r="C172" s="280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7" t="s">
        <v>164</v>
      </c>
      <c r="B173" s="367"/>
      <c r="C173" s="367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10" t="s">
        <v>202</v>
      </c>
      <c r="B175" s="311"/>
      <c r="C175" s="312"/>
      <c r="D175" s="32"/>
      <c r="H175" s="21"/>
      <c r="I175" s="21"/>
    </row>
    <row r="176" spans="1:11" x14ac:dyDescent="0.3">
      <c r="A176" s="313" t="s">
        <v>3</v>
      </c>
      <c r="B176" s="313"/>
      <c r="C176" s="313"/>
      <c r="D176" s="32">
        <v>35200</v>
      </c>
      <c r="H176" s="21"/>
      <c r="I176" s="21"/>
    </row>
    <row r="177" spans="1:11" x14ac:dyDescent="0.3">
      <c r="A177" s="313" t="s">
        <v>4</v>
      </c>
      <c r="B177" s="313" t="s">
        <v>3</v>
      </c>
      <c r="C177" s="313" t="s">
        <v>3</v>
      </c>
      <c r="D177" s="32">
        <v>356165</v>
      </c>
      <c r="H177" s="21"/>
      <c r="I177" s="21"/>
    </row>
    <row r="178" spans="1:11" x14ac:dyDescent="0.3">
      <c r="A178" s="313" t="s">
        <v>5</v>
      </c>
      <c r="B178" s="313" t="s">
        <v>5</v>
      </c>
      <c r="C178" s="313" t="s">
        <v>5</v>
      </c>
      <c r="D178" s="32">
        <v>1546832</v>
      </c>
      <c r="H178" s="21"/>
      <c r="I178" s="21"/>
    </row>
    <row r="179" spans="1:11" x14ac:dyDescent="0.3">
      <c r="A179" s="313" t="s">
        <v>31</v>
      </c>
      <c r="B179" s="313" t="s">
        <v>5</v>
      </c>
      <c r="C179" s="313" t="s">
        <v>5</v>
      </c>
      <c r="D179" s="32"/>
      <c r="H179" s="21"/>
      <c r="I179" s="21"/>
    </row>
    <row r="180" spans="1:11" x14ac:dyDescent="0.3">
      <c r="A180" s="313" t="s">
        <v>30</v>
      </c>
      <c r="B180" s="313" t="s">
        <v>5</v>
      </c>
      <c r="C180" s="313" t="s">
        <v>5</v>
      </c>
      <c r="D180" s="32"/>
      <c r="H180" s="21"/>
      <c r="I180" s="21"/>
    </row>
    <row r="181" spans="1:11" x14ac:dyDescent="0.3">
      <c r="A181" s="313" t="s">
        <v>42</v>
      </c>
      <c r="B181" s="313"/>
      <c r="C181" s="313"/>
      <c r="D181" s="32">
        <v>51566</v>
      </c>
      <c r="H181" s="21"/>
      <c r="I181" s="21"/>
    </row>
    <row r="182" spans="1:11" x14ac:dyDescent="0.3">
      <c r="A182" s="313" t="s">
        <v>44</v>
      </c>
      <c r="B182" s="313"/>
      <c r="C182" s="313"/>
      <c r="D182" s="32">
        <v>70993</v>
      </c>
      <c r="H182" s="21"/>
      <c r="I182" s="21"/>
    </row>
    <row r="183" spans="1:11" x14ac:dyDescent="0.3">
      <c r="A183" s="313" t="s">
        <v>172</v>
      </c>
      <c r="B183" s="313" t="s">
        <v>3</v>
      </c>
      <c r="C183" s="313" t="s">
        <v>3</v>
      </c>
      <c r="D183" s="32"/>
      <c r="H183" s="21"/>
      <c r="I183" s="21"/>
    </row>
    <row r="184" spans="1:11" x14ac:dyDescent="0.3">
      <c r="A184" s="303" t="s">
        <v>81</v>
      </c>
      <c r="B184" s="303"/>
      <c r="C184" s="303"/>
      <c r="D184" s="51">
        <f>SUM(D176:D183)</f>
        <v>2060756</v>
      </c>
      <c r="H184" s="21"/>
      <c r="I184" s="21"/>
    </row>
    <row r="185" spans="1:11" x14ac:dyDescent="0.3">
      <c r="A185" s="313" t="s">
        <v>23</v>
      </c>
      <c r="B185" s="313"/>
      <c r="C185" s="313"/>
      <c r="D185" s="32"/>
      <c r="H185" s="21"/>
      <c r="I185" s="21"/>
    </row>
    <row r="186" spans="1:11" x14ac:dyDescent="0.3">
      <c r="A186" s="313" t="s">
        <v>24</v>
      </c>
      <c r="B186" s="313"/>
      <c r="C186" s="313"/>
      <c r="D186" s="32"/>
      <c r="H186" s="21"/>
      <c r="I186" s="21"/>
    </row>
    <row r="187" spans="1:11" x14ac:dyDescent="0.3">
      <c r="A187" s="313" t="s">
        <v>25</v>
      </c>
      <c r="B187" s="313"/>
      <c r="C187" s="313"/>
      <c r="D187" s="32"/>
      <c r="F187" s="129"/>
      <c r="H187" s="21"/>
      <c r="I187" s="21"/>
    </row>
    <row r="188" spans="1:11" x14ac:dyDescent="0.3">
      <c r="A188" s="280" t="s">
        <v>82</v>
      </c>
      <c r="B188" s="280"/>
      <c r="C188" s="280"/>
      <c r="D188" s="51">
        <f>D184-D185</f>
        <v>2060756</v>
      </c>
      <c r="F188" s="129"/>
      <c r="H188" s="21"/>
      <c r="I188" s="21"/>
    </row>
    <row r="189" spans="1:11" x14ac:dyDescent="0.3">
      <c r="A189" s="280" t="s">
        <v>37</v>
      </c>
      <c r="B189" s="280"/>
      <c r="C189" s="280"/>
      <c r="D189" s="32">
        <v>0</v>
      </c>
      <c r="F189" s="129"/>
      <c r="H189" s="21"/>
      <c r="I189" s="21"/>
      <c r="K189" s="21"/>
    </row>
    <row r="190" spans="1:11" x14ac:dyDescent="0.3">
      <c r="A190" s="280" t="s">
        <v>47</v>
      </c>
      <c r="B190" s="280"/>
      <c r="C190" s="280"/>
      <c r="D190" s="32">
        <f>D188*5%</f>
        <v>103037.8</v>
      </c>
      <c r="F190" s="129"/>
      <c r="H190" s="21"/>
      <c r="I190" s="21"/>
    </row>
    <row r="191" spans="1:11" x14ac:dyDescent="0.3">
      <c r="A191" s="280" t="s">
        <v>38</v>
      </c>
      <c r="B191" s="280"/>
      <c r="C191" s="280"/>
      <c r="D191" s="32">
        <f>D188*8%</f>
        <v>164860.48000000001</v>
      </c>
      <c r="F191" s="129"/>
      <c r="H191" s="21"/>
      <c r="I191" s="21"/>
    </row>
    <row r="192" spans="1:11" x14ac:dyDescent="0.3">
      <c r="A192" s="280" t="s">
        <v>39</v>
      </c>
      <c r="B192" s="280"/>
      <c r="C192" s="280"/>
      <c r="D192" s="32">
        <f>D188*7.5%</f>
        <v>154556.69999999998</v>
      </c>
      <c r="F192" s="129"/>
      <c r="H192" s="21"/>
      <c r="I192" s="21"/>
    </row>
    <row r="193" spans="1:9" x14ac:dyDescent="0.3">
      <c r="A193" s="281" t="s">
        <v>40</v>
      </c>
      <c r="B193" s="282"/>
      <c r="C193" s="283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81" t="s">
        <v>41</v>
      </c>
      <c r="B195" s="282"/>
      <c r="C195" s="283"/>
      <c r="D195" s="51">
        <f>D188-D193</f>
        <v>1638301.02</v>
      </c>
      <c r="F195" s="129"/>
      <c r="H195" s="21"/>
      <c r="I195" s="21"/>
    </row>
    <row r="196" spans="1:9" x14ac:dyDescent="0.3">
      <c r="A196" s="388" t="s">
        <v>59</v>
      </c>
      <c r="B196" s="389"/>
      <c r="C196" s="390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56" t="s">
        <v>94</v>
      </c>
      <c r="B198" s="356"/>
      <c r="C198" s="356"/>
      <c r="D198" s="356"/>
      <c r="F198" s="129"/>
      <c r="H198" s="21"/>
      <c r="I198" s="21"/>
    </row>
    <row r="199" spans="1:9" x14ac:dyDescent="0.3">
      <c r="A199" s="382" t="s">
        <v>210</v>
      </c>
      <c r="B199" s="382"/>
      <c r="C199" s="382"/>
      <c r="D199" s="131">
        <v>1107698</v>
      </c>
      <c r="F199" s="129"/>
      <c r="H199" s="21"/>
      <c r="I199" s="21"/>
    </row>
    <row r="200" spans="1:9" x14ac:dyDescent="0.3">
      <c r="A200" s="280"/>
      <c r="B200" s="280"/>
      <c r="C200" s="280"/>
      <c r="D200" s="123"/>
      <c r="F200" s="151"/>
      <c r="H200" s="21"/>
      <c r="I200" s="21"/>
    </row>
    <row r="201" spans="1:9" x14ac:dyDescent="0.3">
      <c r="A201" s="367" t="s">
        <v>164</v>
      </c>
      <c r="B201" s="367"/>
      <c r="C201" s="367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82" t="s">
        <v>211</v>
      </c>
      <c r="B203" s="382"/>
      <c r="C203" s="382"/>
      <c r="D203" s="131">
        <v>150000</v>
      </c>
      <c r="H203" s="21"/>
      <c r="I203" s="21"/>
    </row>
    <row r="204" spans="1:9" x14ac:dyDescent="0.3">
      <c r="A204" s="384"/>
      <c r="B204" s="385"/>
      <c r="C204" s="386"/>
      <c r="D204" s="131"/>
      <c r="F204" s="151"/>
    </row>
    <row r="205" spans="1:9" ht="28.5" x14ac:dyDescent="0.3">
      <c r="A205" s="383" t="s">
        <v>164</v>
      </c>
      <c r="B205" s="383"/>
      <c r="C205" s="383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10" t="s">
        <v>265</v>
      </c>
      <c r="B208" s="311"/>
      <c r="C208" s="312"/>
      <c r="D208" s="32"/>
      <c r="F208" s="128" t="s">
        <v>226</v>
      </c>
      <c r="G208" s="21">
        <v>-55868</v>
      </c>
    </row>
    <row r="209" spans="1:7" x14ac:dyDescent="0.3">
      <c r="A209" s="313" t="s">
        <v>3</v>
      </c>
      <c r="B209" s="313"/>
      <c r="C209" s="313"/>
      <c r="D209" s="32"/>
      <c r="F209" s="128" t="s">
        <v>227</v>
      </c>
      <c r="G209" s="21">
        <v>341490</v>
      </c>
    </row>
    <row r="210" spans="1:7" x14ac:dyDescent="0.3">
      <c r="A210" s="313" t="s">
        <v>4</v>
      </c>
      <c r="B210" s="313" t="s">
        <v>3</v>
      </c>
      <c r="C210" s="313" t="s">
        <v>3</v>
      </c>
      <c r="D210" s="32"/>
    </row>
    <row r="211" spans="1:7" x14ac:dyDescent="0.3">
      <c r="A211" s="313" t="s">
        <v>5</v>
      </c>
      <c r="B211" s="313" t="s">
        <v>5</v>
      </c>
      <c r="C211" s="313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13" t="s">
        <v>30</v>
      </c>
      <c r="B212" s="313" t="s">
        <v>5</v>
      </c>
      <c r="C212" s="313" t="s">
        <v>5</v>
      </c>
      <c r="D212" s="32"/>
    </row>
    <row r="213" spans="1:7" x14ac:dyDescent="0.3">
      <c r="A213" s="313" t="s">
        <v>172</v>
      </c>
      <c r="B213" s="313" t="s">
        <v>3</v>
      </c>
      <c r="C213" s="313" t="s">
        <v>3</v>
      </c>
      <c r="D213" s="32"/>
    </row>
    <row r="214" spans="1:7" x14ac:dyDescent="0.3">
      <c r="A214" s="303" t="s">
        <v>81</v>
      </c>
      <c r="B214" s="303"/>
      <c r="C214" s="303"/>
      <c r="D214" s="51">
        <v>2325902</v>
      </c>
    </row>
    <row r="215" spans="1:7" x14ac:dyDescent="0.3">
      <c r="A215" s="313" t="s">
        <v>23</v>
      </c>
      <c r="B215" s="313"/>
      <c r="C215" s="313"/>
      <c r="D215" s="32"/>
    </row>
    <row r="216" spans="1:7" x14ac:dyDescent="0.3">
      <c r="A216" s="313" t="s">
        <v>24</v>
      </c>
      <c r="B216" s="313"/>
      <c r="C216" s="313"/>
      <c r="D216" s="32"/>
    </row>
    <row r="217" spans="1:7" x14ac:dyDescent="0.3">
      <c r="A217" s="313" t="s">
        <v>25</v>
      </c>
      <c r="B217" s="313"/>
      <c r="C217" s="313"/>
      <c r="D217" s="32"/>
    </row>
    <row r="218" spans="1:7" x14ac:dyDescent="0.3">
      <c r="A218" s="280" t="s">
        <v>82</v>
      </c>
      <c r="B218" s="280"/>
      <c r="C218" s="280"/>
      <c r="D218" s="51">
        <f>D214-D215</f>
        <v>2325902</v>
      </c>
    </row>
    <row r="219" spans="1:7" x14ac:dyDescent="0.3">
      <c r="A219" s="280" t="s">
        <v>37</v>
      </c>
      <c r="B219" s="280"/>
      <c r="C219" s="280"/>
      <c r="D219" s="32">
        <v>0</v>
      </c>
    </row>
    <row r="220" spans="1:7" x14ac:dyDescent="0.3">
      <c r="A220" s="280" t="s">
        <v>47</v>
      </c>
      <c r="B220" s="280"/>
      <c r="C220" s="280"/>
      <c r="D220" s="32">
        <f>D218*5%</f>
        <v>116295.1</v>
      </c>
    </row>
    <row r="221" spans="1:7" x14ac:dyDescent="0.3">
      <c r="A221" s="280" t="s">
        <v>38</v>
      </c>
      <c r="B221" s="280"/>
      <c r="C221" s="280"/>
      <c r="D221" s="32">
        <f>D218*8%</f>
        <v>186072.16</v>
      </c>
    </row>
    <row r="222" spans="1:7" x14ac:dyDescent="0.3">
      <c r="A222" s="280" t="s">
        <v>39</v>
      </c>
      <c r="B222" s="280"/>
      <c r="C222" s="280"/>
      <c r="D222" s="32">
        <f>D218*7.5%</f>
        <v>174442.65</v>
      </c>
    </row>
    <row r="223" spans="1:7" x14ac:dyDescent="0.3">
      <c r="A223" s="281" t="s">
        <v>40</v>
      </c>
      <c r="B223" s="282"/>
      <c r="C223" s="283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81" t="s">
        <v>41</v>
      </c>
      <c r="B225" s="282"/>
      <c r="C225" s="283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56" t="s">
        <v>94</v>
      </c>
      <c r="B227" s="356"/>
      <c r="C227" s="356"/>
      <c r="D227" s="356"/>
    </row>
    <row r="228" spans="1:6" x14ac:dyDescent="0.3">
      <c r="A228" s="382" t="s">
        <v>266</v>
      </c>
      <c r="B228" s="382"/>
      <c r="C228" s="382"/>
      <c r="D228" s="131">
        <v>1500000</v>
      </c>
      <c r="F228" s="151">
        <f>D228/92.5%</f>
        <v>1621621.6216216215</v>
      </c>
    </row>
    <row r="229" spans="1:6" x14ac:dyDescent="0.3">
      <c r="A229" s="382" t="s">
        <v>283</v>
      </c>
      <c r="B229" s="382"/>
      <c r="C229" s="382"/>
      <c r="D229" s="131">
        <v>60812</v>
      </c>
      <c r="F229" s="151"/>
    </row>
    <row r="230" spans="1:6" x14ac:dyDescent="0.3">
      <c r="A230" s="384"/>
      <c r="B230" s="385"/>
      <c r="C230" s="386"/>
      <c r="D230" s="131"/>
      <c r="F230" s="151"/>
    </row>
    <row r="231" spans="1:6" x14ac:dyDescent="0.3">
      <c r="A231" s="384" t="s">
        <v>288</v>
      </c>
      <c r="B231" s="385"/>
      <c r="C231" s="386"/>
      <c r="D231" s="131">
        <f>SUM(D228:D230)</f>
        <v>1560812</v>
      </c>
      <c r="F231" s="151"/>
    </row>
    <row r="232" spans="1:6" x14ac:dyDescent="0.3">
      <c r="A232" s="280"/>
      <c r="B232" s="280"/>
      <c r="C232" s="280"/>
      <c r="D232" s="123"/>
      <c r="F232" s="151">
        <f>F228*7.5%</f>
        <v>121621.62162162161</v>
      </c>
    </row>
    <row r="233" spans="1:6" ht="28.5" x14ac:dyDescent="0.3">
      <c r="A233" s="383" t="s">
        <v>164</v>
      </c>
      <c r="B233" s="383"/>
      <c r="C233" s="383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92" t="s">
        <v>168</v>
      </c>
      <c r="B1" s="392"/>
      <c r="C1" s="392"/>
      <c r="D1" s="392"/>
      <c r="H1" s="10"/>
      <c r="I1" s="10"/>
    </row>
    <row r="2" spans="1:9" s="2" customFormat="1" x14ac:dyDescent="0.25">
      <c r="A2" s="393"/>
      <c r="B2" s="393"/>
      <c r="C2" s="393"/>
      <c r="D2" s="393"/>
      <c r="H2" s="10"/>
      <c r="I2" s="10"/>
    </row>
    <row r="3" spans="1:9" s="2" customFormat="1" ht="34.15" customHeight="1" x14ac:dyDescent="0.55000000000000004">
      <c r="A3" s="391" t="s">
        <v>212</v>
      </c>
      <c r="B3" s="391"/>
      <c r="C3" s="391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9" t="s">
        <v>94</v>
      </c>
      <c r="B4" s="279"/>
      <c r="C4" s="279"/>
      <c r="D4" s="279"/>
      <c r="H4" s="10"/>
      <c r="I4" s="10"/>
    </row>
    <row r="5" spans="1:9" s="2" customFormat="1" ht="23.25" x14ac:dyDescent="0.3">
      <c r="A5" s="280" t="s">
        <v>182</v>
      </c>
      <c r="B5" s="280"/>
      <c r="C5" s="280"/>
      <c r="D5" s="105">
        <v>400000</v>
      </c>
      <c r="H5" s="10"/>
      <c r="I5" s="10"/>
    </row>
    <row r="6" spans="1:9" s="2" customFormat="1" ht="23.25" x14ac:dyDescent="0.3">
      <c r="A6" s="280" t="s">
        <v>182</v>
      </c>
      <c r="B6" s="280"/>
      <c r="C6" s="280"/>
      <c r="D6" s="105">
        <v>437000</v>
      </c>
      <c r="H6" s="10"/>
      <c r="I6" s="10"/>
    </row>
    <row r="7" spans="1:9" s="2" customFormat="1" ht="21" x14ac:dyDescent="0.3">
      <c r="A7" s="280"/>
      <c r="B7" s="280"/>
      <c r="C7" s="280"/>
      <c r="D7" s="101"/>
      <c r="H7" s="10"/>
      <c r="I7" s="10"/>
    </row>
    <row r="8" spans="1:9" s="2" customFormat="1" ht="23.25" x14ac:dyDescent="0.3">
      <c r="A8" s="280"/>
      <c r="B8" s="280"/>
      <c r="C8" s="280"/>
      <c r="D8" s="105"/>
      <c r="H8" s="10"/>
      <c r="I8" s="10"/>
    </row>
    <row r="9" spans="1:9" s="2" customFormat="1" ht="23.25" x14ac:dyDescent="0.25">
      <c r="A9" s="277" t="s">
        <v>160</v>
      </c>
      <c r="B9" s="277"/>
      <c r="C9" s="277"/>
      <c r="D9" s="106">
        <f>SUM(D5:D8)</f>
        <v>837000</v>
      </c>
      <c r="H9" s="10"/>
      <c r="I9" s="10"/>
    </row>
    <row r="10" spans="1:9" s="2" customFormat="1" ht="23.25" x14ac:dyDescent="0.25">
      <c r="A10" s="277" t="s">
        <v>164</v>
      </c>
      <c r="B10" s="277"/>
      <c r="C10" s="277"/>
      <c r="D10" s="96">
        <f>1395000-D9</f>
        <v>558000</v>
      </c>
      <c r="H10" s="10"/>
      <c r="I10" s="10"/>
    </row>
    <row r="13" spans="1:9" ht="18.75" x14ac:dyDescent="0.3">
      <c r="A13" s="310" t="s">
        <v>269</v>
      </c>
      <c r="B13" s="311"/>
      <c r="C13" s="312"/>
      <c r="D13" s="32"/>
    </row>
    <row r="14" spans="1:9" ht="18.75" x14ac:dyDescent="0.3">
      <c r="A14" s="313" t="s">
        <v>3</v>
      </c>
      <c r="B14" s="313"/>
      <c r="C14" s="313"/>
      <c r="D14" s="32"/>
    </row>
    <row r="15" spans="1:9" ht="18.75" x14ac:dyDescent="0.3">
      <c r="A15" s="313" t="s">
        <v>4</v>
      </c>
      <c r="B15" s="313" t="s">
        <v>3</v>
      </c>
      <c r="C15" s="313" t="s">
        <v>3</v>
      </c>
      <c r="D15" s="32"/>
    </row>
    <row r="16" spans="1:9" ht="18.75" x14ac:dyDescent="0.3">
      <c r="A16" s="313" t="s">
        <v>5</v>
      </c>
      <c r="B16" s="313" t="s">
        <v>5</v>
      </c>
      <c r="C16" s="313" t="s">
        <v>5</v>
      </c>
      <c r="D16" s="32">
        <v>1343553</v>
      </c>
    </row>
    <row r="17" spans="1:6" ht="18.75" x14ac:dyDescent="0.3">
      <c r="A17" s="313" t="s">
        <v>31</v>
      </c>
      <c r="B17" s="313" t="s">
        <v>5</v>
      </c>
      <c r="C17" s="313" t="s">
        <v>5</v>
      </c>
      <c r="D17" s="32"/>
    </row>
    <row r="18" spans="1:6" ht="18.75" x14ac:dyDescent="0.3">
      <c r="A18" s="313" t="s">
        <v>30</v>
      </c>
      <c r="B18" s="313" t="s">
        <v>5</v>
      </c>
      <c r="C18" s="313" t="s">
        <v>5</v>
      </c>
      <c r="D18" s="32"/>
    </row>
    <row r="19" spans="1:6" ht="18.75" x14ac:dyDescent="0.3">
      <c r="A19" s="313" t="s">
        <v>42</v>
      </c>
      <c r="B19" s="313"/>
      <c r="C19" s="313"/>
      <c r="D19" s="32"/>
    </row>
    <row r="20" spans="1:6" ht="18.75" x14ac:dyDescent="0.3">
      <c r="A20" s="313" t="s">
        <v>44</v>
      </c>
      <c r="B20" s="313"/>
      <c r="C20" s="313"/>
      <c r="D20" s="32"/>
    </row>
    <row r="21" spans="1:6" ht="18.75" x14ac:dyDescent="0.3">
      <c r="A21" s="313" t="s">
        <v>172</v>
      </c>
      <c r="B21" s="313" t="s">
        <v>3</v>
      </c>
      <c r="C21" s="313" t="s">
        <v>3</v>
      </c>
      <c r="D21" s="32"/>
    </row>
    <row r="22" spans="1:6" ht="18.75" x14ac:dyDescent="0.3">
      <c r="A22" s="303" t="s">
        <v>81</v>
      </c>
      <c r="B22" s="303"/>
      <c r="C22" s="303"/>
      <c r="D22" s="51">
        <f>SUM(D14:D21)</f>
        <v>1343553</v>
      </c>
    </row>
    <row r="23" spans="1:6" ht="18.75" x14ac:dyDescent="0.3">
      <c r="A23" s="313" t="s">
        <v>23</v>
      </c>
      <c r="B23" s="313"/>
      <c r="C23" s="313"/>
      <c r="D23" s="32"/>
    </row>
    <row r="24" spans="1:6" ht="18.75" x14ac:dyDescent="0.3">
      <c r="A24" s="313" t="s">
        <v>24</v>
      </c>
      <c r="B24" s="313"/>
      <c r="C24" s="313"/>
      <c r="D24" s="32"/>
    </row>
    <row r="25" spans="1:6" ht="18.75" x14ac:dyDescent="0.3">
      <c r="A25" s="313" t="s">
        <v>25</v>
      </c>
      <c r="B25" s="313"/>
      <c r="C25" s="313"/>
      <c r="D25" s="32"/>
    </row>
    <row r="26" spans="1:6" ht="18.75" x14ac:dyDescent="0.3">
      <c r="A26" s="280" t="s">
        <v>82</v>
      </c>
      <c r="B26" s="280"/>
      <c r="C26" s="280"/>
      <c r="D26" s="51">
        <f>D22-D23</f>
        <v>1343553</v>
      </c>
      <c r="F26" s="51">
        <v>1343553</v>
      </c>
    </row>
    <row r="27" spans="1:6" ht="18.75" x14ac:dyDescent="0.3">
      <c r="A27" s="280" t="s">
        <v>37</v>
      </c>
      <c r="B27" s="280"/>
      <c r="C27" s="280"/>
      <c r="D27" s="32">
        <v>0</v>
      </c>
      <c r="F27" s="32">
        <v>0</v>
      </c>
    </row>
    <row r="28" spans="1:6" ht="18.75" x14ac:dyDescent="0.3">
      <c r="A28" s="280" t="s">
        <v>47</v>
      </c>
      <c r="B28" s="280"/>
      <c r="C28" s="280"/>
      <c r="D28" s="32"/>
      <c r="F28" s="32"/>
    </row>
    <row r="29" spans="1:6" ht="18.75" x14ac:dyDescent="0.3">
      <c r="A29" s="280" t="s">
        <v>38</v>
      </c>
      <c r="B29" s="280"/>
      <c r="C29" s="280"/>
      <c r="D29" s="32"/>
      <c r="F29" s="32">
        <f>F26*8%</f>
        <v>107484.24</v>
      </c>
    </row>
    <row r="30" spans="1:6" ht="18.75" x14ac:dyDescent="0.3">
      <c r="A30" s="280" t="s">
        <v>39</v>
      </c>
      <c r="B30" s="280"/>
      <c r="C30" s="280"/>
      <c r="D30" s="32"/>
      <c r="F30" s="32">
        <f>F26*7.5%</f>
        <v>100766.47499999999</v>
      </c>
    </row>
    <row r="31" spans="1:6" ht="18.75" x14ac:dyDescent="0.3">
      <c r="A31" s="281" t="s">
        <v>40</v>
      </c>
      <c r="B31" s="282"/>
      <c r="C31" s="283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81" t="s">
        <v>41</v>
      </c>
      <c r="B33" s="282"/>
      <c r="C33" s="283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56" t="s">
        <v>94</v>
      </c>
      <c r="B35" s="356"/>
      <c r="C35" s="356"/>
      <c r="D35" s="356"/>
    </row>
    <row r="36" spans="1:9" s="2" customFormat="1" ht="23.25" x14ac:dyDescent="0.3">
      <c r="A36" s="280" t="s">
        <v>182</v>
      </c>
      <c r="B36" s="280"/>
      <c r="C36" s="280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80" t="s">
        <v>182</v>
      </c>
      <c r="B37" s="280"/>
      <c r="C37" s="280"/>
      <c r="D37" s="105">
        <v>437000</v>
      </c>
      <c r="F37" s="2">
        <v>437000</v>
      </c>
      <c r="H37" s="10"/>
      <c r="I37" s="10"/>
    </row>
    <row r="38" spans="1:9" ht="23.25" x14ac:dyDescent="0.25">
      <c r="A38" s="367" t="s">
        <v>164</v>
      </c>
      <c r="B38" s="367"/>
      <c r="C38" s="367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82" t="s">
        <v>216</v>
      </c>
      <c r="B39" s="382"/>
      <c r="C39" s="382"/>
      <c r="D39" s="131">
        <v>506553</v>
      </c>
      <c r="F39" s="128"/>
      <c r="I39" s="21"/>
    </row>
    <row r="40" spans="1:9" s="20" customFormat="1" ht="28.5" x14ac:dyDescent="0.3">
      <c r="A40" s="383" t="s">
        <v>164</v>
      </c>
      <c r="B40" s="383"/>
      <c r="C40" s="383"/>
      <c r="D40" s="132" t="s">
        <v>215</v>
      </c>
      <c r="F40" s="129"/>
      <c r="H40" s="21"/>
      <c r="I40" s="21"/>
    </row>
    <row r="43" spans="1:9" ht="18.75" x14ac:dyDescent="0.3">
      <c r="A43" s="310" t="s">
        <v>270</v>
      </c>
      <c r="B43" s="311"/>
      <c r="C43" s="312"/>
      <c r="D43" s="32"/>
    </row>
    <row r="44" spans="1:9" ht="18.75" x14ac:dyDescent="0.3">
      <c r="A44" s="313" t="s">
        <v>3</v>
      </c>
      <c r="B44" s="313"/>
      <c r="C44" s="313"/>
      <c r="D44" s="32"/>
    </row>
    <row r="45" spans="1:9" ht="18.75" x14ac:dyDescent="0.3">
      <c r="A45" s="313" t="s">
        <v>4</v>
      </c>
      <c r="B45" s="313" t="s">
        <v>3</v>
      </c>
      <c r="C45" s="313" t="s">
        <v>3</v>
      </c>
      <c r="D45" s="32"/>
    </row>
    <row r="46" spans="1:9" ht="18.75" x14ac:dyDescent="0.3">
      <c r="A46" s="313" t="s">
        <v>5</v>
      </c>
      <c r="B46" s="313" t="s">
        <v>5</v>
      </c>
      <c r="C46" s="313" t="s">
        <v>5</v>
      </c>
      <c r="D46" s="32">
        <v>803067</v>
      </c>
    </row>
    <row r="47" spans="1:9" ht="18.75" x14ac:dyDescent="0.3">
      <c r="A47" s="313" t="s">
        <v>31</v>
      </c>
      <c r="B47" s="313" t="s">
        <v>5</v>
      </c>
      <c r="C47" s="313" t="s">
        <v>5</v>
      </c>
      <c r="D47" s="32"/>
    </row>
    <row r="48" spans="1:9" ht="18.75" x14ac:dyDescent="0.3">
      <c r="A48" s="313" t="s">
        <v>30</v>
      </c>
      <c r="B48" s="313" t="s">
        <v>5</v>
      </c>
      <c r="C48" s="313" t="s">
        <v>5</v>
      </c>
      <c r="D48" s="32"/>
    </row>
    <row r="49" spans="1:9" ht="18.75" x14ac:dyDescent="0.3">
      <c r="A49" s="313" t="s">
        <v>42</v>
      </c>
      <c r="B49" s="313"/>
      <c r="C49" s="313"/>
      <c r="D49" s="32"/>
    </row>
    <row r="50" spans="1:9" ht="18.75" x14ac:dyDescent="0.3">
      <c r="A50" s="313" t="s">
        <v>44</v>
      </c>
      <c r="B50" s="313"/>
      <c r="C50" s="313"/>
      <c r="D50" s="32"/>
    </row>
    <row r="51" spans="1:9" ht="18.75" x14ac:dyDescent="0.3">
      <c r="A51" s="313" t="s">
        <v>172</v>
      </c>
      <c r="B51" s="313" t="s">
        <v>3</v>
      </c>
      <c r="C51" s="313" t="s">
        <v>3</v>
      </c>
      <c r="D51" s="32"/>
    </row>
    <row r="52" spans="1:9" ht="18.75" x14ac:dyDescent="0.3">
      <c r="A52" s="303" t="s">
        <v>81</v>
      </c>
      <c r="B52" s="303"/>
      <c r="C52" s="303"/>
      <c r="D52" s="51">
        <f>SUM(D44:D51)</f>
        <v>803067</v>
      </c>
    </row>
    <row r="53" spans="1:9" ht="18.75" x14ac:dyDescent="0.3">
      <c r="A53" s="313" t="s">
        <v>23</v>
      </c>
      <c r="B53" s="313"/>
      <c r="C53" s="313"/>
      <c r="D53" s="32"/>
    </row>
    <row r="54" spans="1:9" ht="18.75" x14ac:dyDescent="0.3">
      <c r="A54" s="313" t="s">
        <v>24</v>
      </c>
      <c r="B54" s="313"/>
      <c r="C54" s="313"/>
      <c r="D54" s="32"/>
    </row>
    <row r="55" spans="1:9" ht="18.75" x14ac:dyDescent="0.3">
      <c r="A55" s="313" t="s">
        <v>25</v>
      </c>
      <c r="B55" s="313"/>
      <c r="C55" s="313"/>
      <c r="D55" s="32"/>
    </row>
    <row r="56" spans="1:9" ht="18.75" x14ac:dyDescent="0.3">
      <c r="A56" s="280" t="s">
        <v>82</v>
      </c>
      <c r="B56" s="280"/>
      <c r="C56" s="280"/>
      <c r="D56" s="51">
        <f>D52-D53</f>
        <v>803067</v>
      </c>
    </row>
    <row r="57" spans="1:9" ht="18.75" x14ac:dyDescent="0.3">
      <c r="A57" s="280" t="s">
        <v>37</v>
      </c>
      <c r="B57" s="280"/>
      <c r="C57" s="280"/>
      <c r="D57" s="32">
        <v>0</v>
      </c>
      <c r="I57" s="49">
        <v>102107</v>
      </c>
    </row>
    <row r="58" spans="1:9" ht="18.75" x14ac:dyDescent="0.3">
      <c r="A58" s="280" t="s">
        <v>47</v>
      </c>
      <c r="B58" s="280"/>
      <c r="C58" s="280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338" t="s">
        <v>38</v>
      </c>
      <c r="B59" s="338"/>
      <c r="C59" s="338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80" t="s">
        <v>39</v>
      </c>
      <c r="B60" s="280"/>
      <c r="C60" s="280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81" t="s">
        <v>40</v>
      </c>
      <c r="B61" s="282"/>
      <c r="C61" s="283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81" t="s">
        <v>41</v>
      </c>
      <c r="B63" s="282"/>
      <c r="C63" s="283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56" t="s">
        <v>94</v>
      </c>
      <c r="B65" s="356"/>
      <c r="C65" s="356"/>
      <c r="D65" s="356"/>
    </row>
    <row r="66" spans="1:6" ht="23.25" x14ac:dyDescent="0.3">
      <c r="A66" s="280" t="s">
        <v>271</v>
      </c>
      <c r="B66" s="280"/>
      <c r="C66" s="280"/>
      <c r="D66" s="105">
        <v>500000</v>
      </c>
      <c r="F66" s="152">
        <f>D66/92.5%</f>
        <v>540540.54054054047</v>
      </c>
    </row>
    <row r="67" spans="1:6" ht="23.25" x14ac:dyDescent="0.3">
      <c r="A67" s="280" t="s">
        <v>282</v>
      </c>
      <c r="B67" s="280"/>
      <c r="C67" s="280"/>
      <c r="D67" s="105">
        <v>20270</v>
      </c>
      <c r="F67" s="152">
        <f>F66*7.5%</f>
        <v>40540.540540540533</v>
      </c>
    </row>
    <row r="68" spans="1:6" ht="23.25" x14ac:dyDescent="0.3">
      <c r="A68" s="367"/>
      <c r="B68" s="367"/>
      <c r="C68" s="367"/>
      <c r="D68" s="133"/>
      <c r="F68" s="152">
        <f>F67/2</f>
        <v>20270.270270270266</v>
      </c>
    </row>
    <row r="69" spans="1:6" ht="18.75" x14ac:dyDescent="0.25">
      <c r="A69" s="382"/>
      <c r="B69" s="382"/>
      <c r="C69" s="382"/>
      <c r="D69" s="131"/>
    </row>
    <row r="70" spans="1:6" ht="28.5" x14ac:dyDescent="0.25">
      <c r="A70" s="383" t="s">
        <v>164</v>
      </c>
      <c r="B70" s="383"/>
      <c r="C70" s="383"/>
      <c r="D70" s="132">
        <f>D63-D66-D67</f>
        <v>118168.26500000001</v>
      </c>
    </row>
  </sheetData>
  <mergeCells count="61">
    <mergeCell ref="A39:C39"/>
    <mergeCell ref="A40:C40"/>
    <mergeCell ref="A38:C38"/>
    <mergeCell ref="A33:C33"/>
    <mergeCell ref="A35:D35"/>
    <mergeCell ref="A36:C36"/>
    <mergeCell ref="A37:C37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3:C63"/>
    <mergeCell ref="A70:C70"/>
    <mergeCell ref="A65:D65"/>
    <mergeCell ref="A66:C66"/>
    <mergeCell ref="A67:C67"/>
    <mergeCell ref="A68:C68"/>
    <mergeCell ref="A69:C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4" t="s">
        <v>65</v>
      </c>
      <c r="B1" s="395"/>
      <c r="C1" s="396"/>
      <c r="D1" s="35"/>
      <c r="H1" s="10"/>
      <c r="I1" s="10"/>
    </row>
    <row r="2" spans="1:9" s="2" customFormat="1" ht="18.75" x14ac:dyDescent="0.3">
      <c r="A2" s="397" t="s">
        <v>3</v>
      </c>
      <c r="B2" s="313"/>
      <c r="C2" s="313"/>
      <c r="D2" s="36">
        <v>1309247</v>
      </c>
      <c r="H2" s="10"/>
      <c r="I2" s="10"/>
    </row>
    <row r="3" spans="1:9" s="2" customFormat="1" ht="18.75" x14ac:dyDescent="0.3">
      <c r="A3" s="397" t="s">
        <v>4</v>
      </c>
      <c r="B3" s="313" t="s">
        <v>3</v>
      </c>
      <c r="C3" s="313" t="s">
        <v>3</v>
      </c>
      <c r="D3" s="36"/>
      <c r="H3" s="10"/>
      <c r="I3" s="10"/>
    </row>
    <row r="4" spans="1:9" s="2" customFormat="1" ht="18.75" x14ac:dyDescent="0.3">
      <c r="A4" s="397" t="s">
        <v>5</v>
      </c>
      <c r="B4" s="313" t="s">
        <v>5</v>
      </c>
      <c r="C4" s="313" t="s">
        <v>5</v>
      </c>
      <c r="D4" s="36"/>
      <c r="H4" s="10"/>
      <c r="I4" s="10"/>
    </row>
    <row r="5" spans="1:9" s="2" customFormat="1" ht="18.75" x14ac:dyDescent="0.3">
      <c r="A5" s="397" t="s">
        <v>31</v>
      </c>
      <c r="B5" s="313" t="s">
        <v>5</v>
      </c>
      <c r="C5" s="313" t="s">
        <v>5</v>
      </c>
      <c r="D5" s="36"/>
      <c r="H5" s="10"/>
      <c r="I5" s="10"/>
    </row>
    <row r="6" spans="1:9" s="2" customFormat="1" ht="18.75" x14ac:dyDescent="0.3">
      <c r="A6" s="397" t="s">
        <v>30</v>
      </c>
      <c r="B6" s="313" t="s">
        <v>5</v>
      </c>
      <c r="C6" s="313" t="s">
        <v>5</v>
      </c>
      <c r="D6" s="36"/>
      <c r="H6" s="10"/>
      <c r="I6" s="10"/>
    </row>
    <row r="7" spans="1:9" s="2" customFormat="1" ht="18.75" x14ac:dyDescent="0.3">
      <c r="A7" s="397" t="s">
        <v>42</v>
      </c>
      <c r="B7" s="313"/>
      <c r="C7" s="313"/>
      <c r="D7" s="36"/>
      <c r="H7" s="10"/>
      <c r="I7" s="10"/>
    </row>
    <row r="8" spans="1:9" s="2" customFormat="1" ht="18.75" x14ac:dyDescent="0.3">
      <c r="A8" s="397" t="s">
        <v>44</v>
      </c>
      <c r="B8" s="313"/>
      <c r="C8" s="313"/>
      <c r="D8" s="36"/>
      <c r="H8" s="10"/>
      <c r="I8" s="10"/>
    </row>
    <row r="9" spans="1:9" s="2" customFormat="1" ht="18.75" x14ac:dyDescent="0.3">
      <c r="A9" s="397" t="s">
        <v>11</v>
      </c>
      <c r="B9" s="313" t="s">
        <v>3</v>
      </c>
      <c r="C9" s="313" t="s">
        <v>3</v>
      </c>
      <c r="D9" s="36"/>
      <c r="H9" s="10"/>
      <c r="I9" s="10"/>
    </row>
    <row r="10" spans="1:9" s="2" customFormat="1" ht="18.75" x14ac:dyDescent="0.3">
      <c r="A10" s="398" t="s">
        <v>66</v>
      </c>
      <c r="B10" s="303"/>
      <c r="C10" s="303"/>
      <c r="D10" s="36">
        <f>SUM(D2:D9)</f>
        <v>1309247</v>
      </c>
      <c r="H10" s="10"/>
      <c r="I10" s="10"/>
    </row>
    <row r="11" spans="1:9" s="2" customFormat="1" ht="18.75" x14ac:dyDescent="0.3">
      <c r="A11" s="397" t="s">
        <v>23</v>
      </c>
      <c r="B11" s="313"/>
      <c r="C11" s="313"/>
      <c r="D11" s="36"/>
      <c r="H11" s="10"/>
      <c r="I11" s="10"/>
    </row>
    <row r="12" spans="1:9" s="2" customFormat="1" ht="18.75" x14ac:dyDescent="0.3">
      <c r="A12" s="397" t="s">
        <v>24</v>
      </c>
      <c r="B12" s="313"/>
      <c r="C12" s="313"/>
      <c r="D12" s="36"/>
      <c r="H12" s="10"/>
      <c r="I12" s="10"/>
    </row>
    <row r="13" spans="1:9" s="2" customFormat="1" ht="18.75" x14ac:dyDescent="0.3">
      <c r="A13" s="397" t="s">
        <v>25</v>
      </c>
      <c r="B13" s="313"/>
      <c r="C13" s="313"/>
      <c r="D13" s="36"/>
      <c r="H13" s="10"/>
      <c r="I13" s="10"/>
    </row>
    <row r="14" spans="1:9" s="2" customFormat="1" ht="18.75" x14ac:dyDescent="0.3">
      <c r="A14" s="398" t="s">
        <v>67</v>
      </c>
      <c r="B14" s="303"/>
      <c r="C14" s="303"/>
      <c r="D14" s="36">
        <f>D10-D11</f>
        <v>1309247</v>
      </c>
      <c r="H14" s="10"/>
      <c r="I14" s="10"/>
    </row>
    <row r="15" spans="1:9" s="2" customFormat="1" ht="18.75" x14ac:dyDescent="0.3">
      <c r="A15" s="398" t="s">
        <v>37</v>
      </c>
      <c r="B15" s="303"/>
      <c r="C15" s="303"/>
      <c r="D15" s="36"/>
      <c r="H15" s="10"/>
      <c r="I15" s="10"/>
    </row>
    <row r="16" spans="1:9" s="2" customFormat="1" ht="18.75" x14ac:dyDescent="0.3">
      <c r="A16" s="398" t="s">
        <v>47</v>
      </c>
      <c r="B16" s="303"/>
      <c r="C16" s="303"/>
      <c r="D16" s="36"/>
      <c r="H16" s="10"/>
      <c r="I16" s="10"/>
    </row>
    <row r="17" spans="1:9" s="2" customFormat="1" ht="18.75" x14ac:dyDescent="0.3">
      <c r="A17" s="398" t="s">
        <v>38</v>
      </c>
      <c r="B17" s="303"/>
      <c r="C17" s="303"/>
      <c r="D17" s="36">
        <f>D14*8%</f>
        <v>104739.76000000001</v>
      </c>
      <c r="H17" s="10"/>
      <c r="I17" s="10"/>
    </row>
    <row r="18" spans="1:9" s="2" customFormat="1" ht="18.75" x14ac:dyDescent="0.3">
      <c r="A18" s="398" t="s">
        <v>39</v>
      </c>
      <c r="B18" s="303"/>
      <c r="C18" s="303"/>
      <c r="D18" s="36">
        <f>D14*7.5%</f>
        <v>98193.524999999994</v>
      </c>
      <c r="H18" s="10"/>
      <c r="I18" s="10"/>
    </row>
    <row r="19" spans="1:9" s="2" customFormat="1" ht="18.75" x14ac:dyDescent="0.3">
      <c r="A19" s="398" t="s">
        <v>40</v>
      </c>
      <c r="B19" s="303"/>
      <c r="C19" s="303"/>
      <c r="D19" s="36">
        <f>SUM(D15:D18)</f>
        <v>202933.285</v>
      </c>
      <c r="H19" s="10"/>
      <c r="I19" s="10"/>
    </row>
    <row r="20" spans="1:9" s="2" customFormat="1" ht="18.75" x14ac:dyDescent="0.3">
      <c r="A20" s="401" t="s">
        <v>41</v>
      </c>
      <c r="B20" s="304"/>
      <c r="C20" s="304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9" t="s">
        <v>68</v>
      </c>
      <c r="B23" s="400"/>
      <c r="C23" s="400"/>
      <c r="D23" s="46">
        <v>43426</v>
      </c>
      <c r="H23" s="10"/>
      <c r="I23" s="10"/>
    </row>
    <row r="24" spans="1:9" s="2" customFormat="1" ht="21" x14ac:dyDescent="0.35">
      <c r="A24" s="399" t="s">
        <v>69</v>
      </c>
      <c r="B24" s="400"/>
      <c r="C24" s="400"/>
      <c r="D24" s="40">
        <v>500000</v>
      </c>
      <c r="H24" s="10"/>
      <c r="I24" s="10"/>
    </row>
    <row r="25" spans="1:9" s="2" customFormat="1" ht="21" x14ac:dyDescent="0.35">
      <c r="A25" s="399" t="s">
        <v>63</v>
      </c>
      <c r="B25" s="400"/>
      <c r="C25" s="400"/>
      <c r="D25" s="40">
        <v>300000</v>
      </c>
      <c r="H25" s="10"/>
      <c r="I25" s="10"/>
    </row>
    <row r="26" spans="1:9" s="2" customFormat="1" ht="21" x14ac:dyDescent="0.35">
      <c r="A26" s="399" t="s">
        <v>64</v>
      </c>
      <c r="B26" s="400"/>
      <c r="C26" s="400"/>
      <c r="D26" s="40">
        <v>43775</v>
      </c>
      <c r="H26" s="10"/>
      <c r="I26" s="10"/>
    </row>
    <row r="27" spans="1:9" s="2" customFormat="1" ht="21" x14ac:dyDescent="0.35">
      <c r="A27" s="399" t="s">
        <v>64</v>
      </c>
      <c r="B27" s="400"/>
      <c r="C27" s="400"/>
      <c r="D27" s="40">
        <v>33516</v>
      </c>
      <c r="H27" s="10"/>
      <c r="I27" s="10"/>
    </row>
    <row r="28" spans="1:9" s="2" customFormat="1" ht="21" x14ac:dyDescent="0.35">
      <c r="A28" s="399" t="s">
        <v>64</v>
      </c>
      <c r="B28" s="400"/>
      <c r="C28" s="400"/>
      <c r="D28" s="40">
        <v>6973</v>
      </c>
      <c r="H28" s="10"/>
      <c r="I28" s="10"/>
    </row>
    <row r="29" spans="1:9" s="2" customFormat="1" ht="21" x14ac:dyDescent="0.35">
      <c r="A29" s="399" t="s">
        <v>73</v>
      </c>
      <c r="B29" s="400"/>
      <c r="C29" s="400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  <mergeCell ref="A18:C18"/>
    <mergeCell ref="A23:C23"/>
    <mergeCell ref="A19:C19"/>
    <mergeCell ref="A6:C6"/>
    <mergeCell ref="A7:C7"/>
    <mergeCell ref="A20:C20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5" t="s">
        <v>131</v>
      </c>
      <c r="B1" s="406"/>
      <c r="C1" s="406"/>
      <c r="D1" s="406"/>
      <c r="E1" s="407"/>
      <c r="F1" s="80"/>
      <c r="G1" s="80"/>
      <c r="H1" s="80"/>
      <c r="I1" s="80"/>
      <c r="J1" s="81"/>
    </row>
    <row r="2" spans="1:14" ht="31.5" x14ac:dyDescent="0.5">
      <c r="A2" s="408" t="s">
        <v>143</v>
      </c>
      <c r="B2" s="409"/>
      <c r="C2" s="409"/>
      <c r="D2" s="409"/>
      <c r="E2" s="410"/>
      <c r="F2" s="82"/>
      <c r="G2" s="88" t="s">
        <v>88</v>
      </c>
      <c r="H2" s="88"/>
      <c r="I2" s="88"/>
      <c r="J2" s="88"/>
    </row>
    <row r="3" spans="1:14" ht="31.5" x14ac:dyDescent="0.5">
      <c r="A3" s="408" t="s">
        <v>193</v>
      </c>
      <c r="B3" s="409"/>
      <c r="C3" s="409"/>
      <c r="D3" s="409"/>
      <c r="E3" s="410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4" t="s">
        <v>135</v>
      </c>
      <c r="H10" s="404"/>
      <c r="I10" s="404"/>
      <c r="J10" s="404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4" t="s">
        <v>132</v>
      </c>
      <c r="H17" s="404"/>
      <c r="I17" s="404"/>
      <c r="J17" s="404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11" t="s">
        <v>146</v>
      </c>
      <c r="B30" s="412"/>
      <c r="C30" s="412"/>
      <c r="D30" s="412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3" t="s">
        <v>147</v>
      </c>
      <c r="B31" s="414"/>
      <c r="C31" s="414"/>
      <c r="D31" s="414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3" t="s">
        <v>148</v>
      </c>
      <c r="B32" s="414"/>
      <c r="C32" s="414"/>
      <c r="D32" s="414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402" t="s">
        <v>149</v>
      </c>
      <c r="B33" s="403"/>
      <c r="C33" s="403"/>
      <c r="D33" s="403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2025-01-25T07:19:58Z</dcterms:modified>
</cp:coreProperties>
</file>