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D:\Pioneer\Running projects\Bank Al Habib Center Point Karachi\BAHL 12 floor Centrepoint Karachi\BOQ\"/>
    </mc:Choice>
  </mc:AlternateContent>
  <xr:revisionPtr revIDLastSave="0" documentId="13_ncr:1_{DE878F72-55DB-4792-A8CC-95284237EEDB}" xr6:coauthVersionLast="47" xr6:coauthVersionMax="47" xr10:uidLastSave="{00000000-0000-0000-0000-000000000000}"/>
  <bookViews>
    <workbookView xWindow="-120" yWindow="-120" windowWidth="29040" windowHeight="15840" xr2:uid="{00000000-000D-0000-FFFF-FFFF00000000}"/>
  </bookViews>
  <sheets>
    <sheet name="Summary" sheetId="4" r:id="rId1"/>
    <sheet name="HVAC" sheetId="1" r:id="rId2"/>
    <sheet name="Fire" sheetId="3" r:id="rId3"/>
  </sheets>
  <definedNames>
    <definedName name="_xlnm.Print_Area" localSheetId="2">Fire!$A$1:$M$34</definedName>
    <definedName name="_xlnm.Print_Area" localSheetId="1">HVAC!$A$1:$M$91</definedName>
    <definedName name="_xlnm.Print_Area" localSheetId="0">Summary!$A$1:$E$41</definedName>
    <definedName name="_xlnm.Print_Titles" localSheetId="2">Fire!$1:$7</definedName>
    <definedName name="_xlnm.Print_Titles" localSheetId="1">HVAC!$1:$7</definedName>
  </definedNames>
  <calcPr calcId="191029"/>
</workbook>
</file>

<file path=xl/calcChain.xml><?xml version="1.0" encoding="utf-8"?>
<calcChain xmlns="http://schemas.openxmlformats.org/spreadsheetml/2006/main">
  <c r="N82" i="1" l="1"/>
  <c r="C24" i="4" l="1"/>
  <c r="U33" i="3"/>
  <c r="V33" i="3" s="1"/>
  <c r="W33" i="3" s="1"/>
  <c r="T33" i="3"/>
  <c r="S33" i="3"/>
  <c r="U32" i="3"/>
  <c r="V32" i="3" s="1"/>
  <c r="W32" i="3" s="1"/>
  <c r="T32" i="3"/>
  <c r="S32" i="3"/>
  <c r="V31" i="3"/>
  <c r="W31" i="3" s="1"/>
  <c r="U31" i="3"/>
  <c r="T31" i="3"/>
  <c r="S31" i="3"/>
  <c r="U29" i="3"/>
  <c r="V29" i="3" s="1"/>
  <c r="W29" i="3" s="1"/>
  <c r="T29" i="3"/>
  <c r="S29" i="3"/>
  <c r="S25" i="3"/>
  <c r="T25" i="3" s="1"/>
  <c r="U22" i="3"/>
  <c r="V22" i="3" s="1"/>
  <c r="W22" i="3" s="1"/>
  <c r="T22" i="3"/>
  <c r="S22" i="3"/>
  <c r="U21" i="3"/>
  <c r="V21" i="3" s="1"/>
  <c r="W21" i="3" s="1"/>
  <c r="T21" i="3"/>
  <c r="S21" i="3"/>
  <c r="V20" i="3"/>
  <c r="U20" i="3"/>
  <c r="S20" i="3"/>
  <c r="T20" i="3" s="1"/>
  <c r="U18" i="3"/>
  <c r="V18" i="3" s="1"/>
  <c r="W18" i="3" s="1"/>
  <c r="T18" i="3"/>
  <c r="S18" i="3"/>
  <c r="V16" i="3"/>
  <c r="W16" i="3" s="1"/>
  <c r="U16" i="3"/>
  <c r="T16" i="3"/>
  <c r="S16" i="3"/>
  <c r="U15" i="3"/>
  <c r="V15" i="3" s="1"/>
  <c r="W15" i="3" s="1"/>
  <c r="S15" i="3"/>
  <c r="T15" i="3" s="1"/>
  <c r="V14" i="3"/>
  <c r="W14" i="3" s="1"/>
  <c r="U14" i="3"/>
  <c r="T14" i="3"/>
  <c r="S14" i="3"/>
  <c r="U13" i="3"/>
  <c r="V13" i="3" s="1"/>
  <c r="S13" i="3"/>
  <c r="T13" i="3" s="1"/>
  <c r="V12" i="3"/>
  <c r="W12" i="3" s="1"/>
  <c r="U12" i="3"/>
  <c r="T12" i="3"/>
  <c r="S12" i="3"/>
  <c r="U11" i="3"/>
  <c r="V11" i="3" s="1"/>
  <c r="W11" i="3" s="1"/>
  <c r="S11" i="3"/>
  <c r="T11" i="3" s="1"/>
  <c r="U30" i="3"/>
  <c r="V30" i="3" s="1"/>
  <c r="W30" i="3" s="1"/>
  <c r="T30" i="3"/>
  <c r="Q33" i="3"/>
  <c r="Q32" i="3"/>
  <c r="Q31" i="3"/>
  <c r="Q30" i="3"/>
  <c r="Q29" i="3"/>
  <c r="Q22" i="3"/>
  <c r="Q21" i="3"/>
  <c r="Q20" i="3"/>
  <c r="Q18" i="3"/>
  <c r="Q16" i="3"/>
  <c r="Q15" i="3"/>
  <c r="Q14" i="3"/>
  <c r="Q13" i="3"/>
  <c r="Q12" i="3"/>
  <c r="O33" i="3"/>
  <c r="O32" i="3"/>
  <c r="O31" i="3"/>
  <c r="O30" i="3"/>
  <c r="O29" i="3"/>
  <c r="O25" i="3"/>
  <c r="O22" i="3"/>
  <c r="O21" i="3"/>
  <c r="O20" i="3"/>
  <c r="O18" i="3"/>
  <c r="O12" i="3"/>
  <c r="O13" i="3"/>
  <c r="O14" i="3"/>
  <c r="O15" i="3"/>
  <c r="O16" i="3"/>
  <c r="Q11" i="3"/>
  <c r="O11" i="3"/>
  <c r="N14" i="3"/>
  <c r="P14" i="3" s="1"/>
  <c r="N11" i="3"/>
  <c r="P33" i="3"/>
  <c r="P32" i="3"/>
  <c r="P31" i="3"/>
  <c r="P30" i="3"/>
  <c r="P29" i="3"/>
  <c r="P25" i="3"/>
  <c r="U25" i="3" s="1"/>
  <c r="V25" i="3" s="1"/>
  <c r="P22" i="3"/>
  <c r="P21" i="3"/>
  <c r="P20" i="3"/>
  <c r="P18" i="3"/>
  <c r="P16" i="3"/>
  <c r="P15" i="3"/>
  <c r="P13" i="3"/>
  <c r="P12" i="3"/>
  <c r="P11" i="3"/>
  <c r="U90" i="1"/>
  <c r="V90" i="1" s="1"/>
  <c r="T90" i="1"/>
  <c r="S90" i="1"/>
  <c r="U89" i="1"/>
  <c r="V89" i="1" s="1"/>
  <c r="S89" i="1"/>
  <c r="T89" i="1" s="1"/>
  <c r="V88" i="1"/>
  <c r="U88" i="1"/>
  <c r="S88" i="1"/>
  <c r="T88" i="1" s="1"/>
  <c r="U87" i="1"/>
  <c r="V87" i="1" s="1"/>
  <c r="W87" i="1" s="1"/>
  <c r="S87" i="1"/>
  <c r="T87" i="1" s="1"/>
  <c r="U86" i="1"/>
  <c r="V86" i="1" s="1"/>
  <c r="W86" i="1" s="1"/>
  <c r="T86" i="1"/>
  <c r="S86" i="1"/>
  <c r="V85" i="1"/>
  <c r="W85" i="1" s="1"/>
  <c r="U85" i="1"/>
  <c r="T85" i="1"/>
  <c r="S85" i="1"/>
  <c r="U84" i="1"/>
  <c r="V84" i="1" s="1"/>
  <c r="W84" i="1" s="1"/>
  <c r="T84" i="1"/>
  <c r="S84" i="1"/>
  <c r="U83" i="1"/>
  <c r="V83" i="1" s="1"/>
  <c r="T83" i="1"/>
  <c r="S83" i="1"/>
  <c r="S82" i="1"/>
  <c r="T82" i="1" s="1"/>
  <c r="U80" i="1"/>
  <c r="V80" i="1" s="1"/>
  <c r="W80" i="1" s="1"/>
  <c r="S80" i="1"/>
  <c r="T80" i="1" s="1"/>
  <c r="U78" i="1"/>
  <c r="V78" i="1" s="1"/>
  <c r="W78" i="1" s="1"/>
  <c r="T78" i="1"/>
  <c r="S78" i="1"/>
  <c r="U77" i="1"/>
  <c r="V77" i="1" s="1"/>
  <c r="S77" i="1"/>
  <c r="T77" i="1" s="1"/>
  <c r="V74" i="1"/>
  <c r="W74" i="1" s="1"/>
  <c r="U74" i="1"/>
  <c r="T74" i="1"/>
  <c r="S74" i="1"/>
  <c r="U73" i="1"/>
  <c r="V73" i="1" s="1"/>
  <c r="W73" i="1" s="1"/>
  <c r="T73" i="1"/>
  <c r="S73" i="1"/>
  <c r="U71" i="1"/>
  <c r="V71" i="1" s="1"/>
  <c r="W71" i="1" s="1"/>
  <c r="T71" i="1"/>
  <c r="S71" i="1"/>
  <c r="U70" i="1"/>
  <c r="V70" i="1" s="1"/>
  <c r="W70" i="1" s="1"/>
  <c r="S70" i="1"/>
  <c r="T70" i="1" s="1"/>
  <c r="V66" i="1"/>
  <c r="U66" i="1"/>
  <c r="S66" i="1"/>
  <c r="T66" i="1" s="1"/>
  <c r="V65" i="1"/>
  <c r="U65" i="1"/>
  <c r="T65" i="1"/>
  <c r="S65" i="1"/>
  <c r="S61" i="1"/>
  <c r="T61" i="1" s="1"/>
  <c r="U58" i="1"/>
  <c r="V58" i="1" s="1"/>
  <c r="W58" i="1" s="1"/>
  <c r="T58" i="1"/>
  <c r="S58" i="1"/>
  <c r="U57" i="1"/>
  <c r="V57" i="1" s="1"/>
  <c r="T57" i="1"/>
  <c r="S57" i="1"/>
  <c r="V56" i="1"/>
  <c r="U56" i="1"/>
  <c r="S56" i="1"/>
  <c r="T56" i="1" s="1"/>
  <c r="U55" i="1"/>
  <c r="V55" i="1" s="1"/>
  <c r="S55" i="1"/>
  <c r="T55" i="1" s="1"/>
  <c r="U54" i="1"/>
  <c r="V54" i="1" s="1"/>
  <c r="T54" i="1"/>
  <c r="S54" i="1"/>
  <c r="U53" i="1"/>
  <c r="V53" i="1" s="1"/>
  <c r="S53" i="1"/>
  <c r="T53" i="1" s="1"/>
  <c r="V52" i="1"/>
  <c r="U52" i="1"/>
  <c r="S52" i="1"/>
  <c r="T52" i="1" s="1"/>
  <c r="U51" i="1"/>
  <c r="V51" i="1" s="1"/>
  <c r="S51" i="1"/>
  <c r="T51" i="1" s="1"/>
  <c r="U50" i="1"/>
  <c r="V50" i="1" s="1"/>
  <c r="T50" i="1"/>
  <c r="S50" i="1"/>
  <c r="U49" i="1"/>
  <c r="V49" i="1" s="1"/>
  <c r="S49" i="1"/>
  <c r="T49" i="1" s="1"/>
  <c r="S48" i="1"/>
  <c r="T48" i="1" s="1"/>
  <c r="U46" i="1"/>
  <c r="V46" i="1" s="1"/>
  <c r="W46" i="1" s="1"/>
  <c r="T46" i="1"/>
  <c r="S46" i="1"/>
  <c r="V44" i="1"/>
  <c r="W44" i="1" s="1"/>
  <c r="U44" i="1"/>
  <c r="S44" i="1"/>
  <c r="T44" i="1" s="1"/>
  <c r="U43" i="1"/>
  <c r="V43" i="1" s="1"/>
  <c r="W43" i="1" s="1"/>
  <c r="T43" i="1"/>
  <c r="S43" i="1"/>
  <c r="U41" i="1"/>
  <c r="V41" i="1" s="1"/>
  <c r="W41" i="1" s="1"/>
  <c r="T41" i="1"/>
  <c r="S41" i="1"/>
  <c r="U40" i="1"/>
  <c r="V40" i="1" s="1"/>
  <c r="T40" i="1"/>
  <c r="S40" i="1"/>
  <c r="U38" i="1"/>
  <c r="V38" i="1" s="1"/>
  <c r="W38" i="1" s="1"/>
  <c r="T38" i="1"/>
  <c r="S38" i="1"/>
  <c r="U37" i="1"/>
  <c r="V37" i="1" s="1"/>
  <c r="T37" i="1"/>
  <c r="S37" i="1"/>
  <c r="U35" i="1"/>
  <c r="V35" i="1" s="1"/>
  <c r="W35" i="1" s="1"/>
  <c r="T35" i="1"/>
  <c r="S35" i="1"/>
  <c r="U34" i="1"/>
  <c r="V34" i="1" s="1"/>
  <c r="W34" i="1" s="1"/>
  <c r="T34" i="1"/>
  <c r="S34" i="1"/>
  <c r="U32" i="1"/>
  <c r="V32" i="1" s="1"/>
  <c r="W32" i="1" s="1"/>
  <c r="T32" i="1"/>
  <c r="S32" i="1"/>
  <c r="U31" i="1"/>
  <c r="V31" i="1" s="1"/>
  <c r="W31" i="1" s="1"/>
  <c r="T31" i="1"/>
  <c r="S31" i="1"/>
  <c r="U29" i="1"/>
  <c r="V29" i="1" s="1"/>
  <c r="W29" i="1" s="1"/>
  <c r="T29" i="1"/>
  <c r="S29" i="1"/>
  <c r="U28" i="1"/>
  <c r="V28" i="1" s="1"/>
  <c r="W28" i="1" s="1"/>
  <c r="T28" i="1"/>
  <c r="S28" i="1"/>
  <c r="V27" i="1"/>
  <c r="U27" i="1"/>
  <c r="S27" i="1"/>
  <c r="T27" i="1" s="1"/>
  <c r="V26" i="1"/>
  <c r="U26" i="1"/>
  <c r="S26" i="1"/>
  <c r="T26" i="1" s="1"/>
  <c r="W26" i="1" s="1"/>
  <c r="U25" i="1"/>
  <c r="V25" i="1" s="1"/>
  <c r="W25" i="1" s="1"/>
  <c r="T25" i="1"/>
  <c r="S25" i="1"/>
  <c r="U23" i="1"/>
  <c r="V23" i="1" s="1"/>
  <c r="S23" i="1"/>
  <c r="T23" i="1" s="1"/>
  <c r="U22" i="1"/>
  <c r="V22" i="1" s="1"/>
  <c r="W22" i="1" s="1"/>
  <c r="T22" i="1"/>
  <c r="S22" i="1"/>
  <c r="U21" i="1"/>
  <c r="V21" i="1" s="1"/>
  <c r="W21" i="1" s="1"/>
  <c r="T21" i="1"/>
  <c r="S21" i="1"/>
  <c r="U20" i="1"/>
  <c r="V20" i="1" s="1"/>
  <c r="W20" i="1" s="1"/>
  <c r="T20" i="1"/>
  <c r="S20" i="1"/>
  <c r="V19" i="1"/>
  <c r="U19" i="1"/>
  <c r="S19" i="1"/>
  <c r="T19" i="1" s="1"/>
  <c r="V18" i="1"/>
  <c r="U18" i="1"/>
  <c r="S18" i="1"/>
  <c r="T18" i="1" s="1"/>
  <c r="W18" i="1" s="1"/>
  <c r="U17" i="1"/>
  <c r="V17" i="1" s="1"/>
  <c r="W17" i="1" s="1"/>
  <c r="T17" i="1"/>
  <c r="S17" i="1"/>
  <c r="U15" i="1"/>
  <c r="V15" i="1" s="1"/>
  <c r="W15" i="1" s="1"/>
  <c r="T15" i="1"/>
  <c r="S15" i="1"/>
  <c r="U14" i="1"/>
  <c r="V14" i="1" s="1"/>
  <c r="W14" i="1" s="1"/>
  <c r="T14" i="1"/>
  <c r="S14" i="1"/>
  <c r="S11" i="1"/>
  <c r="T11" i="1"/>
  <c r="W11" i="1" s="1"/>
  <c r="U11" i="1"/>
  <c r="V11" i="1"/>
  <c r="V10" i="1"/>
  <c r="T10" i="1"/>
  <c r="U10" i="1"/>
  <c r="S10" i="1"/>
  <c r="W75" i="1"/>
  <c r="V75" i="1"/>
  <c r="U75" i="1"/>
  <c r="T75" i="1"/>
  <c r="W69" i="1"/>
  <c r="V69" i="1"/>
  <c r="U69" i="1"/>
  <c r="T69" i="1"/>
  <c r="W68" i="1"/>
  <c r="V68" i="1"/>
  <c r="U68" i="1"/>
  <c r="T68" i="1"/>
  <c r="W67" i="1"/>
  <c r="V67" i="1"/>
  <c r="U67" i="1"/>
  <c r="T67" i="1"/>
  <c r="W64" i="1"/>
  <c r="V64" i="1"/>
  <c r="U64" i="1"/>
  <c r="T64" i="1"/>
  <c r="W63" i="1"/>
  <c r="V63" i="1"/>
  <c r="U63" i="1"/>
  <c r="T63" i="1"/>
  <c r="W62" i="1"/>
  <c r="V62" i="1"/>
  <c r="U62" i="1"/>
  <c r="T62" i="1"/>
  <c r="W60" i="1"/>
  <c r="V60" i="1"/>
  <c r="U60" i="1"/>
  <c r="T60" i="1"/>
  <c r="U59" i="1"/>
  <c r="T59" i="1"/>
  <c r="W47" i="1"/>
  <c r="V47" i="1"/>
  <c r="U47" i="1"/>
  <c r="T47" i="1"/>
  <c r="W45" i="1"/>
  <c r="V45" i="1"/>
  <c r="U45" i="1"/>
  <c r="T45" i="1"/>
  <c r="W42" i="1"/>
  <c r="V42" i="1"/>
  <c r="U42" i="1"/>
  <c r="T42" i="1"/>
  <c r="V39" i="1"/>
  <c r="W39" i="1" s="1"/>
  <c r="U39" i="1"/>
  <c r="T39" i="1"/>
  <c r="U36" i="1"/>
  <c r="V36" i="1" s="1"/>
  <c r="W36" i="1" s="1"/>
  <c r="T36" i="1"/>
  <c r="U33" i="1"/>
  <c r="V33" i="1" s="1"/>
  <c r="W33" i="1" s="1"/>
  <c r="T33" i="1"/>
  <c r="U30" i="1"/>
  <c r="V30" i="1" s="1"/>
  <c r="W30" i="1" s="1"/>
  <c r="T30" i="1"/>
  <c r="U24" i="1"/>
  <c r="V24" i="1" s="1"/>
  <c r="W24" i="1" s="1"/>
  <c r="T24" i="1"/>
  <c r="U16" i="1"/>
  <c r="V16" i="1" s="1"/>
  <c r="W16" i="1" s="1"/>
  <c r="T16" i="1"/>
  <c r="Q90" i="1"/>
  <c r="Q89" i="1"/>
  <c r="Q88" i="1"/>
  <c r="Q87" i="1"/>
  <c r="Q86" i="1"/>
  <c r="Q85" i="1"/>
  <c r="Q83" i="1"/>
  <c r="Q80" i="1"/>
  <c r="Q78" i="1"/>
  <c r="Q77" i="1"/>
  <c r="Q74" i="1"/>
  <c r="Q73" i="1"/>
  <c r="Q71" i="1"/>
  <c r="Q70" i="1"/>
  <c r="Q67" i="1"/>
  <c r="Q66" i="1"/>
  <c r="Q65" i="1"/>
  <c r="Q58" i="1"/>
  <c r="Q57" i="1"/>
  <c r="Q56" i="1"/>
  <c r="Q55" i="1"/>
  <c r="Q54" i="1"/>
  <c r="Q53" i="1"/>
  <c r="Q52" i="1"/>
  <c r="Q51" i="1"/>
  <c r="Q50" i="1"/>
  <c r="Q49" i="1"/>
  <c r="Q46" i="1"/>
  <c r="Q44" i="1"/>
  <c r="Q41" i="1"/>
  <c r="Q40" i="1"/>
  <c r="Q39" i="1"/>
  <c r="Q38" i="1"/>
  <c r="Q37" i="1"/>
  <c r="Q35" i="1"/>
  <c r="Q34" i="1"/>
  <c r="Q33" i="1"/>
  <c r="Q32" i="1"/>
  <c r="Q31" i="1"/>
  <c r="Q29" i="1"/>
  <c r="Q28" i="1"/>
  <c r="Q27" i="1"/>
  <c r="Q26" i="1"/>
  <c r="Q25" i="1"/>
  <c r="Q23" i="1"/>
  <c r="Q22" i="1"/>
  <c r="Q21" i="1"/>
  <c r="Q20" i="1"/>
  <c r="Q18" i="1"/>
  <c r="Q17" i="1"/>
  <c r="Q15" i="1"/>
  <c r="Q14" i="1"/>
  <c r="Q11" i="1"/>
  <c r="O90" i="1"/>
  <c r="O89" i="1"/>
  <c r="O88" i="1"/>
  <c r="O87" i="1"/>
  <c r="O86" i="1"/>
  <c r="O85" i="1"/>
  <c r="O84" i="1"/>
  <c r="O83" i="1"/>
  <c r="O82" i="1"/>
  <c r="O80" i="1"/>
  <c r="O78" i="1"/>
  <c r="O77" i="1"/>
  <c r="O75" i="1"/>
  <c r="O74" i="1"/>
  <c r="O73" i="1"/>
  <c r="O71" i="1"/>
  <c r="O70" i="1"/>
  <c r="O67" i="1"/>
  <c r="O66" i="1"/>
  <c r="O65" i="1"/>
  <c r="O64" i="1"/>
  <c r="O63" i="1"/>
  <c r="O62" i="1"/>
  <c r="O61" i="1"/>
  <c r="O60" i="1"/>
  <c r="O58" i="1"/>
  <c r="O57" i="1"/>
  <c r="O56" i="1"/>
  <c r="O55" i="1"/>
  <c r="O54" i="1"/>
  <c r="O53" i="1"/>
  <c r="O52" i="1"/>
  <c r="O51" i="1"/>
  <c r="O50" i="1"/>
  <c r="O49" i="1"/>
  <c r="O48" i="1"/>
  <c r="O46" i="1"/>
  <c r="O44" i="1"/>
  <c r="O43" i="1"/>
  <c r="O41" i="1"/>
  <c r="O40" i="1"/>
  <c r="O38" i="1"/>
  <c r="O37" i="1"/>
  <c r="O35" i="1"/>
  <c r="O34" i="1"/>
  <c r="O32" i="1"/>
  <c r="O31" i="1"/>
  <c r="O29" i="1"/>
  <c r="O28" i="1"/>
  <c r="O27" i="1"/>
  <c r="O26" i="1"/>
  <c r="O25" i="1"/>
  <c r="O23" i="1"/>
  <c r="O22" i="1"/>
  <c r="O21" i="1"/>
  <c r="O20" i="1"/>
  <c r="O18" i="1"/>
  <c r="O17" i="1"/>
  <c r="O15" i="1"/>
  <c r="O14" i="1"/>
  <c r="O11" i="1"/>
  <c r="O16" i="1"/>
  <c r="O19" i="1"/>
  <c r="O24" i="1"/>
  <c r="O30" i="1"/>
  <c r="O33" i="1"/>
  <c r="O36" i="1"/>
  <c r="O39" i="1"/>
  <c r="O42" i="1"/>
  <c r="O45" i="1"/>
  <c r="O47" i="1"/>
  <c r="O59" i="1"/>
  <c r="O68" i="1"/>
  <c r="O69" i="1"/>
  <c r="O10" i="1"/>
  <c r="N37" i="1"/>
  <c r="N31" i="1"/>
  <c r="P90" i="1"/>
  <c r="P89" i="1"/>
  <c r="P88" i="1"/>
  <c r="P87" i="1"/>
  <c r="P86" i="1"/>
  <c r="P85" i="1"/>
  <c r="P84" i="1"/>
  <c r="P83" i="1"/>
  <c r="P80" i="1"/>
  <c r="P78" i="1"/>
  <c r="P77" i="1"/>
  <c r="P75" i="1"/>
  <c r="P74" i="1"/>
  <c r="P73" i="1"/>
  <c r="P71" i="1"/>
  <c r="P70" i="1"/>
  <c r="P69" i="1"/>
  <c r="P68" i="1"/>
  <c r="P67" i="1"/>
  <c r="P66" i="1"/>
  <c r="P65" i="1"/>
  <c r="P64" i="1"/>
  <c r="P63" i="1"/>
  <c r="P62" i="1"/>
  <c r="P61" i="1"/>
  <c r="Q61" i="1" s="1"/>
  <c r="P60" i="1"/>
  <c r="P58" i="1"/>
  <c r="P57" i="1"/>
  <c r="P56" i="1"/>
  <c r="P55" i="1"/>
  <c r="P54" i="1"/>
  <c r="P53" i="1"/>
  <c r="P52" i="1"/>
  <c r="P51" i="1"/>
  <c r="P50" i="1"/>
  <c r="P49" i="1"/>
  <c r="P48" i="1"/>
  <c r="U48" i="1" s="1"/>
  <c r="V48" i="1" s="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1" i="1"/>
  <c r="P10" i="1"/>
  <c r="Q10" i="1" s="1"/>
  <c r="W25" i="3" l="1"/>
  <c r="Q25" i="3"/>
  <c r="Q48" i="1"/>
  <c r="W20" i="3"/>
  <c r="W13" i="3"/>
  <c r="W34" i="3" s="1"/>
  <c r="V34" i="3"/>
  <c r="T34" i="3"/>
  <c r="W90" i="1"/>
  <c r="W83" i="1"/>
  <c r="W77" i="1"/>
  <c r="W65" i="1"/>
  <c r="W51" i="1"/>
  <c r="W54" i="1"/>
  <c r="W57" i="1"/>
  <c r="W48" i="1"/>
  <c r="W56" i="1"/>
  <c r="W50" i="1"/>
  <c r="W55" i="1"/>
  <c r="W37" i="1"/>
  <c r="W40" i="1"/>
  <c r="W89" i="1"/>
  <c r="W88" i="1"/>
  <c r="W66" i="1"/>
  <c r="W53" i="1"/>
  <c r="W49" i="1"/>
  <c r="W52" i="1"/>
  <c r="W27" i="1"/>
  <c r="W23" i="1"/>
  <c r="W19" i="1"/>
  <c r="W35" i="3" l="1"/>
  <c r="W36" i="3" s="1"/>
  <c r="W10" i="1"/>
  <c r="T91" i="1"/>
  <c r="K31" i="3" l="1"/>
  <c r="K33" i="3" l="1"/>
  <c r="J33" i="3"/>
  <c r="H33" i="3"/>
  <c r="K32" i="3"/>
  <c r="J32" i="3"/>
  <c r="H32" i="3"/>
  <c r="L31" i="3"/>
  <c r="R31" i="3" s="1"/>
  <c r="J31" i="3"/>
  <c r="H31" i="3"/>
  <c r="K30" i="3"/>
  <c r="J30" i="3"/>
  <c r="H30" i="3"/>
  <c r="K29" i="3"/>
  <c r="J29" i="3"/>
  <c r="H29" i="3"/>
  <c r="K25" i="3"/>
  <c r="J25" i="3"/>
  <c r="H25" i="3"/>
  <c r="K22" i="3"/>
  <c r="J22" i="3"/>
  <c r="H22" i="3"/>
  <c r="K21" i="3"/>
  <c r="J21" i="3"/>
  <c r="H21" i="3"/>
  <c r="K20" i="3"/>
  <c r="J20" i="3"/>
  <c r="H20" i="3"/>
  <c r="K18" i="3"/>
  <c r="J18" i="3"/>
  <c r="H18" i="3"/>
  <c r="K16" i="3"/>
  <c r="J16" i="3"/>
  <c r="H16" i="3"/>
  <c r="K15" i="3"/>
  <c r="J15" i="3"/>
  <c r="H15" i="3"/>
  <c r="K14" i="3"/>
  <c r="J14" i="3"/>
  <c r="H14" i="3"/>
  <c r="K13" i="3"/>
  <c r="J13" i="3"/>
  <c r="H13" i="3"/>
  <c r="K12" i="3"/>
  <c r="J12" i="3"/>
  <c r="H12" i="3"/>
  <c r="K11" i="3"/>
  <c r="J11" i="3"/>
  <c r="H11" i="3"/>
  <c r="K90" i="1"/>
  <c r="J90" i="1"/>
  <c r="K89" i="1"/>
  <c r="J89" i="1"/>
  <c r="K88" i="1"/>
  <c r="J88" i="1"/>
  <c r="K87" i="1"/>
  <c r="J87" i="1"/>
  <c r="K86" i="1"/>
  <c r="J86" i="1"/>
  <c r="K85" i="1"/>
  <c r="J85" i="1"/>
  <c r="K84" i="1"/>
  <c r="J84" i="1"/>
  <c r="K83" i="1"/>
  <c r="J83" i="1"/>
  <c r="K82" i="1"/>
  <c r="J82" i="1"/>
  <c r="K80" i="1"/>
  <c r="J80" i="1"/>
  <c r="K78" i="1"/>
  <c r="J78" i="1"/>
  <c r="K77" i="1"/>
  <c r="J77" i="1"/>
  <c r="K75" i="1"/>
  <c r="J75" i="1"/>
  <c r="K74" i="1"/>
  <c r="J74" i="1"/>
  <c r="K73" i="1"/>
  <c r="J73" i="1"/>
  <c r="K71" i="1"/>
  <c r="J71" i="1"/>
  <c r="K70" i="1"/>
  <c r="J70" i="1"/>
  <c r="K69" i="1"/>
  <c r="J69" i="1"/>
  <c r="K68" i="1"/>
  <c r="J68" i="1"/>
  <c r="K67" i="1"/>
  <c r="J67" i="1"/>
  <c r="K66" i="1"/>
  <c r="J66" i="1"/>
  <c r="K65" i="1"/>
  <c r="J65" i="1"/>
  <c r="K64" i="1"/>
  <c r="J64" i="1"/>
  <c r="K63" i="1"/>
  <c r="J63" i="1"/>
  <c r="K62" i="1"/>
  <c r="J62" i="1"/>
  <c r="K61" i="1"/>
  <c r="U61" i="1" s="1"/>
  <c r="V61" i="1" s="1"/>
  <c r="W61" i="1" s="1"/>
  <c r="J61" i="1"/>
  <c r="K60" i="1"/>
  <c r="J60" i="1"/>
  <c r="K59" i="1"/>
  <c r="J59" i="1"/>
  <c r="K58" i="1"/>
  <c r="J58" i="1"/>
  <c r="K57" i="1"/>
  <c r="J57" i="1"/>
  <c r="K56" i="1"/>
  <c r="J56" i="1"/>
  <c r="K55" i="1"/>
  <c r="J55" i="1"/>
  <c r="K54" i="1"/>
  <c r="J54" i="1"/>
  <c r="K53" i="1"/>
  <c r="J53" i="1"/>
  <c r="K52" i="1"/>
  <c r="J52" i="1"/>
  <c r="K51" i="1"/>
  <c r="J51" i="1"/>
  <c r="K50" i="1"/>
  <c r="J50" i="1"/>
  <c r="K49" i="1"/>
  <c r="J49" i="1"/>
  <c r="J48" i="1"/>
  <c r="K47" i="1"/>
  <c r="J47" i="1"/>
  <c r="K46" i="1"/>
  <c r="J46" i="1"/>
  <c r="K45" i="1"/>
  <c r="J45" i="1"/>
  <c r="K44" i="1"/>
  <c r="J44" i="1"/>
  <c r="K43" i="1"/>
  <c r="J43" i="1"/>
  <c r="K42" i="1"/>
  <c r="J42" i="1"/>
  <c r="K41" i="1"/>
  <c r="J41" i="1"/>
  <c r="K40" i="1"/>
  <c r="J40" i="1"/>
  <c r="K39" i="1"/>
  <c r="J39" i="1"/>
  <c r="K38" i="1"/>
  <c r="J38" i="1"/>
  <c r="K37" i="1"/>
  <c r="J37" i="1"/>
  <c r="K36" i="1"/>
  <c r="J36" i="1"/>
  <c r="K35" i="1"/>
  <c r="J35" i="1"/>
  <c r="K34" i="1"/>
  <c r="J34" i="1"/>
  <c r="K33" i="1"/>
  <c r="J33" i="1"/>
  <c r="K32" i="1"/>
  <c r="J32" i="1"/>
  <c r="K31" i="1"/>
  <c r="J31" i="1"/>
  <c r="K30" i="1"/>
  <c r="J30" i="1"/>
  <c r="K29" i="1"/>
  <c r="J29" i="1"/>
  <c r="K28" i="1"/>
  <c r="J28" i="1"/>
  <c r="K27" i="1"/>
  <c r="J27" i="1"/>
  <c r="K26" i="1"/>
  <c r="J26" i="1"/>
  <c r="K25" i="1"/>
  <c r="J25" i="1"/>
  <c r="K24" i="1"/>
  <c r="J24" i="1"/>
  <c r="K23" i="1"/>
  <c r="J23" i="1"/>
  <c r="K22" i="1"/>
  <c r="J22" i="1"/>
  <c r="K21" i="1"/>
  <c r="J21" i="1"/>
  <c r="K20" i="1"/>
  <c r="J20" i="1"/>
  <c r="K19" i="1"/>
  <c r="J19" i="1"/>
  <c r="K18" i="1"/>
  <c r="J18" i="1"/>
  <c r="K17" i="1"/>
  <c r="J17" i="1"/>
  <c r="K16" i="1"/>
  <c r="J16" i="1"/>
  <c r="K15" i="1"/>
  <c r="J15" i="1"/>
  <c r="K14" i="1"/>
  <c r="J14" i="1"/>
  <c r="K11" i="1"/>
  <c r="J11" i="1"/>
  <c r="K10" i="1"/>
  <c r="J10" i="1"/>
  <c r="H90" i="1"/>
  <c r="H89" i="1"/>
  <c r="H88" i="1"/>
  <c r="H87" i="1"/>
  <c r="H86" i="1"/>
  <c r="H85" i="1"/>
  <c r="H84" i="1"/>
  <c r="H83" i="1"/>
  <c r="H82" i="1"/>
  <c r="H80" i="1"/>
  <c r="H78" i="1"/>
  <c r="H77" i="1"/>
  <c r="H75" i="1"/>
  <c r="H74" i="1"/>
  <c r="H73" i="1"/>
  <c r="H71" i="1"/>
  <c r="H70" i="1"/>
  <c r="H67" i="1"/>
  <c r="H66" i="1"/>
  <c r="H65" i="1"/>
  <c r="H64" i="1"/>
  <c r="H63" i="1"/>
  <c r="H62" i="1"/>
  <c r="H61" i="1"/>
  <c r="H60" i="1"/>
  <c r="H58" i="1"/>
  <c r="H57" i="1"/>
  <c r="H56" i="1"/>
  <c r="H55" i="1"/>
  <c r="H54" i="1"/>
  <c r="H53" i="1"/>
  <c r="H52" i="1"/>
  <c r="H51" i="1"/>
  <c r="H50" i="1"/>
  <c r="H49" i="1"/>
  <c r="H48" i="1"/>
  <c r="H46" i="1"/>
  <c r="H44" i="1"/>
  <c r="H43" i="1"/>
  <c r="H41" i="1"/>
  <c r="H40" i="1"/>
  <c r="H39" i="1"/>
  <c r="H38" i="1"/>
  <c r="H37" i="1"/>
  <c r="H35" i="1"/>
  <c r="H34" i="1"/>
  <c r="H33" i="1"/>
  <c r="H32" i="1"/>
  <c r="H31" i="1"/>
  <c r="H29" i="1"/>
  <c r="H28" i="1"/>
  <c r="H27" i="1"/>
  <c r="H26" i="1"/>
  <c r="H25" i="1"/>
  <c r="H23" i="1"/>
  <c r="H22" i="1"/>
  <c r="H21" i="1"/>
  <c r="H20" i="1"/>
  <c r="H18" i="1"/>
  <c r="H17" i="1"/>
  <c r="H15" i="1"/>
  <c r="H14" i="1"/>
  <c r="H11" i="1"/>
  <c r="H10" i="1"/>
  <c r="H34" i="3" l="1"/>
  <c r="L18" i="3"/>
  <c r="L13" i="3"/>
  <c r="L25" i="3"/>
  <c r="L32" i="3"/>
  <c r="L12" i="3"/>
  <c r="L16" i="3"/>
  <c r="L22" i="3"/>
  <c r="L11" i="3"/>
  <c r="L15" i="3"/>
  <c r="L21" i="3"/>
  <c r="L30" i="3"/>
  <c r="L14" i="3"/>
  <c r="L20" i="3"/>
  <c r="L29" i="3"/>
  <c r="L33" i="3"/>
  <c r="L15" i="1"/>
  <c r="L19" i="1"/>
  <c r="Q19" i="1" s="1"/>
  <c r="L23" i="1"/>
  <c r="L27" i="1"/>
  <c r="L29" i="1"/>
  <c r="L33" i="1"/>
  <c r="L39" i="1"/>
  <c r="L43" i="1"/>
  <c r="Q43" i="1" s="1"/>
  <c r="L47" i="1"/>
  <c r="Q47" i="1" s="1"/>
  <c r="L49" i="1"/>
  <c r="L53" i="1"/>
  <c r="L57" i="1"/>
  <c r="L63" i="1"/>
  <c r="Q63" i="1" s="1"/>
  <c r="L69" i="1"/>
  <c r="Q69" i="1" s="1"/>
  <c r="L74" i="1"/>
  <c r="L80" i="1"/>
  <c r="L87" i="1"/>
  <c r="L11" i="1"/>
  <c r="L17" i="1"/>
  <c r="L21" i="1"/>
  <c r="L25" i="1"/>
  <c r="L31" i="1"/>
  <c r="L35" i="1"/>
  <c r="L37" i="1"/>
  <c r="L41" i="1"/>
  <c r="L45" i="1"/>
  <c r="Q45" i="1" s="1"/>
  <c r="L51" i="1"/>
  <c r="L55" i="1"/>
  <c r="L59" i="1"/>
  <c r="Q59" i="1" s="1"/>
  <c r="V59" i="1" s="1"/>
  <c r="L61" i="1"/>
  <c r="L65" i="1"/>
  <c r="L67" i="1"/>
  <c r="L71" i="1"/>
  <c r="L77" i="1"/>
  <c r="L83" i="1"/>
  <c r="L85" i="1"/>
  <c r="L89" i="1"/>
  <c r="L10" i="1"/>
  <c r="L14" i="1"/>
  <c r="L16" i="1"/>
  <c r="L18" i="1"/>
  <c r="L20" i="1"/>
  <c r="L22" i="1"/>
  <c r="L24" i="1"/>
  <c r="L26" i="1"/>
  <c r="L28" i="1"/>
  <c r="L30" i="1"/>
  <c r="L32" i="1"/>
  <c r="L34" i="1"/>
  <c r="L36" i="1"/>
  <c r="L38" i="1"/>
  <c r="L40" i="1"/>
  <c r="L42" i="1"/>
  <c r="Q42" i="1" s="1"/>
  <c r="L44" i="1"/>
  <c r="L46" i="1"/>
  <c r="L48" i="1"/>
  <c r="L50" i="1"/>
  <c r="L52" i="1"/>
  <c r="L54" i="1"/>
  <c r="L56" i="1"/>
  <c r="L58" i="1"/>
  <c r="L60" i="1"/>
  <c r="Q60" i="1" s="1"/>
  <c r="L62" i="1"/>
  <c r="Q62" i="1" s="1"/>
  <c r="L64" i="1"/>
  <c r="Q64" i="1" s="1"/>
  <c r="L66" i="1"/>
  <c r="L68" i="1"/>
  <c r="Q68" i="1" s="1"/>
  <c r="L70" i="1"/>
  <c r="L73" i="1"/>
  <c r="L75" i="1"/>
  <c r="Q75" i="1" s="1"/>
  <c r="L78" i="1"/>
  <c r="L82" i="1"/>
  <c r="L84" i="1"/>
  <c r="Q84" i="1" s="1"/>
  <c r="L86" i="1"/>
  <c r="L88" i="1"/>
  <c r="L90" i="1"/>
  <c r="M80" i="1"/>
  <c r="M42" i="1"/>
  <c r="M44" i="1"/>
  <c r="M64" i="1"/>
  <c r="M68" i="1"/>
  <c r="M84" i="1"/>
  <c r="H91" i="1"/>
  <c r="M11" i="1"/>
  <c r="M15" i="1"/>
  <c r="M17" i="1"/>
  <c r="M19" i="1"/>
  <c r="M21" i="1"/>
  <c r="M23" i="1"/>
  <c r="M25" i="1"/>
  <c r="M27" i="1"/>
  <c r="M29" i="1"/>
  <c r="M35" i="1"/>
  <c r="M37" i="1"/>
  <c r="M41" i="1"/>
  <c r="M43" i="1"/>
  <c r="M45" i="1"/>
  <c r="M63" i="1"/>
  <c r="M67" i="1"/>
  <c r="M69" i="1"/>
  <c r="M77" i="1"/>
  <c r="M87" i="1"/>
  <c r="M66" i="1"/>
  <c r="J91" i="1"/>
  <c r="J34" i="3"/>
  <c r="M33" i="3"/>
  <c r="M31" i="3"/>
  <c r="M13" i="3"/>
  <c r="M83" i="1"/>
  <c r="M65" i="1"/>
  <c r="M59" i="1"/>
  <c r="M55" i="1"/>
  <c r="M54" i="1"/>
  <c r="M53" i="1"/>
  <c r="M49" i="1"/>
  <c r="W59" i="1" l="1"/>
  <c r="M30" i="3"/>
  <c r="M20" i="3"/>
  <c r="L34" i="3"/>
  <c r="M22" i="3"/>
  <c r="M15" i="3"/>
  <c r="M16" i="3"/>
  <c r="M29" i="3"/>
  <c r="M12" i="3"/>
  <c r="O34" i="3"/>
  <c r="R29" i="3"/>
  <c r="R14" i="3"/>
  <c r="R21" i="3"/>
  <c r="R11" i="3"/>
  <c r="R16" i="3"/>
  <c r="M32" i="3"/>
  <c r="R32" i="3"/>
  <c r="R13" i="3"/>
  <c r="M14" i="3"/>
  <c r="M34" i="3" s="1"/>
  <c r="M21" i="3"/>
  <c r="M11" i="3"/>
  <c r="R33" i="3"/>
  <c r="R20" i="3"/>
  <c r="R30" i="3"/>
  <c r="R15" i="3"/>
  <c r="R22" i="3"/>
  <c r="R12" i="3"/>
  <c r="M25" i="3"/>
  <c r="R25" i="3"/>
  <c r="M18" i="3"/>
  <c r="R18" i="3"/>
  <c r="L91" i="1"/>
  <c r="M75" i="1"/>
  <c r="M82" i="1"/>
  <c r="M62" i="1"/>
  <c r="M51" i="1"/>
  <c r="M58" i="1"/>
  <c r="M90" i="1"/>
  <c r="M50" i="1"/>
  <c r="M89" i="1"/>
  <c r="M71" i="1"/>
  <c r="M47" i="1"/>
  <c r="M39" i="1"/>
  <c r="M70" i="1"/>
  <c r="M46" i="1"/>
  <c r="M74" i="1"/>
  <c r="M86" i="1"/>
  <c r="R88" i="1"/>
  <c r="R84" i="1"/>
  <c r="R78" i="1"/>
  <c r="R73" i="1"/>
  <c r="R68" i="1"/>
  <c r="R64" i="1"/>
  <c r="R60" i="1"/>
  <c r="R56" i="1"/>
  <c r="R52" i="1"/>
  <c r="R48" i="1"/>
  <c r="R44" i="1"/>
  <c r="R40" i="1"/>
  <c r="M36" i="1"/>
  <c r="Q36" i="1"/>
  <c r="R36" i="1" s="1"/>
  <c r="M32" i="1"/>
  <c r="R32" i="1"/>
  <c r="M28" i="1"/>
  <c r="R28" i="1"/>
  <c r="M24" i="1"/>
  <c r="Q24" i="1"/>
  <c r="R24" i="1" s="1"/>
  <c r="M20" i="1"/>
  <c r="R20" i="1"/>
  <c r="M16" i="1"/>
  <c r="Q16" i="1"/>
  <c r="R16" i="1" s="1"/>
  <c r="M10" i="1"/>
  <c r="R85" i="1"/>
  <c r="R77" i="1"/>
  <c r="R67" i="1"/>
  <c r="R61" i="1"/>
  <c r="R55" i="1"/>
  <c r="R45" i="1"/>
  <c r="R37" i="1"/>
  <c r="R31" i="1"/>
  <c r="R21" i="1"/>
  <c r="R11" i="1"/>
  <c r="R80" i="1"/>
  <c r="R69" i="1"/>
  <c r="R57" i="1"/>
  <c r="R49" i="1"/>
  <c r="R43" i="1"/>
  <c r="R33" i="1"/>
  <c r="R27" i="1"/>
  <c r="R19" i="1"/>
  <c r="M52" i="1"/>
  <c r="M56" i="1"/>
  <c r="M61" i="1"/>
  <c r="M73" i="1"/>
  <c r="M33" i="1"/>
  <c r="M88" i="1"/>
  <c r="M78" i="1"/>
  <c r="M48" i="1"/>
  <c r="M57" i="1"/>
  <c r="M85" i="1"/>
  <c r="M31" i="1"/>
  <c r="M60" i="1"/>
  <c r="M40" i="1"/>
  <c r="R90" i="1"/>
  <c r="R86" i="1"/>
  <c r="R75" i="1"/>
  <c r="R70" i="1"/>
  <c r="R66" i="1"/>
  <c r="R62" i="1"/>
  <c r="R58" i="1"/>
  <c r="R54" i="1"/>
  <c r="R50" i="1"/>
  <c r="R46" i="1"/>
  <c r="R42" i="1"/>
  <c r="M38" i="1"/>
  <c r="R38" i="1"/>
  <c r="M34" i="1"/>
  <c r="R34" i="1"/>
  <c r="M30" i="1"/>
  <c r="Q30" i="1"/>
  <c r="R30" i="1" s="1"/>
  <c r="M26" i="1"/>
  <c r="R26" i="1"/>
  <c r="M22" i="1"/>
  <c r="R22" i="1"/>
  <c r="M18" i="1"/>
  <c r="R18" i="1"/>
  <c r="M14" i="1"/>
  <c r="R14" i="1"/>
  <c r="R89" i="1"/>
  <c r="R83" i="1"/>
  <c r="R71" i="1"/>
  <c r="R65" i="1"/>
  <c r="R59" i="1"/>
  <c r="R51" i="1"/>
  <c r="R41" i="1"/>
  <c r="R35" i="1"/>
  <c r="R25" i="1"/>
  <c r="R17" i="1"/>
  <c r="R87" i="1"/>
  <c r="R74" i="1"/>
  <c r="R63" i="1"/>
  <c r="R53" i="1"/>
  <c r="R47" i="1"/>
  <c r="R39" i="1"/>
  <c r="R29" i="1"/>
  <c r="R23" i="1"/>
  <c r="R15" i="1"/>
  <c r="Q34" i="3" l="1"/>
  <c r="R34" i="3"/>
  <c r="D24" i="4" s="1"/>
  <c r="E24" i="4" s="1"/>
  <c r="P82" i="1"/>
  <c r="O91" i="1"/>
  <c r="R10" i="1"/>
  <c r="M35" i="3"/>
  <c r="M36" i="3" s="1"/>
  <c r="Q82" i="1" l="1"/>
  <c r="Q91" i="1" s="1"/>
  <c r="U82" i="1"/>
  <c r="V82" i="1" s="1"/>
  <c r="R35" i="3"/>
  <c r="R36" i="3" s="1"/>
  <c r="M91" i="1"/>
  <c r="C23" i="4" s="1"/>
  <c r="C27" i="4" s="1"/>
  <c r="W82" i="1" l="1"/>
  <c r="W91" i="1" s="1"/>
  <c r="V91" i="1"/>
  <c r="R82" i="1"/>
  <c r="R91" i="1" s="1"/>
  <c r="D23" i="4" s="1"/>
  <c r="D27" i="4" s="1"/>
  <c r="E23" i="4" l="1"/>
  <c r="E27" i="4" s="1"/>
  <c r="E31" i="4" s="1"/>
</calcChain>
</file>

<file path=xl/sharedStrings.xml><?xml version="1.0" encoding="utf-8"?>
<sst xmlns="http://schemas.openxmlformats.org/spreadsheetml/2006/main" count="300" uniqueCount="147">
  <si>
    <t>Bill of Quantities</t>
  </si>
  <si>
    <t>ACMV Works</t>
  </si>
  <si>
    <t>Bank Al Habib (12th Floor)</t>
  </si>
  <si>
    <t>Centrepoint, Karachi</t>
  </si>
  <si>
    <t>Description</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</si>
  <si>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</si>
  <si>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</si>
  <si>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</si>
  <si>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</si>
  <si>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</si>
  <si>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</si>
  <si>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</si>
  <si>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</si>
  <si>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</si>
  <si>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</si>
  <si>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</si>
  <si>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</si>
  <si>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</si>
  <si>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</si>
  <si>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</si>
  <si>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</si>
  <si>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</si>
  <si>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</si>
  <si>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</si>
  <si>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</si>
  <si>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</si>
  <si>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</si>
  <si>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</si>
  <si>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</si>
  <si>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</si>
  <si>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</si>
  <si>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</si>
  <si>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</si>
  <si>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</si>
  <si>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</si>
  <si>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</si>
  <si>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</si>
  <si>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</si>
  <si>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</si>
  <si>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</si>
  <si>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</si>
  <si>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</si>
  <si>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</si>
  <si>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</si>
  <si>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</si>
  <si>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</si>
  <si>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</si>
  <si>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</si>
  <si>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</si>
  <si>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</si>
  <si>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</si>
  <si>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</si>
  <si>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</si>
  <si>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</si>
  <si>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</si>
  <si>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</si>
  <si>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</si>
  <si>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</si>
  <si>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</si>
  <si>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</si>
  <si>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</si>
  <si>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</si>
  <si>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</si>
  <si>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</si>
  <si>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</si>
  <si>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</si>
  <si>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</si>
  <si>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</si>
  <si>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</si>
  <si>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</si>
  <si>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</si>
  <si>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</si>
  <si>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</si>
  <si>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</si>
  <si>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Fire Suppression Services</t>
  </si>
  <si>
    <t>FIRE FIGHTING SERVICES</t>
  </si>
  <si>
    <t>Dia  25 mm          (Threaded fitting)</t>
  </si>
  <si>
    <t>Rm.</t>
  </si>
  <si>
    <t>Dia  32 mm          (Threaded fitting)</t>
  </si>
  <si>
    <t>Dia  40 mm          (Threaded fitting)</t>
  </si>
  <si>
    <t>Dia  50 mm          (Threaded fitting)</t>
  </si>
  <si>
    <t>Dia  65 mm          (Welded joints fitting)</t>
  </si>
  <si>
    <t>Dia  100 mm        (Welded joints fitting)</t>
  </si>
  <si>
    <t>Sprinkler Heads</t>
  </si>
  <si>
    <t>Fire extinguishers with fixing accessories.</t>
  </si>
  <si>
    <r>
      <rPr>
        <sz val="11"/>
        <rFont val="Calibri"/>
        <family val="2"/>
        <scheme val="minor"/>
      </rPr>
      <t>Type Class B&amp;C FX-3  (6 Kg. CO2 Carbon Dioxide Gas)</t>
    </r>
  </si>
  <si>
    <t>Type Class A,B&amp;C  FX-4  (6 Kg. Dry Chemical Powder)</t>
  </si>
  <si>
    <t>Automatic fire extinguisher (10 Kg. Dry Chemical Powder).</t>
  </si>
  <si>
    <t>UL Listed Pressure reducing valve (PRV) 100 mm dia (01 No)</t>
  </si>
  <si>
    <t>OS &amp; Y Gate valve 100 mm size (01 No)</t>
  </si>
  <si>
    <t>Pressure Gauge (02 Nos)</t>
  </si>
  <si>
    <t>Water flow switch 100 mm dia (01 No)</t>
  </si>
  <si>
    <t>Flushing of entire fire pipe work according to (NFPA-13).</t>
  </si>
  <si>
    <t xml:space="preserve">LESS DISCOUNT -5% </t>
  </si>
  <si>
    <t>TOTAL AMOUNT AFTER DISCOUNT  (INCLUDING 8% WHT TAX)</t>
  </si>
  <si>
    <t xml:space="preserve">TOTAL AMOUNT EXCL. TAX 8% </t>
  </si>
  <si>
    <t>LESS DISCOUNT -5%</t>
  </si>
  <si>
    <t>TOTAL FINAL AMOUNT AFTER TAX AND DISCOUNT DEDUCTION</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</si>
  <si>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</si>
  <si>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</si>
  <si>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</si>
  <si>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</si>
  <si>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BILL OF QUANTITIES</t>
  </si>
  <si>
    <t>RUNNING BILL NO 1</t>
  </si>
  <si>
    <t>S.#</t>
  </si>
  <si>
    <t>ITEM DESCRIPTION</t>
  </si>
  <si>
    <t>QTY</t>
  </si>
  <si>
    <t>UNIT</t>
  </si>
  <si>
    <t>TOTAL
(Rs.)</t>
  </si>
  <si>
    <t>MATERIAL</t>
  </si>
  <si>
    <t>LABOUR</t>
  </si>
  <si>
    <t>BILLED QTY</t>
  </si>
  <si>
    <t>AMOUNT</t>
  </si>
  <si>
    <t>Labour Rate</t>
  </si>
  <si>
    <t>Supply Rate</t>
  </si>
  <si>
    <t>S.No</t>
  </si>
  <si>
    <t xml:space="preserve">HVAC Work </t>
  </si>
  <si>
    <t>Fire Fighting</t>
  </si>
  <si>
    <t xml:space="preserve">Grand Total Amount </t>
  </si>
  <si>
    <t>Painting  &amp;  Identification  work  on  pipes  &amp;  duct,  supports, hangers  etc.  complete  in  all  respects  with  one  coat  of  ICI make Red lead oxide primer &amp; two coats of ICI make enamel paint as per instruction of Consultant.</t>
  </si>
  <si>
    <t>HVAC AND FIRE FIGHTING WORKS</t>
  </si>
  <si>
    <t xml:space="preserve">Total Cost of FSS Rs. </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</si>
  <si>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</si>
  <si>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Supply, installation, testing &amp; commissioning of fire
suppression system including all equipment, pipe works and accessories ready to operate as per specifications, drawings and instructions of consultants</t>
  </si>
  <si>
    <t>Sprinkler  Pendent  type  (concealed  with  face  /  Cover plate) K = 5.6 (Opening Temperature 57ºC)</t>
  </si>
  <si>
    <t>Zone Control Valve assembly 100 mm dia complete with following. (UL Listed)</t>
  </si>
  <si>
    <t>50 mm dia test valve with sight glass &amp; sectional drain valve (01 No)</t>
  </si>
  <si>
    <t>Testing,  and commissioning of  entire fire  fighting installation as per Consultant’s approval.</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</si>
  <si>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</si>
  <si>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</si>
  <si>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Painting, identification and tagging to the installations and equipments.</t>
  </si>
  <si>
    <t>BANK AL HABIB LIMITED</t>
  </si>
  <si>
    <t>12TH FLOOR CENTER POINT  KARACHI</t>
  </si>
  <si>
    <t>ADV REC</t>
  </si>
  <si>
    <t>RUNNING BILL NO 2</t>
  </si>
  <si>
    <t>Supply  &amp;  installation  of  Volume  Control  Damper  in  16  SWG G.I  sheet  metal  with  gas  kits,  nut  bolts,   complete  in  all respects, ready to operate as per specification, drawings &amp; as per instruction of Consultant.</t>
  </si>
  <si>
    <t>Supply  &amp;  installation  of  Fire  Damper  with  linkage  &amp;  fuse complete in all respects ready to operate as per specification, drawings &amp; as per instruction of Consultant.</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</si>
  <si>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</si>
  <si>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Digital  Decorative  Thermostat  Controller  (BMS  Interfacable) with Duct Mounted Sensor</t>
  </si>
  <si>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</si>
  <si>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t>Control wiring from controller to sensors, motorized valve and Power wiring up to 5 meter radius</t>
  </si>
  <si>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</si>
  <si>
    <t>Cumulative Work Done</t>
  </si>
  <si>
    <t>TOTAL AMOUNT WITH MATERIAL AND LABOUR</t>
  </si>
  <si>
    <t>SUMMARY OF RUNNING BILL NO 2</t>
  </si>
  <si>
    <t>Running Bill No 1</t>
  </si>
  <si>
    <t>Running Bill No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</si>
</sst>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_-;\-* #,##0_-;_-* &quot;-&quot;??_-;_-@_-"/>
    <numFmt numFmtId="166" formatCode="_(* #,##0.00_);_(* \(#,##0.00\);_(* &quot;-&quot;??_);_(@_)"/>
    <numFmt numFmtId="167" formatCode="_(* #,##0_);_(* \(#,##0\);_(* &quot;-&quot;??_);_(@_)"/>
    <numFmt numFmtId="168" formatCode="_-* #,##0.0_-;\-* #,##0.0_-;_-* &quot;-&quot;??_-;_-@_-"/>
  </numFmts>
  <fonts count="22" x14ac:knownFonts="1">
    <font>
      <sz val="10"/>
      <color rgb="FF000000"/>
      <name val="Times New Roman"/>
      <charset val="204"/>
    </font>
    <font>
      <sz val="11"/>
      <color theme="1"/>
      <name val="Calibri"/>
      <family val="2"/>
      <scheme val="minor"/>
    </font>
    <font>
      <sz val="10"/>
      <color rgb="FF000000"/>
      <name val="Times New Roman"/>
      <family val="1"/>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
      <b/>
      <sz val="11"/>
      <color theme="1"/>
      <name val="Calibri"/>
      <family val="2"/>
      <scheme val="minor"/>
    </font>
    <font>
      <b/>
      <sz val="16"/>
      <color theme="1"/>
      <name val="Calibri"/>
      <family val="2"/>
      <scheme val="minor"/>
    </font>
    <font>
      <b/>
      <sz val="14"/>
      <name val="Calibri"/>
      <family val="2"/>
      <scheme val="minor"/>
    </font>
    <font>
      <sz val="14"/>
      <name val="Calibri"/>
      <family val="2"/>
      <scheme val="minor"/>
    </font>
    <font>
      <b/>
      <sz val="11"/>
      <color theme="1"/>
      <name val="Century Gothic"/>
      <family val="2"/>
    </font>
    <font>
      <sz val="11"/>
      <color theme="1"/>
      <name val="Century Gothic"/>
      <family val="2"/>
    </font>
    <font>
      <b/>
      <u/>
      <sz val="22"/>
      <name val="Calibri"/>
      <family val="2"/>
      <scheme val="minor"/>
    </font>
    <font>
      <b/>
      <sz val="14"/>
      <color theme="1"/>
      <name val="Calibri"/>
      <family val="2"/>
      <scheme val="minor"/>
    </font>
    <font>
      <sz val="14"/>
      <color theme="1"/>
      <name val="Calibri"/>
      <family val="2"/>
      <scheme val="minor"/>
    </font>
    <font>
      <b/>
      <sz val="10"/>
      <color rgb="FF000000"/>
      <name val="Arial Black"/>
      <family val="2"/>
    </font>
    <font>
      <b/>
      <sz val="12"/>
      <color rgb="FF000000"/>
      <name val="Times New Roman"/>
      <family val="1"/>
    </font>
  </fonts>
  <fills count="2">
    <fill>
      <patternFill patternType="none"/>
    </fill>
    <fill>
      <patternFill patternType="gray125"/>
    </fill>
  </fills>
  <borders count="5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rgb="FF000000"/>
      </bottom>
      <diagonal/>
    </border>
    <border>
      <left/>
      <right style="thin">
        <color indexed="64"/>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rgb="FF000000"/>
      </left>
      <right/>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rgb="FF000000"/>
      </right>
      <top style="medium">
        <color indexed="64"/>
      </top>
      <bottom style="medium">
        <color indexed="64"/>
      </bottom>
      <diagonal/>
    </border>
  </borders>
  <cellStyleXfs count="5">
    <xf numFmtId="0" fontId="0" fillId="0" borderId="0"/>
    <xf numFmtId="43" fontId="2" fillId="0" borderId="0" applyFont="0" applyFill="0" applyBorder="0" applyAlignment="0" applyProtection="0"/>
    <xf numFmtId="0" fontId="10" fillId="0" borderId="0"/>
    <xf numFmtId="166" fontId="10" fillId="0" borderId="0" applyFont="0" applyFill="0" applyBorder="0" applyAlignment="0" applyProtection="0"/>
    <xf numFmtId="0" fontId="1" fillId="0" borderId="0"/>
  </cellStyleXfs>
  <cellXfs count="215">
    <xf numFmtId="0" fontId="0" fillId="0" borderId="0" xfId="0" applyAlignment="1">
      <alignment horizontal="left" vertical="top"/>
    </xf>
    <xf numFmtId="0" fontId="3" fillId="0" borderId="0" xfId="0" applyFont="1" applyAlignment="1">
      <alignment horizontal="center" vertical="center"/>
    </xf>
    <xf numFmtId="0" fontId="3" fillId="0" borderId="0" xfId="0" applyFont="1" applyAlignment="1">
      <alignment horizontal="left" vertical="top"/>
    </xf>
    <xf numFmtId="0" fontId="3" fillId="0" borderId="0" xfId="0" applyFont="1" applyAlignment="1">
      <alignment horizontal="right" vertical="center" wrapText="1"/>
    </xf>
    <xf numFmtId="0" fontId="5" fillId="0" borderId="2" xfId="0" applyFont="1" applyBorder="1" applyAlignment="1">
      <alignment horizontal="left" vertical="top" wrapText="1"/>
    </xf>
    <xf numFmtId="0" fontId="5" fillId="0" borderId="3" xfId="0" applyFont="1" applyBorder="1" applyAlignment="1">
      <alignment horizontal="center" vertical="center" wrapText="1"/>
    </xf>
    <xf numFmtId="1" fontId="3" fillId="0" borderId="3" xfId="0" applyNumberFormat="1" applyFont="1" applyBorder="1" applyAlignment="1">
      <alignment horizontal="center" vertical="center" shrinkToFit="1"/>
    </xf>
    <xf numFmtId="0" fontId="3" fillId="0" borderId="3" xfId="0" applyFont="1" applyBorder="1" applyAlignment="1">
      <alignment horizontal="right" vertical="center" wrapText="1"/>
    </xf>
    <xf numFmtId="0" fontId="5" fillId="0" borderId="6" xfId="0" applyFont="1" applyBorder="1" applyAlignment="1">
      <alignment horizontal="center" vertical="center" wrapText="1"/>
    </xf>
    <xf numFmtId="1" fontId="3" fillId="0" borderId="6" xfId="0" applyNumberFormat="1" applyFont="1" applyBorder="1" applyAlignment="1">
      <alignment horizontal="center" vertical="center" shrinkToFit="1"/>
    </xf>
    <xf numFmtId="0" fontId="3" fillId="0" borderId="6" xfId="0" applyFont="1" applyBorder="1" applyAlignment="1">
      <alignment horizontal="right" vertical="center" wrapText="1"/>
    </xf>
    <xf numFmtId="0" fontId="5" fillId="0" borderId="7" xfId="0" applyFont="1" applyBorder="1" applyAlignment="1">
      <alignment horizontal="left" vertical="top" wrapText="1"/>
    </xf>
    <xf numFmtId="1" fontId="3" fillId="0" borderId="7" xfId="0" applyNumberFormat="1" applyFont="1" applyBorder="1" applyAlignment="1">
      <alignment horizontal="center" vertical="center" shrinkToFit="1"/>
    </xf>
    <xf numFmtId="165" fontId="3" fillId="0" borderId="7" xfId="1" applyNumberFormat="1" applyFont="1" applyBorder="1" applyAlignment="1">
      <alignment horizontal="right" vertical="center" wrapText="1"/>
    </xf>
    <xf numFmtId="0" fontId="5" fillId="0" borderId="2" xfId="0" applyFont="1" applyBorder="1" applyAlignment="1">
      <alignment horizontal="center" vertical="center" wrapText="1"/>
    </xf>
    <xf numFmtId="1" fontId="3" fillId="0" borderId="2" xfId="0" applyNumberFormat="1" applyFont="1" applyBorder="1" applyAlignment="1">
      <alignment horizontal="center" vertical="center" shrinkToFit="1"/>
    </xf>
    <xf numFmtId="0" fontId="5" fillId="0" borderId="3" xfId="0" applyFont="1" applyBorder="1" applyAlignment="1">
      <alignment horizontal="left" vertical="top" wrapText="1"/>
    </xf>
    <xf numFmtId="0" fontId="5" fillId="0" borderId="6" xfId="0" applyFont="1" applyBorder="1" applyAlignment="1">
      <alignment horizontal="left" vertical="top" wrapText="1"/>
    </xf>
    <xf numFmtId="0" fontId="5" fillId="0" borderId="6" xfId="0" applyFont="1" applyBorder="1" applyAlignment="1">
      <alignment vertical="center" wrapText="1"/>
    </xf>
    <xf numFmtId="0" fontId="3" fillId="0" borderId="7" xfId="0" applyFont="1" applyBorder="1" applyAlignment="1">
      <alignment horizontal="left" vertical="top" wrapText="1"/>
    </xf>
    <xf numFmtId="0" fontId="5" fillId="0" borderId="7" xfId="0" applyFont="1" applyBorder="1" applyAlignment="1">
      <alignment horizontal="center" vertical="center" wrapText="1"/>
    </xf>
    <xf numFmtId="0" fontId="3" fillId="0" borderId="2" xfId="0" applyFont="1" applyBorder="1" applyAlignment="1">
      <alignment horizontal="left" vertical="top" wrapText="1"/>
    </xf>
    <xf numFmtId="0" fontId="3" fillId="0" borderId="0" xfId="0" applyFont="1" applyAlignment="1">
      <alignment horizontal="right" vertical="center"/>
    </xf>
    <xf numFmtId="0" fontId="3" fillId="0" borderId="0" xfId="0" applyFont="1" applyAlignment="1">
      <alignment horizontal="left" vertical="center"/>
    </xf>
    <xf numFmtId="0" fontId="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right" vertical="center" wrapText="1"/>
    </xf>
    <xf numFmtId="0" fontId="9" fillId="0" borderId="0" xfId="0" applyFont="1" applyAlignment="1">
      <alignment horizontal="right" vertical="center" wrapText="1"/>
    </xf>
    <xf numFmtId="0" fontId="6" fillId="0" borderId="1" xfId="0" applyFont="1" applyBorder="1" applyAlignment="1">
      <alignment horizontal="right" vertical="center" wrapText="1"/>
    </xf>
    <xf numFmtId="0" fontId="5" fillId="0" borderId="12" xfId="0" applyFont="1" applyBorder="1" applyAlignment="1">
      <alignment horizontal="left" vertical="top" wrapText="1"/>
    </xf>
    <xf numFmtId="0" fontId="5" fillId="0" borderId="12" xfId="0" applyFont="1" applyBorder="1" applyAlignment="1">
      <alignment horizontal="center" vertical="center" wrapText="1"/>
    </xf>
    <xf numFmtId="1" fontId="3" fillId="0" borderId="12" xfId="0" applyNumberFormat="1" applyFont="1" applyBorder="1" applyAlignment="1">
      <alignment horizontal="center" vertical="center" shrinkToFit="1"/>
    </xf>
    <xf numFmtId="165" fontId="3" fillId="0" borderId="12" xfId="1" applyNumberFormat="1" applyFont="1" applyBorder="1" applyAlignment="1">
      <alignment horizontal="right" vertical="center" wrapText="1"/>
    </xf>
    <xf numFmtId="0" fontId="5" fillId="0" borderId="12" xfId="0" applyFont="1" applyBorder="1" applyAlignment="1">
      <alignment vertical="center" wrapText="1"/>
    </xf>
    <xf numFmtId="0" fontId="3"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13" xfId="0" applyFont="1" applyBorder="1" applyAlignment="1">
      <alignment horizontal="center" vertical="center" wrapText="1"/>
    </xf>
    <xf numFmtId="1" fontId="3" fillId="0" borderId="13" xfId="0" applyNumberFormat="1" applyFont="1" applyBorder="1" applyAlignment="1">
      <alignment horizontal="center" vertical="center" shrinkToFit="1"/>
    </xf>
    <xf numFmtId="165" fontId="3" fillId="0" borderId="13" xfId="1" applyNumberFormat="1" applyFont="1" applyBorder="1" applyAlignment="1">
      <alignment horizontal="right" vertical="center" wrapText="1"/>
    </xf>
    <xf numFmtId="0" fontId="5" fillId="0" borderId="18" xfId="0" applyFont="1" applyBorder="1" applyAlignment="1">
      <alignment horizontal="center" vertical="center" wrapText="1"/>
    </xf>
    <xf numFmtId="1" fontId="3" fillId="0" borderId="18" xfId="0" applyNumberFormat="1" applyFont="1" applyBorder="1" applyAlignment="1">
      <alignment horizontal="center" vertical="center" shrinkToFit="1"/>
    </xf>
    <xf numFmtId="165" fontId="3" fillId="0" borderId="16" xfId="1" applyNumberFormat="1" applyFont="1" applyBorder="1" applyAlignment="1">
      <alignment horizontal="right" vertical="center" wrapText="1"/>
    </xf>
    <xf numFmtId="0" fontId="5" fillId="0" borderId="13" xfId="0" applyFont="1" applyBorder="1" applyAlignment="1">
      <alignment vertical="center" wrapText="1"/>
    </xf>
    <xf numFmtId="0" fontId="3" fillId="0" borderId="13" xfId="0" applyFont="1" applyBorder="1" applyAlignment="1">
      <alignment horizontal="right" vertical="center" wrapText="1"/>
    </xf>
    <xf numFmtId="0" fontId="5" fillId="0" borderId="0" xfId="0" applyFont="1" applyAlignment="1">
      <alignment horizontal="left" vertical="top" wrapText="1"/>
    </xf>
    <xf numFmtId="0" fontId="9" fillId="0" borderId="1" xfId="0" applyFont="1" applyBorder="1" applyAlignment="1">
      <alignment horizontal="right" vertical="center" wrapText="1"/>
    </xf>
    <xf numFmtId="165" fontId="3" fillId="0" borderId="0" xfId="0" applyNumberFormat="1" applyFont="1" applyAlignment="1">
      <alignment horizontal="right" vertical="center"/>
    </xf>
    <xf numFmtId="0" fontId="4" fillId="0" borderId="19" xfId="0" applyFont="1" applyBorder="1" applyAlignment="1">
      <alignment horizontal="left" vertical="top" wrapText="1"/>
    </xf>
    <xf numFmtId="0" fontId="3" fillId="0" borderId="21"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vertical="top" wrapText="1"/>
    </xf>
    <xf numFmtId="0" fontId="5" fillId="0" borderId="22" xfId="0" applyFont="1" applyBorder="1" applyAlignment="1">
      <alignment horizontal="left" vertical="top" wrapText="1"/>
    </xf>
    <xf numFmtId="0" fontId="3" fillId="0" borderId="23" xfId="0" applyFont="1" applyBorder="1" applyAlignment="1">
      <alignment horizontal="center" vertical="center" wrapText="1"/>
    </xf>
    <xf numFmtId="0" fontId="3" fillId="0" borderId="0" xfId="0" applyFont="1" applyAlignment="1">
      <alignment horizontal="center" vertical="center" wrapText="1"/>
    </xf>
    <xf numFmtId="0" fontId="3" fillId="0" borderId="23" xfId="0" applyFont="1" applyBorder="1" applyAlignment="1">
      <alignment vertical="top" wrapText="1"/>
    </xf>
    <xf numFmtId="0" fontId="5" fillId="0" borderId="24" xfId="0" applyFont="1" applyBorder="1" applyAlignment="1">
      <alignment horizontal="left" vertical="top" wrapText="1"/>
    </xf>
    <xf numFmtId="0" fontId="3" fillId="0" borderId="13" xfId="0" applyFont="1" applyBorder="1" applyAlignment="1">
      <alignment horizontal="center" vertical="center" wrapText="1"/>
    </xf>
    <xf numFmtId="0" fontId="3" fillId="0" borderId="15" xfId="0" applyFont="1" applyBorder="1" applyAlignment="1">
      <alignment horizontal="center" vertical="center" wrapText="1"/>
    </xf>
    <xf numFmtId="0" fontId="5" fillId="0" borderId="21" xfId="0" applyFont="1" applyBorder="1" applyAlignment="1">
      <alignment horizontal="center" vertical="center" wrapText="1"/>
    </xf>
    <xf numFmtId="165" fontId="3" fillId="0" borderId="21" xfId="1" applyNumberFormat="1" applyFont="1" applyBorder="1" applyAlignment="1">
      <alignment horizontal="right" vertical="center" wrapText="1"/>
    </xf>
    <xf numFmtId="165" fontId="3" fillId="0" borderId="20" xfId="1" applyNumberFormat="1" applyFont="1" applyBorder="1" applyAlignment="1">
      <alignment horizontal="right" vertical="center" wrapText="1"/>
    </xf>
    <xf numFmtId="165" fontId="3" fillId="0" borderId="23" xfId="1" applyNumberFormat="1" applyFont="1" applyBorder="1" applyAlignment="1">
      <alignment vertical="center" wrapText="1"/>
    </xf>
    <xf numFmtId="165" fontId="3" fillId="0" borderId="0" xfId="1" applyNumberFormat="1" applyFont="1" applyBorder="1" applyAlignment="1">
      <alignment vertical="center" wrapText="1"/>
    </xf>
    <xf numFmtId="0" fontId="5" fillId="0" borderId="23" xfId="0" applyFont="1" applyBorder="1" applyAlignment="1">
      <alignment horizontal="center" vertical="center" wrapText="1"/>
    </xf>
    <xf numFmtId="1" fontId="3" fillId="0" borderId="0" xfId="0" applyNumberFormat="1" applyFont="1" applyAlignment="1">
      <alignment horizontal="center" vertical="center" shrinkToFit="1"/>
    </xf>
    <xf numFmtId="165" fontId="3" fillId="0" borderId="0" xfId="1" applyNumberFormat="1" applyFont="1" applyBorder="1" applyAlignment="1">
      <alignment horizontal="right" vertical="center" wrapText="1"/>
    </xf>
    <xf numFmtId="165" fontId="3" fillId="0" borderId="23" xfId="1" applyNumberFormat="1" applyFont="1" applyBorder="1" applyAlignment="1">
      <alignment horizontal="right" vertical="center" wrapText="1"/>
    </xf>
    <xf numFmtId="165" fontId="3" fillId="0" borderId="21" xfId="1" applyNumberFormat="1" applyFont="1" applyBorder="1" applyAlignment="1">
      <alignment vertical="center" wrapText="1"/>
    </xf>
    <xf numFmtId="165" fontId="3" fillId="0" borderId="20" xfId="1" applyNumberFormat="1" applyFont="1" applyBorder="1" applyAlignment="1">
      <alignment vertical="center" wrapText="1"/>
    </xf>
    <xf numFmtId="0" fontId="3" fillId="0" borderId="22" xfId="0" applyFont="1" applyBorder="1" applyAlignment="1">
      <alignment horizontal="left" vertical="top" wrapText="1"/>
    </xf>
    <xf numFmtId="1" fontId="3" fillId="0" borderId="15" xfId="0" applyNumberFormat="1" applyFont="1" applyBorder="1" applyAlignment="1">
      <alignment horizontal="center" vertical="center" shrinkToFit="1"/>
    </xf>
    <xf numFmtId="165" fontId="3" fillId="0" borderId="15" xfId="1" applyNumberFormat="1" applyFont="1" applyBorder="1" applyAlignment="1">
      <alignment horizontal="right" vertical="center" wrapText="1"/>
    </xf>
    <xf numFmtId="165" fontId="3" fillId="0" borderId="13" xfId="1" applyNumberFormat="1" applyFont="1" applyBorder="1" applyAlignment="1">
      <alignment vertical="center" wrapText="1"/>
    </xf>
    <xf numFmtId="0" fontId="4" fillId="0" borderId="7" xfId="0" applyFont="1" applyBorder="1" applyAlignment="1">
      <alignment vertical="top" wrapText="1"/>
    </xf>
    <xf numFmtId="0" fontId="3" fillId="0" borderId="7" xfId="0" applyFont="1" applyBorder="1" applyAlignment="1">
      <alignment horizontal="center" vertical="center" wrapText="1"/>
    </xf>
    <xf numFmtId="165" fontId="7" fillId="0" borderId="29" xfId="1" applyNumberFormat="1" applyFont="1" applyBorder="1" applyAlignment="1">
      <alignment horizontal="right" vertical="center" wrapText="1"/>
    </xf>
    <xf numFmtId="0" fontId="4" fillId="0" borderId="31" xfId="0" applyFont="1" applyBorder="1" applyAlignment="1">
      <alignment vertical="top" wrapText="1"/>
    </xf>
    <xf numFmtId="0" fontId="3" fillId="0" borderId="31" xfId="0" applyFont="1" applyBorder="1" applyAlignment="1">
      <alignment horizontal="center" vertical="center" wrapText="1"/>
    </xf>
    <xf numFmtId="165" fontId="3" fillId="0" borderId="31" xfId="1" applyNumberFormat="1" applyFont="1" applyBorder="1" applyAlignment="1">
      <alignment horizontal="right" vertical="center" wrapText="1"/>
    </xf>
    <xf numFmtId="165" fontId="7" fillId="0" borderId="32" xfId="1" applyNumberFormat="1" applyFont="1" applyBorder="1" applyAlignment="1">
      <alignment horizontal="right" vertical="center" wrapText="1"/>
    </xf>
    <xf numFmtId="0" fontId="4" fillId="0" borderId="35" xfId="0" applyFont="1" applyBorder="1" applyAlignment="1">
      <alignment horizontal="left" vertical="top" wrapText="1"/>
    </xf>
    <xf numFmtId="0" fontId="3" fillId="0" borderId="35" xfId="0" applyFont="1" applyBorder="1" applyAlignment="1">
      <alignment horizontal="center" vertical="center" wrapText="1"/>
    </xf>
    <xf numFmtId="165" fontId="3" fillId="0" borderId="35" xfId="1" applyNumberFormat="1" applyFont="1" applyBorder="1" applyAlignment="1">
      <alignment horizontal="right" vertical="center" wrapText="1"/>
    </xf>
    <xf numFmtId="165" fontId="3" fillId="0" borderId="36" xfId="0" applyNumberFormat="1" applyFont="1" applyBorder="1" applyAlignment="1">
      <alignment horizontal="left" vertical="top"/>
    </xf>
    <xf numFmtId="0" fontId="4" fillId="0" borderId="0" xfId="0" applyFont="1" applyAlignment="1">
      <alignment horizontal="left" vertical="top" wrapText="1"/>
    </xf>
    <xf numFmtId="165" fontId="7" fillId="0" borderId="0" xfId="1" applyNumberFormat="1" applyFont="1" applyBorder="1" applyAlignment="1">
      <alignment horizontal="right" vertical="center" wrapText="1"/>
    </xf>
    <xf numFmtId="165" fontId="3" fillId="0" borderId="38" xfId="0" applyNumberFormat="1" applyFont="1" applyBorder="1" applyAlignment="1">
      <alignment horizontal="left" vertical="top"/>
    </xf>
    <xf numFmtId="0" fontId="4" fillId="0" borderId="40" xfId="0" applyFont="1" applyBorder="1" applyAlignment="1">
      <alignment horizontal="left" vertical="top" wrapText="1"/>
    </xf>
    <xf numFmtId="0" fontId="3" fillId="0" borderId="40" xfId="0" applyFont="1" applyBorder="1" applyAlignment="1">
      <alignment horizontal="center" vertical="center" wrapText="1"/>
    </xf>
    <xf numFmtId="165" fontId="3" fillId="0" borderId="40" xfId="1" applyNumberFormat="1" applyFont="1" applyBorder="1" applyAlignment="1">
      <alignment horizontal="right" vertical="center" wrapText="1"/>
    </xf>
    <xf numFmtId="165" fontId="3" fillId="0" borderId="41" xfId="0" applyNumberFormat="1" applyFont="1" applyBorder="1" applyAlignment="1">
      <alignment horizontal="left" vertical="top"/>
    </xf>
    <xf numFmtId="0" fontId="4" fillId="0" borderId="0" xfId="0" applyFont="1" applyAlignment="1">
      <alignment horizontal="left" vertical="top" wrapText="1" indent="21"/>
    </xf>
    <xf numFmtId="0" fontId="0" fillId="0" borderId="0" xfId="0"/>
    <xf numFmtId="0" fontId="11" fillId="0" borderId="12" xfId="0" applyFont="1" applyBorder="1" applyAlignment="1">
      <alignment horizontal="center" vertical="center" wrapText="1"/>
    </xf>
    <xf numFmtId="0" fontId="0" fillId="0" borderId="0" xfId="0" applyAlignment="1">
      <alignment horizontal="center" vertical="center" wrapText="1"/>
    </xf>
    <xf numFmtId="0" fontId="14" fillId="0" borderId="0" xfId="2" applyFont="1" applyAlignment="1">
      <alignment vertical="center"/>
    </xf>
    <xf numFmtId="0" fontId="13" fillId="0" borderId="0" xfId="2" applyFont="1" applyAlignment="1">
      <alignment horizontal="left" vertical="center"/>
    </xf>
    <xf numFmtId="15" fontId="9" fillId="0" borderId="0" xfId="2" applyNumberFormat="1" applyFont="1" applyAlignment="1">
      <alignment horizontal="right" vertical="center"/>
    </xf>
    <xf numFmtId="0" fontId="9" fillId="0" borderId="0" xfId="2" applyFont="1" applyAlignment="1">
      <alignment horizontal="left" vertical="center"/>
    </xf>
    <xf numFmtId="0" fontId="14" fillId="0" borderId="0" xfId="2" applyFont="1" applyAlignment="1">
      <alignment horizontal="right" vertical="center"/>
    </xf>
    <xf numFmtId="0" fontId="15" fillId="0" borderId="0" xfId="4" applyFont="1" applyAlignment="1">
      <alignment vertical="center"/>
    </xf>
    <xf numFmtId="0" fontId="16" fillId="0" borderId="0" xfId="4" applyFont="1"/>
    <xf numFmtId="0" fontId="14" fillId="0" borderId="0" xfId="2" applyFont="1" applyAlignment="1">
      <alignment horizontal="center" vertical="center"/>
    </xf>
    <xf numFmtId="0" fontId="17" fillId="0" borderId="0" xfId="2" applyFont="1" applyAlignment="1">
      <alignment horizontal="center" vertical="center"/>
    </xf>
    <xf numFmtId="0" fontId="18" fillId="0" borderId="46" xfId="2" applyFont="1" applyBorder="1" applyAlignment="1">
      <alignment horizontal="center" vertical="center"/>
    </xf>
    <xf numFmtId="0" fontId="18" fillId="0" borderId="33" xfId="2" applyFont="1" applyBorder="1" applyAlignment="1">
      <alignment horizontal="center" vertical="center"/>
    </xf>
    <xf numFmtId="0" fontId="10" fillId="0" borderId="0" xfId="2"/>
    <xf numFmtId="0" fontId="19" fillId="0" borderId="47" xfId="2" applyFont="1" applyBorder="1" applyAlignment="1">
      <alignment horizontal="center" vertical="center"/>
    </xf>
    <xf numFmtId="0" fontId="19" fillId="0" borderId="0" xfId="2" applyFont="1" applyAlignment="1">
      <alignment horizontal="center" vertical="center"/>
    </xf>
    <xf numFmtId="167" fontId="19" fillId="0" borderId="47" xfId="3" applyNumberFormat="1" applyFont="1" applyBorder="1" applyAlignment="1">
      <alignment horizontal="center" vertical="center"/>
    </xf>
    <xf numFmtId="0" fontId="19" fillId="0" borderId="0" xfId="2" applyFont="1" applyAlignment="1">
      <alignment horizontal="right" vertical="center"/>
    </xf>
    <xf numFmtId="167" fontId="12" fillId="0" borderId="46" xfId="3" applyNumberFormat="1" applyFont="1" applyBorder="1" applyAlignment="1">
      <alignment horizontal="center" vertical="center"/>
    </xf>
    <xf numFmtId="0" fontId="10" fillId="0" borderId="0" xfId="2" applyAlignment="1">
      <alignment horizontal="center" vertical="center"/>
    </xf>
    <xf numFmtId="167" fontId="0" fillId="0" borderId="0" xfId="3" applyNumberFormat="1" applyFont="1" applyAlignment="1">
      <alignment horizontal="center" vertical="center"/>
    </xf>
    <xf numFmtId="167" fontId="10" fillId="0" borderId="0" xfId="2" applyNumberFormat="1" applyAlignment="1">
      <alignment horizontal="center" vertical="center"/>
    </xf>
    <xf numFmtId="168" fontId="3" fillId="0" borderId="12" xfId="1" applyNumberFormat="1" applyFont="1" applyBorder="1" applyAlignment="1">
      <alignment horizontal="right" vertical="center" wrapText="1"/>
    </xf>
    <xf numFmtId="43" fontId="3" fillId="0" borderId="12" xfId="1" applyFont="1" applyBorder="1" applyAlignment="1">
      <alignment horizontal="right" vertical="center" wrapText="1"/>
    </xf>
    <xf numFmtId="165" fontId="3" fillId="0" borderId="10" xfId="1" applyNumberFormat="1" applyFont="1" applyBorder="1" applyAlignment="1">
      <alignment horizontal="right" vertical="center" wrapText="1"/>
    </xf>
    <xf numFmtId="165" fontId="3" fillId="0" borderId="48" xfId="1" applyNumberFormat="1" applyFont="1" applyBorder="1" applyAlignment="1">
      <alignment horizontal="right" vertical="center" wrapText="1"/>
    </xf>
    <xf numFmtId="165" fontId="3" fillId="0" borderId="12" xfId="1" applyNumberFormat="1" applyFont="1" applyBorder="1" applyAlignment="1">
      <alignment vertical="center" wrapText="1"/>
    </xf>
    <xf numFmtId="164" fontId="3" fillId="0" borderId="25" xfId="0" applyNumberFormat="1" applyFont="1" applyBorder="1" applyAlignment="1">
      <alignment horizontal="center" vertical="center" shrinkToFit="1"/>
    </xf>
    <xf numFmtId="164" fontId="3" fillId="0" borderId="0" xfId="0" applyNumberFormat="1" applyFont="1" applyAlignment="1">
      <alignment horizontal="center" vertical="center" shrinkToFit="1"/>
    </xf>
    <xf numFmtId="164" fontId="3" fillId="0" borderId="15" xfId="0" applyNumberFormat="1" applyFont="1" applyBorder="1" applyAlignment="1">
      <alignment horizontal="center" vertical="center" shrinkToFit="1"/>
    </xf>
    <xf numFmtId="1" fontId="3" fillId="0" borderId="25" xfId="0" applyNumberFormat="1" applyFont="1" applyBorder="1" applyAlignment="1">
      <alignment horizontal="center" vertical="center" shrinkToFit="1"/>
    </xf>
    <xf numFmtId="0" fontId="3" fillId="0" borderId="19" xfId="0" applyFont="1" applyBorder="1" applyAlignment="1">
      <alignment horizontal="center" vertical="center" wrapText="1"/>
    </xf>
    <xf numFmtId="0" fontId="3" fillId="0" borderId="22" xfId="0" applyFont="1" applyBorder="1" applyAlignment="1">
      <alignment horizontal="center" vertical="center" wrapText="1"/>
    </xf>
    <xf numFmtId="1" fontId="3" fillId="0" borderId="22" xfId="0" applyNumberFormat="1" applyFont="1" applyBorder="1" applyAlignment="1">
      <alignment horizontal="center" vertical="center" shrinkToFit="1"/>
    </xf>
    <xf numFmtId="164" fontId="3" fillId="0" borderId="22" xfId="0" applyNumberFormat="1" applyFont="1" applyBorder="1" applyAlignment="1">
      <alignment horizontal="center" vertical="center" shrinkToFit="1"/>
    </xf>
    <xf numFmtId="164" fontId="3" fillId="0" borderId="24" xfId="0" applyNumberFormat="1" applyFont="1" applyBorder="1" applyAlignment="1">
      <alignment horizontal="center" vertical="center" shrinkToFit="1"/>
    </xf>
    <xf numFmtId="0" fontId="3" fillId="0" borderId="28"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9" xfId="0" applyFont="1" applyBorder="1" applyAlignment="1">
      <alignment horizontal="center" vertical="center" wrapText="1"/>
    </xf>
    <xf numFmtId="0" fontId="5" fillId="0" borderId="0" xfId="0" applyFont="1" applyAlignment="1">
      <alignment horizontal="center" vertical="center" wrapText="1"/>
    </xf>
    <xf numFmtId="0" fontId="5" fillId="0" borderId="21" xfId="0" applyFont="1" applyBorder="1" applyAlignment="1">
      <alignment horizontal="left" vertical="top" wrapText="1"/>
    </xf>
    <xf numFmtId="1" fontId="3" fillId="0" borderId="21" xfId="0" applyNumberFormat="1" applyFont="1" applyBorder="1" applyAlignment="1">
      <alignment horizontal="center" vertical="center" shrinkToFit="1"/>
    </xf>
    <xf numFmtId="43" fontId="3" fillId="0" borderId="21" xfId="1" applyFont="1" applyBorder="1" applyAlignment="1">
      <alignment horizontal="right" vertical="center" wrapText="1"/>
    </xf>
    <xf numFmtId="165" fontId="3" fillId="0" borderId="15" xfId="1" applyNumberFormat="1" applyFont="1" applyBorder="1" applyAlignment="1">
      <alignment vertical="center" wrapText="1"/>
    </xf>
    <xf numFmtId="1" fontId="3" fillId="0" borderId="23" xfId="0" applyNumberFormat="1" applyFont="1" applyBorder="1" applyAlignment="1">
      <alignment horizontal="center" vertical="center" shrinkToFit="1"/>
    </xf>
    <xf numFmtId="0" fontId="3" fillId="0" borderId="16" xfId="0" applyFont="1" applyBorder="1" applyAlignment="1">
      <alignment horizontal="left" vertical="top" wrapText="1"/>
    </xf>
    <xf numFmtId="0" fontId="5" fillId="0" borderId="16" xfId="0" applyFont="1" applyBorder="1" applyAlignment="1">
      <alignment horizontal="center" vertical="center" wrapText="1"/>
    </xf>
    <xf numFmtId="1" fontId="3" fillId="0" borderId="16" xfId="0" applyNumberFormat="1" applyFont="1" applyBorder="1" applyAlignment="1">
      <alignment horizontal="center" vertical="center" shrinkToFit="1"/>
    </xf>
    <xf numFmtId="0" fontId="8" fillId="0" borderId="0" xfId="0" applyFont="1" applyAlignment="1">
      <alignment horizontal="left" vertical="top" wrapText="1"/>
    </xf>
    <xf numFmtId="0" fontId="9" fillId="0" borderId="0" xfId="0" applyFont="1" applyAlignment="1">
      <alignment horizontal="left" vertical="top" wrapText="1"/>
    </xf>
    <xf numFmtId="0" fontId="21" fillId="0" borderId="0" xfId="2" applyFont="1" applyAlignment="1">
      <alignment horizontal="center" vertical="center"/>
    </xf>
    <xf numFmtId="0" fontId="18" fillId="0" borderId="0" xfId="2" applyFont="1" applyAlignment="1">
      <alignment horizontal="right" vertical="center"/>
    </xf>
    <xf numFmtId="167" fontId="18" fillId="0" borderId="47" xfId="3" applyNumberFormat="1" applyFont="1" applyBorder="1" applyAlignment="1">
      <alignment horizontal="center" vertical="center"/>
    </xf>
    <xf numFmtId="167" fontId="18" fillId="0" borderId="0" xfId="3" applyNumberFormat="1" applyFont="1" applyBorder="1" applyAlignment="1">
      <alignment horizontal="center" vertical="center"/>
    </xf>
    <xf numFmtId="0" fontId="5" fillId="0" borderId="18" xfId="0" applyFont="1" applyBorder="1" applyAlignment="1">
      <alignment horizontal="left" vertical="top" wrapText="1"/>
    </xf>
    <xf numFmtId="165" fontId="5" fillId="0" borderId="0" xfId="0" applyNumberFormat="1" applyFont="1" applyAlignment="1">
      <alignment horizontal="left" vertical="top" wrapText="1"/>
    </xf>
    <xf numFmtId="0" fontId="3" fillId="0" borderId="0" xfId="0" applyFont="1" applyAlignment="1">
      <alignment horizontal="center" wrapText="1"/>
    </xf>
    <xf numFmtId="0" fontId="3" fillId="0" borderId="49" xfId="0" applyFont="1" applyBorder="1" applyAlignment="1">
      <alignment horizontal="center" vertical="center" wrapText="1"/>
    </xf>
    <xf numFmtId="0" fontId="3" fillId="0" borderId="50" xfId="0" applyFont="1" applyBorder="1" applyAlignment="1">
      <alignment horizontal="center" vertical="center" wrapText="1"/>
    </xf>
    <xf numFmtId="0" fontId="4" fillId="0" borderId="50" xfId="0" applyFont="1" applyBorder="1" applyAlignment="1">
      <alignment horizontal="right" vertical="center" wrapText="1"/>
    </xf>
    <xf numFmtId="165" fontId="3" fillId="0" borderId="50" xfId="1" applyNumberFormat="1" applyFont="1" applyBorder="1" applyAlignment="1">
      <alignment horizontal="right" vertical="center" wrapText="1"/>
    </xf>
    <xf numFmtId="165" fontId="7" fillId="0" borderId="51" xfId="1" applyNumberFormat="1" applyFont="1" applyBorder="1" applyAlignment="1">
      <alignment horizontal="right" vertical="center" wrapText="1"/>
    </xf>
    <xf numFmtId="165" fontId="3" fillId="0" borderId="52" xfId="1" applyNumberFormat="1" applyFont="1" applyBorder="1" applyAlignment="1">
      <alignment horizontal="right" vertical="center" wrapText="1"/>
    </xf>
    <xf numFmtId="165" fontId="3" fillId="0" borderId="6" xfId="1" applyNumberFormat="1" applyFont="1" applyBorder="1" applyAlignment="1">
      <alignment horizontal="right" vertical="center" wrapText="1"/>
    </xf>
    <xf numFmtId="168" fontId="3" fillId="0" borderId="21" xfId="1" applyNumberFormat="1" applyFont="1" applyBorder="1" applyAlignment="1">
      <alignment horizontal="right" vertical="center" wrapText="1"/>
    </xf>
    <xf numFmtId="0" fontId="4" fillId="0" borderId="50" xfId="0" applyFont="1" applyBorder="1" applyAlignment="1">
      <alignment horizontal="left" vertical="center" wrapText="1"/>
    </xf>
    <xf numFmtId="0" fontId="3" fillId="0" borderId="50" xfId="0" applyFont="1" applyBorder="1" applyAlignment="1">
      <alignment horizontal="right" vertical="center" wrapText="1"/>
    </xf>
    <xf numFmtId="0" fontId="6" fillId="0" borderId="50" xfId="0" applyFont="1" applyBorder="1" applyAlignment="1">
      <alignment horizontal="right" vertical="center" wrapText="1"/>
    </xf>
    <xf numFmtId="165" fontId="7" fillId="0" borderId="50" xfId="0" applyNumberFormat="1" applyFont="1" applyBorder="1" applyAlignment="1">
      <alignment horizontal="right" vertical="center" wrapText="1"/>
    </xf>
    <xf numFmtId="165" fontId="7" fillId="0" borderId="51" xfId="0" applyNumberFormat="1" applyFont="1" applyBorder="1" applyAlignment="1">
      <alignment horizontal="right" vertical="center" wrapText="1"/>
    </xf>
    <xf numFmtId="0" fontId="18" fillId="0" borderId="46" xfId="2" applyFont="1" applyBorder="1" applyAlignment="1">
      <alignment horizontal="center" vertical="center" wrapText="1"/>
    </xf>
    <xf numFmtId="0" fontId="9" fillId="0" borderId="0" xfId="2" applyFont="1" applyAlignment="1">
      <alignment horizontal="left" vertical="center"/>
    </xf>
    <xf numFmtId="0" fontId="15" fillId="0" borderId="0" xfId="4" applyFont="1" applyAlignment="1">
      <alignment horizontal="left" vertical="center"/>
    </xf>
    <xf numFmtId="0" fontId="17" fillId="0" borderId="0" xfId="2" applyFont="1" applyAlignment="1">
      <alignment horizontal="center" vertical="center"/>
    </xf>
    <xf numFmtId="0" fontId="20" fillId="0" borderId="0" xfId="2" applyFont="1" applyAlignment="1">
      <alignment horizontal="left" vertical="center"/>
    </xf>
    <xf numFmtId="0" fontId="4" fillId="0" borderId="0" xfId="0" applyFont="1" applyAlignment="1">
      <alignment horizontal="left" vertical="top" wrapText="1"/>
    </xf>
    <xf numFmtId="0" fontId="5" fillId="0" borderId="0" xfId="0" applyFont="1" applyAlignment="1">
      <alignment horizontal="left" vertical="top" wrapText="1"/>
    </xf>
    <xf numFmtId="1" fontId="3" fillId="0" borderId="8" xfId="0" applyNumberFormat="1" applyFont="1" applyBorder="1" applyAlignment="1">
      <alignment horizontal="center" vertical="center" shrinkToFit="1"/>
    </xf>
    <xf numFmtId="1" fontId="3" fillId="0" borderId="0" xfId="0" applyNumberFormat="1" applyFont="1" applyAlignment="1">
      <alignment horizontal="center" vertical="center" shrinkToFit="1"/>
    </xf>
    <xf numFmtId="1" fontId="3" fillId="0" borderId="14" xfId="0" applyNumberFormat="1" applyFont="1" applyBorder="1" applyAlignment="1">
      <alignment horizontal="center" vertical="center" shrinkToFit="1"/>
    </xf>
    <xf numFmtId="1" fontId="3" fillId="0" borderId="15" xfId="0" applyNumberFormat="1" applyFont="1" applyBorder="1" applyAlignment="1">
      <alignment horizontal="center" vertical="center" shrinkToFit="1"/>
    </xf>
    <xf numFmtId="1" fontId="3" fillId="0" borderId="9" xfId="0" applyNumberFormat="1" applyFont="1" applyBorder="1" applyAlignment="1">
      <alignment horizontal="center" vertical="center" shrinkToFit="1"/>
    </xf>
    <xf numFmtId="0" fontId="3" fillId="0" borderId="14" xfId="0" applyFont="1" applyBorder="1" applyAlignment="1">
      <alignment horizontal="center" vertical="center" wrapText="1"/>
    </xf>
    <xf numFmtId="0" fontId="3" fillId="0" borderId="17" xfId="0" applyFont="1" applyBorder="1" applyAlignment="1">
      <alignment horizontal="center" vertical="center" wrapText="1"/>
    </xf>
    <xf numFmtId="1" fontId="3" fillId="0" borderId="17" xfId="0" applyNumberFormat="1" applyFont="1" applyBorder="1" applyAlignment="1">
      <alignment horizontal="center" vertical="center" shrinkToFit="1"/>
    </xf>
    <xf numFmtId="0" fontId="3" fillId="0" borderId="53" xfId="0" applyFont="1" applyBorder="1" applyAlignment="1">
      <alignment horizontal="center" vertical="center" wrapText="1"/>
    </xf>
    <xf numFmtId="0" fontId="3" fillId="0" borderId="54" xfId="0" applyFont="1" applyBorder="1" applyAlignment="1">
      <alignment horizontal="center" vertical="center" wrapText="1"/>
    </xf>
    <xf numFmtId="164" fontId="3" fillId="0" borderId="8" xfId="0" applyNumberFormat="1" applyFont="1" applyBorder="1" applyAlignment="1">
      <alignment horizontal="center" vertical="center" shrinkToFit="1"/>
    </xf>
    <xf numFmtId="164" fontId="3" fillId="0" borderId="0" xfId="0" applyNumberFormat="1" applyFont="1" applyAlignment="1">
      <alignment horizontal="center" vertical="center" shrinkToFi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164" fontId="3" fillId="0" borderId="14" xfId="0" applyNumberFormat="1" applyFont="1" applyBorder="1" applyAlignment="1">
      <alignment horizontal="center" vertical="center" shrinkToFit="1"/>
    </xf>
    <xf numFmtId="164" fontId="3" fillId="0" borderId="15" xfId="0" applyNumberFormat="1" applyFont="1" applyBorder="1" applyAlignment="1">
      <alignment horizontal="center" vertical="center" shrinkToFi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164" fontId="3" fillId="0" borderId="9" xfId="0" applyNumberFormat="1" applyFont="1" applyBorder="1" applyAlignment="1">
      <alignment horizontal="center" vertical="center" shrinkToFit="1"/>
    </xf>
    <xf numFmtId="2" fontId="3" fillId="0" borderId="14" xfId="0" applyNumberFormat="1" applyFont="1" applyBorder="1" applyAlignment="1">
      <alignment horizontal="center" vertical="center" shrinkToFit="1"/>
    </xf>
    <xf numFmtId="2" fontId="3" fillId="0" borderId="15" xfId="0" applyNumberFormat="1" applyFont="1" applyBorder="1" applyAlignment="1">
      <alignment horizontal="center" vertical="center" shrinkToFit="1"/>
    </xf>
    <xf numFmtId="2" fontId="3" fillId="0" borderId="8" xfId="0" applyNumberFormat="1" applyFont="1" applyBorder="1" applyAlignment="1">
      <alignment horizontal="center" vertical="center" shrinkToFit="1"/>
    </xf>
    <xf numFmtId="2" fontId="3" fillId="0" borderId="0" xfId="0" applyNumberFormat="1" applyFont="1" applyAlignment="1">
      <alignment horizontal="center" vertical="center" shrinkToFi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42" xfId="0" applyFont="1" applyBorder="1" applyAlignment="1">
      <alignment horizontal="center" vertical="center" wrapText="1"/>
    </xf>
    <xf numFmtId="0" fontId="12" fillId="0" borderId="26" xfId="0" applyFont="1" applyBorder="1" applyAlignment="1">
      <alignment horizontal="center" vertical="center"/>
    </xf>
    <xf numFmtId="0" fontId="12" fillId="0" borderId="27" xfId="0" applyFont="1" applyBorder="1" applyAlignment="1">
      <alignment horizontal="center" vertical="center"/>
    </xf>
    <xf numFmtId="0" fontId="12" fillId="0" borderId="42" xfId="0" applyFont="1" applyBorder="1" applyAlignment="1">
      <alignment horizontal="center" vertical="center"/>
    </xf>
    <xf numFmtId="0" fontId="8" fillId="0" borderId="0" xfId="0" applyFont="1" applyAlignment="1">
      <alignment horizontal="left" vertical="top" wrapText="1"/>
    </xf>
    <xf numFmtId="0" fontId="9" fillId="0" borderId="0" xfId="0" applyFont="1" applyAlignment="1">
      <alignment horizontal="left" vertical="top" wrapText="1"/>
    </xf>
    <xf numFmtId="0" fontId="3" fillId="0" borderId="33" xfId="0" applyFont="1" applyBorder="1" applyAlignment="1">
      <alignment horizontal="center" wrapText="1"/>
    </xf>
    <xf numFmtId="0" fontId="4" fillId="0" borderId="11" xfId="0" applyFont="1" applyBorder="1" applyAlignment="1">
      <alignment horizontal="left" vertical="top" wrapText="1"/>
    </xf>
    <xf numFmtId="43" fontId="3" fillId="0" borderId="13" xfId="1" applyNumberFormat="1" applyFont="1" applyBorder="1" applyAlignment="1">
      <alignment horizontal="right" vertical="center" wrapText="1"/>
    </xf>
    <xf numFmtId="43" fontId="3" fillId="0" borderId="12" xfId="1" applyNumberFormat="1" applyFont="1" applyBorder="1" applyAlignment="1">
      <alignment horizontal="right" vertical="center" wrapText="1"/>
    </xf>
  </cellXfs>
  <cellStyles count="5">
    <cellStyle name="Comma" xfId="1" builtinId="3"/>
    <cellStyle name="Comma 2" xfId="3" xr:uid="{A8E69086-9BF9-4B24-A4B8-9CD789DAF399}"/>
    <cellStyle name="Normal" xfId="0" builtinId="0"/>
    <cellStyle name="Normal 2" xfId="2" xr:uid="{3B1823CA-1D17-422A-AB5B-FC86C78F1CB7}"/>
    <cellStyle name="Normal 3" xfId="4" xr:uid="{CBE06E86-4549-4F65-ADE3-AF8FCFF90F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1072739</xdr:colOff>
      <xdr:row>0</xdr:row>
      <xdr:rowOff>76201</xdr:rowOff>
    </xdr:from>
    <xdr:to>
      <xdr:col>4</xdr:col>
      <xdr:colOff>1067023</xdr:colOff>
      <xdr:row>4</xdr:row>
      <xdr:rowOff>133351</xdr:rowOff>
    </xdr:to>
    <xdr:pic>
      <xdr:nvPicPr>
        <xdr:cNvPr id="2" name="Picture 1">
          <a:extLst>
            <a:ext uri="{FF2B5EF4-FFF2-40B4-BE49-F238E27FC236}">
              <a16:creationId xmlns:a16="http://schemas.microsoft.com/office/drawing/2014/main" id="{28B32DF6-3F97-5574-83C8-2DDCFD3983C0}"/>
            </a:ext>
          </a:extLst>
        </xdr:cNvPr>
        <xdr:cNvPicPr>
          <a:picLocks noChangeAspect="1"/>
        </xdr:cNvPicPr>
      </xdr:nvPicPr>
      <xdr:blipFill>
        <a:blip xmlns:r="http://schemas.openxmlformats.org/officeDocument/2006/relationships" r:embed="rId1"/>
        <a:stretch>
          <a:fillRect/>
        </a:stretch>
      </xdr:blipFill>
      <xdr:spPr>
        <a:xfrm>
          <a:off x="4530314" y="76201"/>
          <a:ext cx="1127759" cy="704850"/>
        </a:xfrm>
        <a:prstGeom prst="rect">
          <a:avLst/>
        </a:prstGeom>
      </xdr:spPr>
    </xdr:pic>
    <xdr:clientData/>
  </xdr:twoCellAnchor>
  <xdr:twoCellAnchor>
    <xdr:from>
      <xdr:col>0</xdr:col>
      <xdr:colOff>123825</xdr:colOff>
      <xdr:row>0</xdr:row>
      <xdr:rowOff>47626</xdr:rowOff>
    </xdr:from>
    <xdr:to>
      <xdr:col>1</xdr:col>
      <xdr:colOff>514350</xdr:colOff>
      <xdr:row>4</xdr:row>
      <xdr:rowOff>41422</xdr:rowOff>
    </xdr:to>
    <xdr:pic>
      <xdr:nvPicPr>
        <xdr:cNvPr id="3" name="Picture 68">
          <a:extLst>
            <a:ext uri="{FF2B5EF4-FFF2-40B4-BE49-F238E27FC236}">
              <a16:creationId xmlns:a16="http://schemas.microsoft.com/office/drawing/2014/main" id="{99194243-7BB3-4908-87E7-230DE3893A09}"/>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23825" y="47626"/>
          <a:ext cx="809625" cy="641496"/>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4D-EEA2-4DCB-B996-9273E6D377B6}">
  <dimension ref="A10:F31"/>
  <sheetViews>
    <sheetView tabSelected="1" workbookViewId="0">
      <selection activeCell="D28" sqref="D28"/>
    </sheetView>
  </sheetViews>
  <sheetFormatPr defaultRowHeight="12.75" x14ac:dyDescent="0.2"/>
  <cols>
    <col min="1" max="1" width="7.33203125" style="112" customWidth="1"/>
    <col min="2" max="2" width="34.83203125" style="112" customWidth="1"/>
    <col min="3" max="3" width="18.33203125" style="112" customWidth="1"/>
    <col min="4" max="4" width="19.83203125" style="112" customWidth="1"/>
    <col min="5" max="5" width="20" style="112" customWidth="1"/>
    <col min="6" max="16384" width="9.33203125" style="106"/>
  </cols>
  <sheetData>
    <row r="10" spans="1:6" ht="15" x14ac:dyDescent="0.2">
      <c r="A10" s="169" t="s">
        <v>120</v>
      </c>
      <c r="B10" s="169"/>
      <c r="C10" s="169"/>
    </row>
    <row r="11" spans="1:6" s="95" customFormat="1" ht="18.75" x14ac:dyDescent="0.2">
      <c r="A11" s="96"/>
      <c r="E11" s="97">
        <v>45670</v>
      </c>
    </row>
    <row r="12" spans="1:6" s="95" customFormat="1" ht="18.75" x14ac:dyDescent="0.2">
      <c r="A12" s="166"/>
      <c r="B12" s="166"/>
      <c r="C12" s="98"/>
      <c r="D12" s="98"/>
      <c r="E12" s="99"/>
    </row>
    <row r="13" spans="1:6" s="101" customFormat="1" ht="16.5" x14ac:dyDescent="0.3">
      <c r="A13" s="167" t="s">
        <v>131</v>
      </c>
      <c r="B13" s="167"/>
      <c r="C13" s="167"/>
      <c r="D13" s="100"/>
      <c r="E13" s="100"/>
      <c r="F13" s="100"/>
    </row>
    <row r="14" spans="1:6" s="101" customFormat="1" ht="16.5" x14ac:dyDescent="0.3">
      <c r="A14" s="167" t="s">
        <v>132</v>
      </c>
      <c r="B14" s="167"/>
      <c r="C14" s="167"/>
      <c r="D14" s="167"/>
      <c r="E14" s="100"/>
      <c r="F14" s="100"/>
    </row>
    <row r="15" spans="1:6" s="101" customFormat="1" ht="16.5" x14ac:dyDescent="0.3">
      <c r="A15" s="100"/>
      <c r="B15" s="100"/>
      <c r="C15" s="100"/>
      <c r="D15" s="100"/>
      <c r="E15" s="100"/>
      <c r="F15" s="100"/>
    </row>
    <row r="16" spans="1:6" s="95" customFormat="1" ht="18.75" x14ac:dyDescent="0.2">
      <c r="A16" s="102"/>
      <c r="E16" s="99"/>
    </row>
    <row r="17" spans="1:5" s="95" customFormat="1" ht="18.75" x14ac:dyDescent="0.2">
      <c r="A17" s="102"/>
      <c r="E17" s="99"/>
    </row>
    <row r="18" spans="1:5" s="95" customFormat="1" ht="18.75" x14ac:dyDescent="0.2">
      <c r="A18" s="102"/>
      <c r="E18" s="99"/>
    </row>
    <row r="19" spans="1:5" s="95" customFormat="1" ht="28.5" x14ac:dyDescent="0.2">
      <c r="A19" s="168" t="s">
        <v>144</v>
      </c>
      <c r="B19" s="168"/>
      <c r="C19" s="168"/>
      <c r="D19" s="168"/>
      <c r="E19" s="168"/>
    </row>
    <row r="20" spans="1:5" s="95" customFormat="1" ht="29.25" thickBot="1" x14ac:dyDescent="0.25">
      <c r="A20" s="103"/>
      <c r="B20" s="103"/>
      <c r="C20" s="103"/>
      <c r="D20" s="103"/>
      <c r="E20" s="103"/>
    </row>
    <row r="21" spans="1:5" ht="48.75" customHeight="1" thickBot="1" x14ac:dyDescent="0.25">
      <c r="A21" s="104" t="s">
        <v>115</v>
      </c>
      <c r="B21" s="105" t="s">
        <v>4</v>
      </c>
      <c r="C21" s="165" t="s">
        <v>145</v>
      </c>
      <c r="D21" s="165" t="s">
        <v>146</v>
      </c>
      <c r="E21" s="165" t="s">
        <v>142</v>
      </c>
    </row>
    <row r="22" spans="1:5" ht="18.75" x14ac:dyDescent="0.2">
      <c r="A22" s="107"/>
      <c r="B22" s="108"/>
      <c r="C22" s="107"/>
      <c r="D22" s="108"/>
      <c r="E22" s="109"/>
    </row>
    <row r="23" spans="1:5" ht="18.75" x14ac:dyDescent="0.2">
      <c r="A23" s="107">
        <v>1</v>
      </c>
      <c r="B23" s="146" t="s">
        <v>116</v>
      </c>
      <c r="C23" s="147">
        <f>HVAC!M91</f>
        <v>6560510</v>
      </c>
      <c r="D23" s="148">
        <f>HVAC!R91</f>
        <v>12824131.699999999</v>
      </c>
      <c r="E23" s="147">
        <f>D23+C23</f>
        <v>19384641.699999999</v>
      </c>
    </row>
    <row r="24" spans="1:5" ht="18.75" x14ac:dyDescent="0.2">
      <c r="A24" s="107">
        <v>2</v>
      </c>
      <c r="B24" s="146" t="s">
        <v>117</v>
      </c>
      <c r="C24" s="147">
        <f>Fire!M34</f>
        <v>919853.60000000009</v>
      </c>
      <c r="D24" s="148">
        <f>Fire!R34</f>
        <v>3030031.5</v>
      </c>
      <c r="E24" s="147">
        <f>D24+C24</f>
        <v>3949885.1</v>
      </c>
    </row>
    <row r="25" spans="1:5" ht="18.75" x14ac:dyDescent="0.2">
      <c r="A25" s="107"/>
      <c r="B25" s="110"/>
      <c r="C25" s="107"/>
      <c r="D25" s="108"/>
      <c r="E25" s="109"/>
    </row>
    <row r="26" spans="1:5" ht="19.5" thickBot="1" x14ac:dyDescent="0.25">
      <c r="A26" s="107"/>
      <c r="B26" s="108"/>
      <c r="C26" s="107"/>
      <c r="D26" s="108"/>
      <c r="E26" s="109"/>
    </row>
    <row r="27" spans="1:5" ht="21.75" thickBot="1" x14ac:dyDescent="0.25">
      <c r="A27" s="104"/>
      <c r="B27" s="105" t="s">
        <v>118</v>
      </c>
      <c r="C27" s="111">
        <f>SUM(C23:C26)</f>
        <v>7480363.5999999996</v>
      </c>
      <c r="D27" s="111">
        <f>SUM(D23:D26)</f>
        <v>15854163.199999999</v>
      </c>
      <c r="E27" s="111">
        <f>SUM(E23:E26)</f>
        <v>23334526.800000001</v>
      </c>
    </row>
    <row r="28" spans="1:5" x14ac:dyDescent="0.2">
      <c r="E28" s="113"/>
    </row>
    <row r="29" spans="1:5" ht="21.75" hidden="1" thickBot="1" x14ac:dyDescent="0.25">
      <c r="D29" s="145" t="s">
        <v>133</v>
      </c>
      <c r="E29" s="111">
        <v>4227916</v>
      </c>
    </row>
    <row r="30" spans="1:5" hidden="1" x14ac:dyDescent="0.2">
      <c r="E30" s="114"/>
    </row>
    <row r="31" spans="1:5" ht="21.75" hidden="1" thickBot="1" x14ac:dyDescent="0.25">
      <c r="D31" s="114"/>
      <c r="E31" s="111">
        <f>E27-E29</f>
        <v>19106610.800000001</v>
      </c>
    </row>
  </sheetData>
  <mergeCells count="5">
    <mergeCell ref="A12:B12"/>
    <mergeCell ref="A13:C13"/>
    <mergeCell ref="A14:D14"/>
    <mergeCell ref="A19:E19"/>
    <mergeCell ref="A10:C10"/>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7"/>
  <sheetViews>
    <sheetView view="pageBreakPreview" topLeftCell="A88" zoomScale="90" zoomScaleNormal="100" zoomScaleSheetLayoutView="90" workbookViewId="0">
      <selection activeCell="M81" sqref="M81"/>
    </sheetView>
  </sheetViews>
  <sheetFormatPr defaultRowHeight="15" x14ac:dyDescent="0.2"/>
  <cols>
    <col min="1" max="1" width="4.83203125" style="1" customWidth="1"/>
    <col min="2" max="2" width="7.33203125" style="1" customWidth="1"/>
    <col min="3" max="3" width="56.5" style="2" customWidth="1"/>
    <col min="4" max="4" width="6.1640625" style="1" customWidth="1"/>
    <col min="5" max="5" width="7.5" style="1" customWidth="1"/>
    <col min="6" max="6" width="11.6640625" style="22" customWidth="1"/>
    <col min="7" max="7" width="12.5" style="22" customWidth="1"/>
    <col min="8" max="8" width="14.6640625" style="22" bestFit="1" customWidth="1"/>
    <col min="9" max="9" width="10.5" style="22" customWidth="1"/>
    <col min="10" max="10" width="13.33203125" style="22" bestFit="1" customWidth="1"/>
    <col min="11" max="11" width="10" style="22" customWidth="1"/>
    <col min="12" max="12" width="11.1640625" style="22" bestFit="1" customWidth="1"/>
    <col min="13" max="13" width="16.5" style="22" customWidth="1"/>
    <col min="14" max="14" width="15.5" style="22" customWidth="1"/>
    <col min="15" max="15" width="16.5" style="22" customWidth="1"/>
    <col min="16" max="16" width="10" style="22" customWidth="1"/>
    <col min="17" max="17" width="15.5" style="22" customWidth="1"/>
    <col min="18" max="18" width="16.5" style="22" customWidth="1"/>
    <col min="19" max="19" width="15.5" style="22" customWidth="1"/>
    <col min="20" max="20" width="16.5" style="22" customWidth="1"/>
    <col min="21" max="21" width="10" style="22" customWidth="1"/>
    <col min="22" max="22" width="15.5" style="22" customWidth="1"/>
    <col min="23" max="23" width="19.6640625" style="22" customWidth="1"/>
    <col min="24" max="16384" width="9.33203125" style="2"/>
  </cols>
  <sheetData>
    <row r="1" spans="1:23" s="24" customFormat="1" ht="14.25" customHeight="1" x14ac:dyDescent="0.2">
      <c r="A1" s="209" t="s">
        <v>0</v>
      </c>
      <c r="B1" s="209"/>
      <c r="C1" s="209"/>
      <c r="D1" s="209"/>
      <c r="E1" s="209"/>
      <c r="F1" s="209"/>
      <c r="G1" s="209"/>
      <c r="H1" s="209"/>
      <c r="I1" s="209"/>
      <c r="J1" s="209"/>
      <c r="K1" s="209"/>
      <c r="L1" s="209"/>
      <c r="M1" s="209"/>
      <c r="N1" s="143"/>
      <c r="O1" s="143"/>
      <c r="P1" s="143"/>
      <c r="Q1" s="143"/>
      <c r="R1" s="143"/>
      <c r="S1" s="143"/>
      <c r="T1" s="143"/>
      <c r="U1" s="143"/>
      <c r="V1" s="143"/>
      <c r="W1" s="143"/>
    </row>
    <row r="2" spans="1:23" s="24" customFormat="1" ht="17.850000000000001" customHeight="1" x14ac:dyDescent="0.2">
      <c r="A2" s="210" t="s">
        <v>1</v>
      </c>
      <c r="B2" s="210"/>
      <c r="C2" s="210"/>
      <c r="D2" s="210"/>
      <c r="E2" s="210"/>
      <c r="F2" s="210"/>
      <c r="G2" s="210"/>
      <c r="H2" s="210"/>
      <c r="I2" s="210"/>
      <c r="J2" s="210"/>
      <c r="K2" s="210"/>
      <c r="L2" s="210"/>
      <c r="M2" s="210"/>
      <c r="N2" s="144"/>
      <c r="O2" s="144"/>
      <c r="P2" s="144"/>
      <c r="Q2" s="144"/>
      <c r="R2" s="144"/>
      <c r="S2" s="144"/>
      <c r="T2" s="144"/>
      <c r="U2" s="144"/>
      <c r="V2" s="144"/>
      <c r="W2" s="144"/>
    </row>
    <row r="3" spans="1:23" s="24" customFormat="1" ht="17.45" customHeight="1" x14ac:dyDescent="0.2">
      <c r="A3" s="209" t="s">
        <v>2</v>
      </c>
      <c r="B3" s="209"/>
      <c r="C3" s="209"/>
      <c r="D3" s="25"/>
      <c r="E3" s="25"/>
      <c r="F3" s="26"/>
      <c r="G3" s="26"/>
      <c r="H3" s="26"/>
      <c r="I3" s="26"/>
      <c r="J3" s="26"/>
      <c r="K3" s="26"/>
      <c r="L3" s="26"/>
      <c r="M3" s="27"/>
      <c r="N3" s="26"/>
      <c r="O3" s="26"/>
      <c r="P3" s="26"/>
      <c r="Q3" s="26"/>
      <c r="R3" s="27"/>
      <c r="S3" s="26"/>
      <c r="T3" s="26"/>
      <c r="U3" s="26"/>
      <c r="V3" s="26"/>
      <c r="W3" s="27"/>
    </row>
    <row r="4" spans="1:23" s="24" customFormat="1" ht="23.85" customHeight="1" x14ac:dyDescent="0.2">
      <c r="A4" s="210" t="s">
        <v>3</v>
      </c>
      <c r="B4" s="210"/>
      <c r="C4" s="210"/>
      <c r="D4" s="25"/>
      <c r="E4" s="25"/>
      <c r="F4" s="28"/>
      <c r="G4" s="28"/>
      <c r="H4" s="28"/>
      <c r="I4" s="28"/>
      <c r="J4" s="28"/>
      <c r="K4" s="28"/>
      <c r="L4" s="28"/>
      <c r="M4" s="45"/>
      <c r="N4" s="28"/>
      <c r="O4" s="28"/>
      <c r="P4" s="28"/>
      <c r="Q4" s="28"/>
      <c r="R4" s="45"/>
      <c r="S4" s="28"/>
      <c r="T4" s="28"/>
      <c r="U4" s="28"/>
      <c r="V4" s="28"/>
      <c r="W4" s="45"/>
    </row>
    <row r="5" spans="1:23" s="92" customFormat="1" ht="26.25" customHeight="1" x14ac:dyDescent="0.2">
      <c r="A5" s="206" t="s">
        <v>102</v>
      </c>
      <c r="B5" s="207"/>
      <c r="C5" s="207"/>
      <c r="D5" s="207"/>
      <c r="E5" s="207"/>
      <c r="F5" s="207"/>
      <c r="G5" s="207"/>
      <c r="H5" s="208"/>
      <c r="I5" s="206" t="s">
        <v>103</v>
      </c>
      <c r="J5" s="207"/>
      <c r="K5" s="207"/>
      <c r="L5" s="207"/>
      <c r="M5" s="208"/>
      <c r="N5" s="206" t="s">
        <v>134</v>
      </c>
      <c r="O5" s="207"/>
      <c r="P5" s="207"/>
      <c r="Q5" s="207"/>
      <c r="R5" s="208"/>
      <c r="S5" s="206" t="s">
        <v>142</v>
      </c>
      <c r="T5" s="207"/>
      <c r="U5" s="207"/>
      <c r="V5" s="207"/>
      <c r="W5" s="208"/>
    </row>
    <row r="6" spans="1:23" s="94" customFormat="1" x14ac:dyDescent="0.2">
      <c r="A6" s="198" t="s">
        <v>104</v>
      </c>
      <c r="B6" s="199"/>
      <c r="C6" s="202" t="s">
        <v>105</v>
      </c>
      <c r="D6" s="202" t="s">
        <v>107</v>
      </c>
      <c r="E6" s="202" t="s">
        <v>106</v>
      </c>
      <c r="F6" s="202" t="s">
        <v>114</v>
      </c>
      <c r="G6" s="202" t="s">
        <v>113</v>
      </c>
      <c r="H6" s="197" t="s">
        <v>108</v>
      </c>
      <c r="I6" s="204" t="s">
        <v>109</v>
      </c>
      <c r="J6" s="205"/>
      <c r="K6" s="204" t="s">
        <v>110</v>
      </c>
      <c r="L6" s="205"/>
      <c r="M6" s="197" t="s">
        <v>108</v>
      </c>
      <c r="N6" s="204" t="s">
        <v>109</v>
      </c>
      <c r="O6" s="205"/>
      <c r="P6" s="204" t="s">
        <v>110</v>
      </c>
      <c r="Q6" s="205"/>
      <c r="R6" s="197" t="s">
        <v>108</v>
      </c>
      <c r="S6" s="204" t="s">
        <v>109</v>
      </c>
      <c r="T6" s="205"/>
      <c r="U6" s="204" t="s">
        <v>110</v>
      </c>
      <c r="V6" s="205"/>
      <c r="W6" s="197" t="s">
        <v>143</v>
      </c>
    </row>
    <row r="7" spans="1:23" s="94" customFormat="1" ht="30" x14ac:dyDescent="0.2">
      <c r="A7" s="200"/>
      <c r="B7" s="201"/>
      <c r="C7" s="203"/>
      <c r="D7" s="203"/>
      <c r="E7" s="203"/>
      <c r="F7" s="203"/>
      <c r="G7" s="203"/>
      <c r="H7" s="197"/>
      <c r="I7" s="93" t="s">
        <v>111</v>
      </c>
      <c r="J7" s="93" t="s">
        <v>112</v>
      </c>
      <c r="K7" s="93" t="s">
        <v>111</v>
      </c>
      <c r="L7" s="93" t="s">
        <v>112</v>
      </c>
      <c r="M7" s="197"/>
      <c r="N7" s="93" t="s">
        <v>111</v>
      </c>
      <c r="O7" s="93" t="s">
        <v>112</v>
      </c>
      <c r="P7" s="93" t="s">
        <v>111</v>
      </c>
      <c r="Q7" s="93" t="s">
        <v>112</v>
      </c>
      <c r="R7" s="197"/>
      <c r="S7" s="93" t="s">
        <v>111</v>
      </c>
      <c r="T7" s="93" t="s">
        <v>112</v>
      </c>
      <c r="U7" s="93" t="s">
        <v>111</v>
      </c>
      <c r="V7" s="93" t="s">
        <v>112</v>
      </c>
      <c r="W7" s="197"/>
    </row>
    <row r="8" spans="1:23" ht="51.75" customHeight="1" x14ac:dyDescent="0.2">
      <c r="A8" s="195"/>
      <c r="B8" s="196"/>
      <c r="C8" s="4" t="s">
        <v>5</v>
      </c>
      <c r="D8" s="5"/>
      <c r="E8" s="6"/>
      <c r="F8" s="7"/>
      <c r="G8" s="7"/>
      <c r="H8" s="7"/>
      <c r="I8" s="7"/>
      <c r="J8" s="7"/>
      <c r="K8" s="7"/>
      <c r="L8" s="7"/>
      <c r="M8" s="7"/>
      <c r="N8" s="7"/>
      <c r="O8" s="7"/>
      <c r="P8" s="7"/>
      <c r="Q8" s="7"/>
      <c r="R8" s="7"/>
      <c r="S8" s="7"/>
      <c r="T8" s="7"/>
      <c r="U8" s="7"/>
      <c r="V8" s="7"/>
      <c r="W8" s="7"/>
    </row>
    <row r="9" spans="1:23" ht="200.25" customHeight="1" x14ac:dyDescent="0.2">
      <c r="A9" s="172">
        <v>1</v>
      </c>
      <c r="B9" s="176"/>
      <c r="C9" s="16" t="s">
        <v>65</v>
      </c>
      <c r="D9" s="8"/>
      <c r="E9" s="9"/>
      <c r="F9" s="10"/>
      <c r="G9" s="10"/>
      <c r="H9" s="10"/>
      <c r="I9" s="10"/>
      <c r="J9" s="10"/>
      <c r="K9" s="10"/>
      <c r="L9" s="10"/>
      <c r="M9" s="10"/>
      <c r="N9" s="10"/>
      <c r="O9" s="10"/>
      <c r="P9" s="10"/>
      <c r="Q9" s="10"/>
      <c r="R9" s="10"/>
      <c r="S9" s="10"/>
      <c r="T9" s="10"/>
      <c r="U9" s="10"/>
      <c r="V9" s="10"/>
      <c r="W9" s="10"/>
    </row>
    <row r="10" spans="1:23" ht="14.45" customHeight="1" x14ac:dyDescent="0.2">
      <c r="A10" s="182"/>
      <c r="B10" s="183"/>
      <c r="C10" s="29" t="s">
        <v>6</v>
      </c>
      <c r="D10" s="30" t="s">
        <v>7</v>
      </c>
      <c r="E10" s="31">
        <v>2</v>
      </c>
      <c r="F10" s="32">
        <v>47500</v>
      </c>
      <c r="G10" s="32">
        <v>57000</v>
      </c>
      <c r="H10" s="32">
        <f>SUM(F10+G10)*E10</f>
        <v>209000</v>
      </c>
      <c r="I10" s="32">
        <v>2</v>
      </c>
      <c r="J10" s="32">
        <f>I10*F10</f>
        <v>95000</v>
      </c>
      <c r="K10" s="32">
        <f>I10</f>
        <v>2</v>
      </c>
      <c r="L10" s="32">
        <f>K10*G10</f>
        <v>114000</v>
      </c>
      <c r="M10" s="32">
        <f>L10+J10</f>
        <v>209000</v>
      </c>
      <c r="N10" s="32"/>
      <c r="O10" s="32">
        <f>N10*F10</f>
        <v>0</v>
      </c>
      <c r="P10" s="32">
        <f>N10</f>
        <v>0</v>
      </c>
      <c r="Q10" s="32">
        <f>P10*G10</f>
        <v>0</v>
      </c>
      <c r="R10" s="32">
        <f>Q10+O10</f>
        <v>0</v>
      </c>
      <c r="S10" s="32">
        <f>N10+I10</f>
        <v>2</v>
      </c>
      <c r="T10" s="32">
        <f>S10*F10</f>
        <v>95000</v>
      </c>
      <c r="U10" s="32">
        <f>P10+K10</f>
        <v>2</v>
      </c>
      <c r="V10" s="32">
        <f>U10*G10</f>
        <v>114000</v>
      </c>
      <c r="W10" s="32">
        <f>V10+T10</f>
        <v>209000</v>
      </c>
    </row>
    <row r="11" spans="1:23" ht="17.850000000000001" customHeight="1" x14ac:dyDescent="0.2">
      <c r="A11" s="182">
        <v>1.2</v>
      </c>
      <c r="B11" s="183"/>
      <c r="C11" s="29" t="s">
        <v>8</v>
      </c>
      <c r="D11" s="30" t="s">
        <v>9</v>
      </c>
      <c r="E11" s="31">
        <v>1</v>
      </c>
      <c r="F11" s="32">
        <v>7600</v>
      </c>
      <c r="G11" s="32">
        <v>4750</v>
      </c>
      <c r="H11" s="32">
        <f>SUM(F11+G11)*E11</f>
        <v>12350</v>
      </c>
      <c r="I11" s="32"/>
      <c r="J11" s="32">
        <f>I11*F11</f>
        <v>0</v>
      </c>
      <c r="K11" s="32">
        <f>I11</f>
        <v>0</v>
      </c>
      <c r="L11" s="32">
        <f>K11*G11</f>
        <v>0</v>
      </c>
      <c r="M11" s="32">
        <f>L11+J11</f>
        <v>0</v>
      </c>
      <c r="N11" s="32">
        <v>3</v>
      </c>
      <c r="O11" s="32">
        <f>N11*F11</f>
        <v>22800</v>
      </c>
      <c r="P11" s="32">
        <f>N11</f>
        <v>3</v>
      </c>
      <c r="Q11" s="32">
        <f>P11*G11</f>
        <v>14250</v>
      </c>
      <c r="R11" s="32">
        <f>Q11+O11</f>
        <v>37050</v>
      </c>
      <c r="S11" s="32">
        <f>N11+I11</f>
        <v>3</v>
      </c>
      <c r="T11" s="32">
        <f>S11*F11</f>
        <v>22800</v>
      </c>
      <c r="U11" s="32">
        <f>P11+K11</f>
        <v>3</v>
      </c>
      <c r="V11" s="32">
        <f>U11*G11</f>
        <v>14250</v>
      </c>
      <c r="W11" s="32">
        <f>V11+T11</f>
        <v>37050</v>
      </c>
    </row>
    <row r="12" spans="1:23" ht="47.45" customHeight="1" x14ac:dyDescent="0.2">
      <c r="A12" s="172">
        <v>2</v>
      </c>
      <c r="B12" s="176"/>
      <c r="C12" s="17" t="s">
        <v>10</v>
      </c>
      <c r="D12" s="18"/>
      <c r="E12" s="9"/>
      <c r="F12" s="10"/>
      <c r="G12" s="10"/>
      <c r="H12" s="10"/>
      <c r="I12" s="10"/>
      <c r="J12" s="10"/>
      <c r="K12" s="10"/>
      <c r="L12" s="10"/>
      <c r="M12" s="10"/>
      <c r="N12" s="10"/>
      <c r="O12" s="10"/>
      <c r="P12" s="10"/>
      <c r="Q12" s="10"/>
      <c r="R12" s="10"/>
      <c r="S12" s="10"/>
      <c r="T12" s="10"/>
      <c r="U12" s="10"/>
      <c r="V12" s="10"/>
      <c r="W12" s="10"/>
    </row>
    <row r="13" spans="1:23" ht="19.350000000000001" customHeight="1" x14ac:dyDescent="0.2">
      <c r="A13" s="182">
        <v>2.1</v>
      </c>
      <c r="B13" s="190"/>
      <c r="C13" s="17" t="s">
        <v>11</v>
      </c>
      <c r="D13" s="18"/>
      <c r="E13" s="9"/>
      <c r="F13" s="10"/>
      <c r="G13" s="10"/>
      <c r="H13" s="10"/>
      <c r="I13" s="10"/>
      <c r="J13" s="10"/>
      <c r="K13" s="10"/>
      <c r="L13" s="10"/>
      <c r="M13" s="10"/>
      <c r="N13" s="10"/>
      <c r="O13" s="10"/>
      <c r="P13" s="10"/>
      <c r="Q13" s="10"/>
      <c r="R13" s="10"/>
      <c r="S13" s="10"/>
      <c r="T13" s="10"/>
      <c r="U13" s="10"/>
      <c r="V13" s="10"/>
      <c r="W13" s="10"/>
    </row>
    <row r="14" spans="1:23" ht="18" customHeight="1" x14ac:dyDescent="0.2">
      <c r="A14" s="184" t="s">
        <v>12</v>
      </c>
      <c r="B14" s="185"/>
      <c r="C14" s="29" t="s">
        <v>13</v>
      </c>
      <c r="D14" s="33" t="s">
        <v>7</v>
      </c>
      <c r="E14" s="31">
        <v>4</v>
      </c>
      <c r="F14" s="32">
        <v>7837.5</v>
      </c>
      <c r="G14" s="32">
        <v>950</v>
      </c>
      <c r="H14" s="32">
        <f t="shared" ref="H14:H15" si="0">SUM(F14+G14)*E14</f>
        <v>35150</v>
      </c>
      <c r="I14" s="32"/>
      <c r="J14" s="32">
        <f t="shared" ref="J14:J45" si="1">I14*F14</f>
        <v>0</v>
      </c>
      <c r="K14" s="32">
        <f t="shared" ref="K14:K45" si="2">I14</f>
        <v>0</v>
      </c>
      <c r="L14" s="32">
        <f t="shared" ref="L14:L45" si="3">K14*G14</f>
        <v>0</v>
      </c>
      <c r="M14" s="32">
        <f t="shared" ref="M14:M77" si="4">L14+J14</f>
        <v>0</v>
      </c>
      <c r="N14" s="32">
        <v>12</v>
      </c>
      <c r="O14" s="32">
        <f>N14*F14</f>
        <v>94050</v>
      </c>
      <c r="P14" s="32">
        <f t="shared" ref="P14:P45" si="5">N14</f>
        <v>12</v>
      </c>
      <c r="Q14" s="32">
        <f t="shared" ref="Q14:Q15" si="6">P14*G14</f>
        <v>11400</v>
      </c>
      <c r="R14" s="32">
        <f t="shared" ref="R14:R71" si="7">Q14+O14</f>
        <v>105450</v>
      </c>
      <c r="S14" s="32">
        <f t="shared" ref="S14:S15" si="8">N14+I14</f>
        <v>12</v>
      </c>
      <c r="T14" s="32">
        <f t="shared" ref="T14:T15" si="9">S14*F14</f>
        <v>94050</v>
      </c>
      <c r="U14" s="32">
        <f t="shared" ref="U14:U15" si="10">P14+K14</f>
        <v>12</v>
      </c>
      <c r="V14" s="32">
        <f t="shared" ref="V14:V15" si="11">U14*G14</f>
        <v>11400</v>
      </c>
      <c r="W14" s="32">
        <f t="shared" ref="W14:W15" si="12">V14+T14</f>
        <v>105450</v>
      </c>
    </row>
    <row r="15" spans="1:23" ht="17.850000000000001" customHeight="1" x14ac:dyDescent="0.2">
      <c r="A15" s="188" t="s">
        <v>14</v>
      </c>
      <c r="B15" s="189"/>
      <c r="C15" s="29" t="s">
        <v>15</v>
      </c>
      <c r="D15" s="30" t="s">
        <v>7</v>
      </c>
      <c r="E15" s="31">
        <v>8</v>
      </c>
      <c r="F15" s="32">
        <v>16625</v>
      </c>
      <c r="G15" s="32">
        <v>1900</v>
      </c>
      <c r="H15" s="32">
        <f t="shared" si="0"/>
        <v>148200</v>
      </c>
      <c r="I15" s="32"/>
      <c r="J15" s="32">
        <f t="shared" si="1"/>
        <v>0</v>
      </c>
      <c r="K15" s="32">
        <f t="shared" si="2"/>
        <v>0</v>
      </c>
      <c r="L15" s="32">
        <f t="shared" si="3"/>
        <v>0</v>
      </c>
      <c r="M15" s="32">
        <f t="shared" si="4"/>
        <v>0</v>
      </c>
      <c r="N15" s="32">
        <v>8</v>
      </c>
      <c r="O15" s="32">
        <f>N15*F15</f>
        <v>133000</v>
      </c>
      <c r="P15" s="32">
        <f t="shared" si="5"/>
        <v>8</v>
      </c>
      <c r="Q15" s="32">
        <f t="shared" si="6"/>
        <v>15200</v>
      </c>
      <c r="R15" s="32">
        <f t="shared" si="7"/>
        <v>148200</v>
      </c>
      <c r="S15" s="32">
        <f t="shared" si="8"/>
        <v>8</v>
      </c>
      <c r="T15" s="32">
        <f t="shared" si="9"/>
        <v>133000</v>
      </c>
      <c r="U15" s="32">
        <f t="shared" si="10"/>
        <v>8</v>
      </c>
      <c r="V15" s="32">
        <f t="shared" si="11"/>
        <v>15200</v>
      </c>
      <c r="W15" s="32">
        <f t="shared" si="12"/>
        <v>148200</v>
      </c>
    </row>
    <row r="16" spans="1:23" ht="17.850000000000001" customHeight="1" x14ac:dyDescent="0.2">
      <c r="A16" s="182">
        <v>2.2000000000000002</v>
      </c>
      <c r="B16" s="183"/>
      <c r="C16" s="35" t="s">
        <v>16</v>
      </c>
      <c r="D16" s="42"/>
      <c r="E16" s="37"/>
      <c r="F16" s="43"/>
      <c r="G16" s="43"/>
      <c r="H16" s="43"/>
      <c r="I16" s="32"/>
      <c r="J16" s="32">
        <f t="shared" si="1"/>
        <v>0</v>
      </c>
      <c r="K16" s="32">
        <f t="shared" si="2"/>
        <v>0</v>
      </c>
      <c r="L16" s="32">
        <f t="shared" si="3"/>
        <v>0</v>
      </c>
      <c r="M16" s="32">
        <f t="shared" si="4"/>
        <v>0</v>
      </c>
      <c r="N16" s="32"/>
      <c r="O16" s="32">
        <f>N16*K16</f>
        <v>0</v>
      </c>
      <c r="P16" s="32">
        <f t="shared" si="5"/>
        <v>0</v>
      </c>
      <c r="Q16" s="32">
        <f>P16*L16</f>
        <v>0</v>
      </c>
      <c r="R16" s="32">
        <f t="shared" si="7"/>
        <v>0</v>
      </c>
      <c r="S16" s="32"/>
      <c r="T16" s="32">
        <f>S16*P16</f>
        <v>0</v>
      </c>
      <c r="U16" s="32">
        <f>S16</f>
        <v>0</v>
      </c>
      <c r="V16" s="32">
        <f>U16*Q16</f>
        <v>0</v>
      </c>
      <c r="W16" s="32">
        <f t="shared" ref="W16:W71" si="13">V16+T16</f>
        <v>0</v>
      </c>
    </row>
    <row r="17" spans="1:23" ht="18" customHeight="1" x14ac:dyDescent="0.2">
      <c r="A17" s="184" t="s">
        <v>12</v>
      </c>
      <c r="B17" s="185"/>
      <c r="C17" s="29" t="s">
        <v>13</v>
      </c>
      <c r="D17" s="33" t="s">
        <v>9</v>
      </c>
      <c r="E17" s="31">
        <v>1</v>
      </c>
      <c r="F17" s="32">
        <v>7125</v>
      </c>
      <c r="G17" s="32">
        <v>950</v>
      </c>
      <c r="H17" s="32">
        <f t="shared" ref="H17:H18" si="14">SUM(F17+G17)*E17</f>
        <v>8075</v>
      </c>
      <c r="I17" s="32"/>
      <c r="J17" s="32">
        <f t="shared" si="1"/>
        <v>0</v>
      </c>
      <c r="K17" s="32">
        <f t="shared" si="2"/>
        <v>0</v>
      </c>
      <c r="L17" s="32">
        <f t="shared" si="3"/>
        <v>0</v>
      </c>
      <c r="M17" s="32">
        <f t="shared" si="4"/>
        <v>0</v>
      </c>
      <c r="N17" s="32">
        <v>3</v>
      </c>
      <c r="O17" s="32">
        <f>N17*F17</f>
        <v>21375</v>
      </c>
      <c r="P17" s="32">
        <f t="shared" si="5"/>
        <v>3</v>
      </c>
      <c r="Q17" s="32">
        <f t="shared" ref="Q17:Q18" si="15">P17*G17</f>
        <v>2850</v>
      </c>
      <c r="R17" s="32">
        <f t="shared" si="7"/>
        <v>24225</v>
      </c>
      <c r="S17" s="32">
        <f t="shared" ref="S17:S21" si="16">N17+I17</f>
        <v>3</v>
      </c>
      <c r="T17" s="32">
        <f t="shared" ref="T17:T21" si="17">S17*F17</f>
        <v>21375</v>
      </c>
      <c r="U17" s="32">
        <f t="shared" ref="U17:U21" si="18">P17+K17</f>
        <v>3</v>
      </c>
      <c r="V17" s="32">
        <f t="shared" ref="V17:V21" si="19">U17*G17</f>
        <v>2850</v>
      </c>
      <c r="W17" s="32">
        <f t="shared" si="13"/>
        <v>24225</v>
      </c>
    </row>
    <row r="18" spans="1:23" ht="17.850000000000001" customHeight="1" x14ac:dyDescent="0.2">
      <c r="A18" s="184" t="s">
        <v>14</v>
      </c>
      <c r="B18" s="185"/>
      <c r="C18" s="29" t="s">
        <v>15</v>
      </c>
      <c r="D18" s="30" t="s">
        <v>7</v>
      </c>
      <c r="E18" s="31">
        <v>2</v>
      </c>
      <c r="F18" s="32">
        <v>16625</v>
      </c>
      <c r="G18" s="32">
        <v>1900</v>
      </c>
      <c r="H18" s="32">
        <f t="shared" si="14"/>
        <v>37050</v>
      </c>
      <c r="I18" s="32"/>
      <c r="J18" s="32">
        <f t="shared" si="1"/>
        <v>0</v>
      </c>
      <c r="K18" s="32">
        <f t="shared" si="2"/>
        <v>0</v>
      </c>
      <c r="L18" s="32">
        <f t="shared" si="3"/>
        <v>0</v>
      </c>
      <c r="M18" s="32">
        <f t="shared" si="4"/>
        <v>0</v>
      </c>
      <c r="N18" s="32">
        <v>2</v>
      </c>
      <c r="O18" s="32">
        <f>N18*F18</f>
        <v>33250</v>
      </c>
      <c r="P18" s="32">
        <f t="shared" si="5"/>
        <v>2</v>
      </c>
      <c r="Q18" s="32">
        <f t="shared" si="15"/>
        <v>3800</v>
      </c>
      <c r="R18" s="32">
        <f t="shared" si="7"/>
        <v>37050</v>
      </c>
      <c r="S18" s="32">
        <f t="shared" si="16"/>
        <v>2</v>
      </c>
      <c r="T18" s="32">
        <f t="shared" si="17"/>
        <v>33250</v>
      </c>
      <c r="U18" s="32">
        <f t="shared" si="18"/>
        <v>2</v>
      </c>
      <c r="V18" s="32">
        <f t="shared" si="19"/>
        <v>3800</v>
      </c>
      <c r="W18" s="32">
        <f t="shared" si="13"/>
        <v>37050</v>
      </c>
    </row>
    <row r="19" spans="1:23" ht="15.6" customHeight="1" x14ac:dyDescent="0.2">
      <c r="A19" s="182">
        <v>2.2999999999999998</v>
      </c>
      <c r="B19" s="190"/>
      <c r="C19" s="17" t="s">
        <v>17</v>
      </c>
      <c r="D19" s="18"/>
      <c r="E19" s="9"/>
      <c r="F19" s="10"/>
      <c r="G19" s="10"/>
      <c r="H19" s="10"/>
      <c r="I19" s="32"/>
      <c r="J19" s="32">
        <f t="shared" si="1"/>
        <v>0</v>
      </c>
      <c r="K19" s="32">
        <f t="shared" si="2"/>
        <v>0</v>
      </c>
      <c r="L19" s="32">
        <f t="shared" si="3"/>
        <v>0</v>
      </c>
      <c r="M19" s="32">
        <f t="shared" si="4"/>
        <v>0</v>
      </c>
      <c r="N19" s="32"/>
      <c r="O19" s="32">
        <f>N19*K19</f>
        <v>0</v>
      </c>
      <c r="P19" s="32">
        <f t="shared" si="5"/>
        <v>0</v>
      </c>
      <c r="Q19" s="32">
        <f>P19*L19</f>
        <v>0</v>
      </c>
      <c r="R19" s="32">
        <f t="shared" si="7"/>
        <v>0</v>
      </c>
      <c r="S19" s="32">
        <f t="shared" si="16"/>
        <v>0</v>
      </c>
      <c r="T19" s="32">
        <f t="shared" si="17"/>
        <v>0</v>
      </c>
      <c r="U19" s="32">
        <f t="shared" si="18"/>
        <v>0</v>
      </c>
      <c r="V19" s="32">
        <f t="shared" si="19"/>
        <v>0</v>
      </c>
      <c r="W19" s="32">
        <f t="shared" si="13"/>
        <v>0</v>
      </c>
    </row>
    <row r="20" spans="1:23" ht="17.100000000000001" customHeight="1" x14ac:dyDescent="0.2">
      <c r="A20" s="184" t="s">
        <v>12</v>
      </c>
      <c r="B20" s="185"/>
      <c r="C20" s="29" t="s">
        <v>13</v>
      </c>
      <c r="D20" s="33" t="s">
        <v>9</v>
      </c>
      <c r="E20" s="31">
        <v>1</v>
      </c>
      <c r="F20" s="32">
        <v>12825</v>
      </c>
      <c r="G20" s="32">
        <v>950</v>
      </c>
      <c r="H20" s="32">
        <f t="shared" ref="H20:H23" si="20">SUM(F20+G20)*E20</f>
        <v>13775</v>
      </c>
      <c r="I20" s="32"/>
      <c r="J20" s="32">
        <f t="shared" si="1"/>
        <v>0</v>
      </c>
      <c r="K20" s="32">
        <f t="shared" si="2"/>
        <v>0</v>
      </c>
      <c r="L20" s="32">
        <f t="shared" si="3"/>
        <v>0</v>
      </c>
      <c r="M20" s="32">
        <f t="shared" si="4"/>
        <v>0</v>
      </c>
      <c r="N20" s="32">
        <v>3</v>
      </c>
      <c r="O20" s="32">
        <f t="shared" ref="O20:O21" si="21">N20*F20</f>
        <v>38475</v>
      </c>
      <c r="P20" s="32">
        <f t="shared" si="5"/>
        <v>3</v>
      </c>
      <c r="Q20" s="32">
        <f t="shared" ref="Q20:Q21" si="22">P20*G20</f>
        <v>2850</v>
      </c>
      <c r="R20" s="32">
        <f t="shared" si="7"/>
        <v>41325</v>
      </c>
      <c r="S20" s="32">
        <f t="shared" si="16"/>
        <v>3</v>
      </c>
      <c r="T20" s="32">
        <f t="shared" si="17"/>
        <v>38475</v>
      </c>
      <c r="U20" s="32">
        <f t="shared" si="18"/>
        <v>3</v>
      </c>
      <c r="V20" s="32">
        <f t="shared" si="19"/>
        <v>2850</v>
      </c>
      <c r="W20" s="32">
        <f t="shared" si="13"/>
        <v>41325</v>
      </c>
    </row>
    <row r="21" spans="1:23" ht="17.850000000000001" customHeight="1" x14ac:dyDescent="0.2">
      <c r="A21" s="184" t="s">
        <v>14</v>
      </c>
      <c r="B21" s="185"/>
      <c r="C21" s="29" t="s">
        <v>15</v>
      </c>
      <c r="D21" s="30" t="s">
        <v>7</v>
      </c>
      <c r="E21" s="31">
        <v>2</v>
      </c>
      <c r="F21" s="32">
        <v>26125</v>
      </c>
      <c r="G21" s="32">
        <v>1900</v>
      </c>
      <c r="H21" s="32">
        <f t="shared" si="20"/>
        <v>56050</v>
      </c>
      <c r="I21" s="32"/>
      <c r="J21" s="32">
        <f t="shared" si="1"/>
        <v>0</v>
      </c>
      <c r="K21" s="32">
        <f t="shared" si="2"/>
        <v>0</v>
      </c>
      <c r="L21" s="32">
        <f t="shared" si="3"/>
        <v>0</v>
      </c>
      <c r="M21" s="32">
        <f t="shared" si="4"/>
        <v>0</v>
      </c>
      <c r="N21" s="32">
        <v>2</v>
      </c>
      <c r="O21" s="32">
        <f t="shared" si="21"/>
        <v>52250</v>
      </c>
      <c r="P21" s="32">
        <f t="shared" si="5"/>
        <v>2</v>
      </c>
      <c r="Q21" s="32">
        <f t="shared" si="22"/>
        <v>3800</v>
      </c>
      <c r="R21" s="32">
        <f t="shared" si="7"/>
        <v>56050</v>
      </c>
      <c r="S21" s="32">
        <f t="shared" si="16"/>
        <v>2</v>
      </c>
      <c r="T21" s="32">
        <f t="shared" si="17"/>
        <v>52250</v>
      </c>
      <c r="U21" s="32">
        <f t="shared" si="18"/>
        <v>2</v>
      </c>
      <c r="V21" s="32">
        <f t="shared" si="19"/>
        <v>3800</v>
      </c>
      <c r="W21" s="32">
        <f t="shared" si="13"/>
        <v>56050</v>
      </c>
    </row>
    <row r="22" spans="1:23" ht="50.25" customHeight="1" x14ac:dyDescent="0.2">
      <c r="A22" s="182">
        <v>2.4</v>
      </c>
      <c r="B22" s="190"/>
      <c r="C22" s="19" t="s">
        <v>66</v>
      </c>
      <c r="D22" s="20" t="s">
        <v>7</v>
      </c>
      <c r="E22" s="12">
        <v>6</v>
      </c>
      <c r="F22" s="13">
        <v>6840</v>
      </c>
      <c r="G22" s="13">
        <v>475</v>
      </c>
      <c r="H22" s="32">
        <f t="shared" si="20"/>
        <v>43890</v>
      </c>
      <c r="I22" s="32"/>
      <c r="J22" s="32">
        <f t="shared" si="1"/>
        <v>0</v>
      </c>
      <c r="K22" s="32">
        <f t="shared" si="2"/>
        <v>0</v>
      </c>
      <c r="L22" s="32">
        <f t="shared" si="3"/>
        <v>0</v>
      </c>
      <c r="M22" s="32">
        <f t="shared" si="4"/>
        <v>0</v>
      </c>
      <c r="N22" s="32">
        <v>10</v>
      </c>
      <c r="O22" s="32">
        <f>N22*F22</f>
        <v>68400</v>
      </c>
      <c r="P22" s="32">
        <f t="shared" si="5"/>
        <v>10</v>
      </c>
      <c r="Q22" s="32">
        <f>P22*G22</f>
        <v>4750</v>
      </c>
      <c r="R22" s="32">
        <f t="shared" si="7"/>
        <v>73150</v>
      </c>
      <c r="S22" s="32">
        <f>N22+I22</f>
        <v>10</v>
      </c>
      <c r="T22" s="32">
        <f>S22*F22</f>
        <v>68400</v>
      </c>
      <c r="U22" s="32">
        <f>P22+K22</f>
        <v>10</v>
      </c>
      <c r="V22" s="32">
        <f>U22*G22</f>
        <v>4750</v>
      </c>
      <c r="W22" s="32">
        <f>V22+T22</f>
        <v>73150</v>
      </c>
    </row>
    <row r="23" spans="1:23" ht="35.25" customHeight="1" x14ac:dyDescent="0.2">
      <c r="A23" s="182">
        <v>2.5</v>
      </c>
      <c r="B23" s="190"/>
      <c r="C23" s="21" t="s">
        <v>67</v>
      </c>
      <c r="D23" s="14" t="s">
        <v>7</v>
      </c>
      <c r="E23" s="15">
        <v>6</v>
      </c>
      <c r="F23" s="13">
        <v>9310</v>
      </c>
      <c r="G23" s="13">
        <v>950</v>
      </c>
      <c r="H23" s="32">
        <f t="shared" si="20"/>
        <v>61560</v>
      </c>
      <c r="I23" s="32"/>
      <c r="J23" s="32">
        <f t="shared" si="1"/>
        <v>0</v>
      </c>
      <c r="K23" s="32">
        <f t="shared" si="2"/>
        <v>0</v>
      </c>
      <c r="L23" s="32">
        <f t="shared" si="3"/>
        <v>0</v>
      </c>
      <c r="M23" s="32">
        <f t="shared" si="4"/>
        <v>0</v>
      </c>
      <c r="N23" s="32">
        <v>10</v>
      </c>
      <c r="O23" s="32">
        <f>N23*F23</f>
        <v>93100</v>
      </c>
      <c r="P23" s="32">
        <f t="shared" si="5"/>
        <v>10</v>
      </c>
      <c r="Q23" s="32">
        <f>P23*G23</f>
        <v>9500</v>
      </c>
      <c r="R23" s="32">
        <f t="shared" si="7"/>
        <v>102600</v>
      </c>
      <c r="S23" s="32">
        <f>N23+I23</f>
        <v>10</v>
      </c>
      <c r="T23" s="32">
        <f>S23*F23</f>
        <v>93100</v>
      </c>
      <c r="U23" s="32">
        <f>P23+K23</f>
        <v>10</v>
      </c>
      <c r="V23" s="32">
        <f>U23*G23</f>
        <v>9500</v>
      </c>
      <c r="W23" s="32">
        <f>V23+T23</f>
        <v>102600</v>
      </c>
    </row>
    <row r="24" spans="1:23" ht="30" x14ac:dyDescent="0.2">
      <c r="A24" s="182">
        <v>2.6</v>
      </c>
      <c r="B24" s="190"/>
      <c r="C24" s="16" t="s">
        <v>18</v>
      </c>
      <c r="D24" s="5"/>
      <c r="E24" s="6"/>
      <c r="F24" s="7"/>
      <c r="G24" s="7"/>
      <c r="H24" s="7"/>
      <c r="I24" s="32"/>
      <c r="J24" s="32">
        <f t="shared" si="1"/>
        <v>0</v>
      </c>
      <c r="K24" s="32">
        <f t="shared" si="2"/>
        <v>0</v>
      </c>
      <c r="L24" s="32">
        <f t="shared" si="3"/>
        <v>0</v>
      </c>
      <c r="M24" s="32">
        <f t="shared" si="4"/>
        <v>0</v>
      </c>
      <c r="N24" s="32"/>
      <c r="O24" s="32">
        <f>N24*K24</f>
        <v>0</v>
      </c>
      <c r="P24" s="32">
        <f t="shared" si="5"/>
        <v>0</v>
      </c>
      <c r="Q24" s="32">
        <f>P24*L24</f>
        <v>0</v>
      </c>
      <c r="R24" s="32">
        <f t="shared" si="7"/>
        <v>0</v>
      </c>
      <c r="S24" s="32"/>
      <c r="T24" s="32">
        <f>S24*P24</f>
        <v>0</v>
      </c>
      <c r="U24" s="32">
        <f>S24</f>
        <v>0</v>
      </c>
      <c r="V24" s="32">
        <f>U24*Q24</f>
        <v>0</v>
      </c>
      <c r="W24" s="32">
        <f t="shared" si="13"/>
        <v>0</v>
      </c>
    </row>
    <row r="25" spans="1:23" x14ac:dyDescent="0.2">
      <c r="A25" s="184" t="s">
        <v>12</v>
      </c>
      <c r="B25" s="185"/>
      <c r="C25" s="29" t="s">
        <v>13</v>
      </c>
      <c r="D25" s="30" t="s">
        <v>9</v>
      </c>
      <c r="E25" s="31">
        <v>1</v>
      </c>
      <c r="F25" s="32">
        <v>159600</v>
      </c>
      <c r="G25" s="32">
        <v>1900</v>
      </c>
      <c r="H25" s="32">
        <f t="shared" ref="H25:H29" si="23">SUM(F25+G25)*E25</f>
        <v>161500</v>
      </c>
      <c r="I25" s="32"/>
      <c r="J25" s="32">
        <f t="shared" si="1"/>
        <v>0</v>
      </c>
      <c r="K25" s="32">
        <f t="shared" si="2"/>
        <v>0</v>
      </c>
      <c r="L25" s="32">
        <f t="shared" si="3"/>
        <v>0</v>
      </c>
      <c r="M25" s="32">
        <f t="shared" si="4"/>
        <v>0</v>
      </c>
      <c r="N25" s="32">
        <v>3</v>
      </c>
      <c r="O25" s="32">
        <f t="shared" ref="O25:O29" si="24">N25*F25</f>
        <v>478800</v>
      </c>
      <c r="P25" s="32">
        <f t="shared" si="5"/>
        <v>3</v>
      </c>
      <c r="Q25" s="32">
        <f t="shared" ref="Q25:Q29" si="25">P25*G25</f>
        <v>5700</v>
      </c>
      <c r="R25" s="32">
        <f t="shared" si="7"/>
        <v>484500</v>
      </c>
      <c r="S25" s="32">
        <f t="shared" ref="S25:S29" si="26">N25+I25</f>
        <v>3</v>
      </c>
      <c r="T25" s="32">
        <f t="shared" ref="T25:T29" si="27">S25*F25</f>
        <v>478800</v>
      </c>
      <c r="U25" s="32">
        <f t="shared" ref="U25:U29" si="28">P25+K25</f>
        <v>3</v>
      </c>
      <c r="V25" s="32">
        <f t="shared" ref="V25:V29" si="29">U25*G25</f>
        <v>5700</v>
      </c>
      <c r="W25" s="32">
        <f t="shared" si="13"/>
        <v>484500</v>
      </c>
    </row>
    <row r="26" spans="1:23" x14ac:dyDescent="0.2">
      <c r="A26" s="184" t="s">
        <v>14</v>
      </c>
      <c r="B26" s="185"/>
      <c r="C26" s="29" t="s">
        <v>19</v>
      </c>
      <c r="D26" s="30" t="s">
        <v>7</v>
      </c>
      <c r="E26" s="31">
        <v>2</v>
      </c>
      <c r="F26" s="32">
        <v>195700</v>
      </c>
      <c r="G26" s="32">
        <v>1900</v>
      </c>
      <c r="H26" s="32">
        <f t="shared" si="23"/>
        <v>395200</v>
      </c>
      <c r="I26" s="32"/>
      <c r="J26" s="32">
        <f t="shared" si="1"/>
        <v>0</v>
      </c>
      <c r="K26" s="32">
        <f t="shared" si="2"/>
        <v>0</v>
      </c>
      <c r="L26" s="32">
        <f t="shared" si="3"/>
        <v>0</v>
      </c>
      <c r="M26" s="32">
        <f t="shared" si="4"/>
        <v>0</v>
      </c>
      <c r="N26" s="32">
        <v>2</v>
      </c>
      <c r="O26" s="32">
        <f t="shared" si="24"/>
        <v>391400</v>
      </c>
      <c r="P26" s="32">
        <f t="shared" si="5"/>
        <v>2</v>
      </c>
      <c r="Q26" s="32">
        <f t="shared" si="25"/>
        <v>3800</v>
      </c>
      <c r="R26" s="32">
        <f t="shared" si="7"/>
        <v>395200</v>
      </c>
      <c r="S26" s="32">
        <f t="shared" si="26"/>
        <v>2</v>
      </c>
      <c r="T26" s="32">
        <f t="shared" si="27"/>
        <v>391400</v>
      </c>
      <c r="U26" s="32">
        <f t="shared" si="28"/>
        <v>2</v>
      </c>
      <c r="V26" s="32">
        <f t="shared" si="29"/>
        <v>3800</v>
      </c>
      <c r="W26" s="32">
        <f t="shared" si="13"/>
        <v>395200</v>
      </c>
    </row>
    <row r="27" spans="1:23" ht="30" x14ac:dyDescent="0.2">
      <c r="A27" s="186">
        <v>2.7</v>
      </c>
      <c r="B27" s="187"/>
      <c r="C27" s="29" t="s">
        <v>138</v>
      </c>
      <c r="D27" s="30" t="s">
        <v>7</v>
      </c>
      <c r="E27" s="31">
        <v>3</v>
      </c>
      <c r="F27" s="32">
        <v>80750</v>
      </c>
      <c r="G27" s="32">
        <v>4750</v>
      </c>
      <c r="H27" s="32">
        <f t="shared" si="23"/>
        <v>256500</v>
      </c>
      <c r="I27" s="32"/>
      <c r="J27" s="32">
        <f t="shared" si="1"/>
        <v>0</v>
      </c>
      <c r="K27" s="32">
        <f t="shared" si="2"/>
        <v>0</v>
      </c>
      <c r="L27" s="32">
        <f t="shared" si="3"/>
        <v>0</v>
      </c>
      <c r="M27" s="32">
        <f t="shared" si="4"/>
        <v>0</v>
      </c>
      <c r="N27" s="32">
        <v>3</v>
      </c>
      <c r="O27" s="32">
        <f t="shared" si="24"/>
        <v>242250</v>
      </c>
      <c r="P27" s="32">
        <f t="shared" si="5"/>
        <v>3</v>
      </c>
      <c r="Q27" s="32">
        <f t="shared" si="25"/>
        <v>14250</v>
      </c>
      <c r="R27" s="32">
        <f t="shared" si="7"/>
        <v>256500</v>
      </c>
      <c r="S27" s="32">
        <f t="shared" si="26"/>
        <v>3</v>
      </c>
      <c r="T27" s="32">
        <f t="shared" si="27"/>
        <v>242250</v>
      </c>
      <c r="U27" s="32">
        <f t="shared" si="28"/>
        <v>3</v>
      </c>
      <c r="V27" s="32">
        <f t="shared" si="29"/>
        <v>14250</v>
      </c>
      <c r="W27" s="32">
        <f t="shared" si="13"/>
        <v>256500</v>
      </c>
    </row>
    <row r="28" spans="1:23" ht="60" x14ac:dyDescent="0.2">
      <c r="A28" s="182">
        <v>2.8</v>
      </c>
      <c r="B28" s="183"/>
      <c r="C28" s="35" t="s">
        <v>139</v>
      </c>
      <c r="D28" s="36" t="s">
        <v>7</v>
      </c>
      <c r="E28" s="37">
        <v>2</v>
      </c>
      <c r="F28" s="38">
        <v>223250</v>
      </c>
      <c r="G28" s="38">
        <v>4750</v>
      </c>
      <c r="H28" s="32">
        <f t="shared" si="23"/>
        <v>456000</v>
      </c>
      <c r="I28" s="32"/>
      <c r="J28" s="32">
        <f t="shared" si="1"/>
        <v>0</v>
      </c>
      <c r="K28" s="32">
        <f t="shared" si="2"/>
        <v>0</v>
      </c>
      <c r="L28" s="32">
        <f t="shared" si="3"/>
        <v>0</v>
      </c>
      <c r="M28" s="32">
        <f t="shared" si="4"/>
        <v>0</v>
      </c>
      <c r="N28" s="32">
        <v>2</v>
      </c>
      <c r="O28" s="32">
        <f t="shared" si="24"/>
        <v>446500</v>
      </c>
      <c r="P28" s="32">
        <f t="shared" si="5"/>
        <v>2</v>
      </c>
      <c r="Q28" s="32">
        <f t="shared" si="25"/>
        <v>9500</v>
      </c>
      <c r="R28" s="32">
        <f t="shared" si="7"/>
        <v>456000</v>
      </c>
      <c r="S28" s="32">
        <f t="shared" si="26"/>
        <v>2</v>
      </c>
      <c r="T28" s="32">
        <f t="shared" si="27"/>
        <v>446500</v>
      </c>
      <c r="U28" s="32">
        <f t="shared" si="28"/>
        <v>2</v>
      </c>
      <c r="V28" s="32">
        <f t="shared" si="29"/>
        <v>9500</v>
      </c>
      <c r="W28" s="32">
        <f t="shared" si="13"/>
        <v>456000</v>
      </c>
    </row>
    <row r="29" spans="1:23" ht="45" x14ac:dyDescent="0.2">
      <c r="A29" s="182">
        <v>2.9</v>
      </c>
      <c r="B29" s="183"/>
      <c r="C29" s="29" t="s">
        <v>140</v>
      </c>
      <c r="D29" s="30" t="s">
        <v>20</v>
      </c>
      <c r="E29" s="31">
        <v>3</v>
      </c>
      <c r="F29" s="32">
        <v>9500</v>
      </c>
      <c r="G29" s="32">
        <v>7600</v>
      </c>
      <c r="H29" s="32">
        <f t="shared" si="23"/>
        <v>51300</v>
      </c>
      <c r="I29" s="32"/>
      <c r="J29" s="32">
        <f t="shared" si="1"/>
        <v>0</v>
      </c>
      <c r="K29" s="32">
        <f t="shared" si="2"/>
        <v>0</v>
      </c>
      <c r="L29" s="32">
        <f t="shared" si="3"/>
        <v>0</v>
      </c>
      <c r="M29" s="32">
        <f t="shared" si="4"/>
        <v>0</v>
      </c>
      <c r="N29" s="32">
        <v>3</v>
      </c>
      <c r="O29" s="32">
        <f t="shared" si="24"/>
        <v>28500</v>
      </c>
      <c r="P29" s="32">
        <f t="shared" si="5"/>
        <v>3</v>
      </c>
      <c r="Q29" s="32">
        <f t="shared" si="25"/>
        <v>22800</v>
      </c>
      <c r="R29" s="32">
        <f t="shared" si="7"/>
        <v>51300</v>
      </c>
      <c r="S29" s="32">
        <f t="shared" si="26"/>
        <v>3</v>
      </c>
      <c r="T29" s="32">
        <f t="shared" si="27"/>
        <v>28500</v>
      </c>
      <c r="U29" s="32">
        <f t="shared" si="28"/>
        <v>3</v>
      </c>
      <c r="V29" s="32">
        <f t="shared" si="29"/>
        <v>22800</v>
      </c>
      <c r="W29" s="32">
        <f t="shared" si="13"/>
        <v>51300</v>
      </c>
    </row>
    <row r="30" spans="1:23" ht="150" x14ac:dyDescent="0.2">
      <c r="A30" s="172">
        <v>3</v>
      </c>
      <c r="B30" s="176"/>
      <c r="C30" s="17" t="s">
        <v>141</v>
      </c>
      <c r="D30" s="8"/>
      <c r="E30" s="9"/>
      <c r="F30" s="10"/>
      <c r="G30" s="10"/>
      <c r="H30" s="10"/>
      <c r="I30" s="32"/>
      <c r="J30" s="32">
        <f t="shared" si="1"/>
        <v>0</v>
      </c>
      <c r="K30" s="32">
        <f t="shared" si="2"/>
        <v>0</v>
      </c>
      <c r="L30" s="32">
        <f t="shared" si="3"/>
        <v>0</v>
      </c>
      <c r="M30" s="32">
        <f t="shared" si="4"/>
        <v>0</v>
      </c>
      <c r="N30" s="32"/>
      <c r="O30" s="32">
        <f>N30*K30</f>
        <v>0</v>
      </c>
      <c r="P30" s="32">
        <f t="shared" si="5"/>
        <v>0</v>
      </c>
      <c r="Q30" s="32">
        <f>P30*L30</f>
        <v>0</v>
      </c>
      <c r="R30" s="32">
        <f t="shared" si="7"/>
        <v>0</v>
      </c>
      <c r="S30" s="32"/>
      <c r="T30" s="32">
        <f>S30*P30</f>
        <v>0</v>
      </c>
      <c r="U30" s="32">
        <f>S30</f>
        <v>0</v>
      </c>
      <c r="V30" s="32">
        <f>U30*Q30</f>
        <v>0</v>
      </c>
      <c r="W30" s="32">
        <f t="shared" si="13"/>
        <v>0</v>
      </c>
    </row>
    <row r="31" spans="1:23" x14ac:dyDescent="0.2">
      <c r="A31" s="182">
        <v>3.1</v>
      </c>
      <c r="B31" s="183"/>
      <c r="C31" s="29" t="s">
        <v>13</v>
      </c>
      <c r="D31" s="30" t="s">
        <v>21</v>
      </c>
      <c r="E31" s="31">
        <v>5</v>
      </c>
      <c r="F31" s="32">
        <v>2850</v>
      </c>
      <c r="G31" s="32">
        <v>570</v>
      </c>
      <c r="H31" s="32">
        <f t="shared" ref="H31:H35" si="30">SUM(F31+G31)*E31</f>
        <v>17100</v>
      </c>
      <c r="I31" s="32"/>
      <c r="J31" s="32">
        <f t="shared" si="1"/>
        <v>0</v>
      </c>
      <c r="K31" s="32">
        <f t="shared" si="2"/>
        <v>0</v>
      </c>
      <c r="L31" s="32">
        <f t="shared" si="3"/>
        <v>0</v>
      </c>
      <c r="M31" s="32">
        <f t="shared" si="4"/>
        <v>0</v>
      </c>
      <c r="N31" s="116">
        <f>6.1+40.02</f>
        <v>46.120000000000005</v>
      </c>
      <c r="O31" s="32">
        <f t="shared" ref="O31:O32" si="31">N31*F31</f>
        <v>131442</v>
      </c>
      <c r="P31" s="32">
        <f t="shared" si="5"/>
        <v>46.120000000000005</v>
      </c>
      <c r="Q31" s="32">
        <f t="shared" ref="Q31:Q35" si="32">P31*G31</f>
        <v>26288.400000000001</v>
      </c>
      <c r="R31" s="32">
        <f t="shared" si="7"/>
        <v>157730.4</v>
      </c>
      <c r="S31" s="116">
        <f t="shared" ref="S31:S32" si="33">N31+I31</f>
        <v>46.120000000000005</v>
      </c>
      <c r="T31" s="32">
        <f t="shared" ref="T31:T32" si="34">S31*F31</f>
        <v>131442</v>
      </c>
      <c r="U31" s="116">
        <f t="shared" ref="U31:U32" si="35">P31+K31</f>
        <v>46.120000000000005</v>
      </c>
      <c r="V31" s="32">
        <f t="shared" ref="V31:V32" si="36">U31*G31</f>
        <v>26288.400000000001</v>
      </c>
      <c r="W31" s="32">
        <f t="shared" si="13"/>
        <v>157730.4</v>
      </c>
    </row>
    <row r="32" spans="1:23" x14ac:dyDescent="0.2">
      <c r="A32" s="182">
        <v>3.2</v>
      </c>
      <c r="B32" s="183"/>
      <c r="C32" s="29" t="s">
        <v>22</v>
      </c>
      <c r="D32" s="30" t="s">
        <v>21</v>
      </c>
      <c r="E32" s="31">
        <v>1</v>
      </c>
      <c r="F32" s="32">
        <v>3990</v>
      </c>
      <c r="G32" s="32">
        <v>665</v>
      </c>
      <c r="H32" s="32">
        <f t="shared" si="30"/>
        <v>4655</v>
      </c>
      <c r="I32" s="32"/>
      <c r="J32" s="32">
        <f t="shared" si="1"/>
        <v>0</v>
      </c>
      <c r="K32" s="32">
        <f t="shared" si="2"/>
        <v>0</v>
      </c>
      <c r="L32" s="32">
        <f t="shared" si="3"/>
        <v>0</v>
      </c>
      <c r="M32" s="32">
        <f t="shared" si="4"/>
        <v>0</v>
      </c>
      <c r="N32" s="116">
        <v>19.02</v>
      </c>
      <c r="O32" s="32">
        <f t="shared" si="31"/>
        <v>75889.8</v>
      </c>
      <c r="P32" s="32">
        <f t="shared" si="5"/>
        <v>19.02</v>
      </c>
      <c r="Q32" s="32">
        <f t="shared" si="32"/>
        <v>12648.3</v>
      </c>
      <c r="R32" s="32">
        <f t="shared" si="7"/>
        <v>88538.1</v>
      </c>
      <c r="S32" s="116">
        <f t="shared" si="33"/>
        <v>19.02</v>
      </c>
      <c r="T32" s="32">
        <f t="shared" si="34"/>
        <v>75889.8</v>
      </c>
      <c r="U32" s="116">
        <f t="shared" si="35"/>
        <v>19.02</v>
      </c>
      <c r="V32" s="32">
        <f t="shared" si="36"/>
        <v>12648.3</v>
      </c>
      <c r="W32" s="32">
        <f t="shared" si="13"/>
        <v>88538.1</v>
      </c>
    </row>
    <row r="33" spans="1:23" x14ac:dyDescent="0.2">
      <c r="A33" s="182">
        <v>3.3</v>
      </c>
      <c r="B33" s="183"/>
      <c r="C33" s="29" t="s">
        <v>19</v>
      </c>
      <c r="D33" s="30" t="s">
        <v>21</v>
      </c>
      <c r="E33" s="31">
        <v>1</v>
      </c>
      <c r="F33" s="32">
        <v>4465</v>
      </c>
      <c r="G33" s="32">
        <v>760</v>
      </c>
      <c r="H33" s="32">
        <f t="shared" si="30"/>
        <v>5225</v>
      </c>
      <c r="I33" s="32"/>
      <c r="J33" s="32">
        <f t="shared" si="1"/>
        <v>0</v>
      </c>
      <c r="K33" s="32">
        <f t="shared" si="2"/>
        <v>0</v>
      </c>
      <c r="L33" s="32">
        <f t="shared" si="3"/>
        <v>0</v>
      </c>
      <c r="M33" s="32">
        <f t="shared" si="4"/>
        <v>0</v>
      </c>
      <c r="N33" s="116">
        <v>0</v>
      </c>
      <c r="O33" s="32">
        <f>N33*K33</f>
        <v>0</v>
      </c>
      <c r="P33" s="32">
        <f t="shared" si="5"/>
        <v>0</v>
      </c>
      <c r="Q33" s="32">
        <f t="shared" si="32"/>
        <v>0</v>
      </c>
      <c r="R33" s="32">
        <f t="shared" si="7"/>
        <v>0</v>
      </c>
      <c r="S33" s="116">
        <v>0</v>
      </c>
      <c r="T33" s="32">
        <f>S33*P33</f>
        <v>0</v>
      </c>
      <c r="U33" s="116">
        <f>S33</f>
        <v>0</v>
      </c>
      <c r="V33" s="32">
        <f t="shared" ref="V33" si="37">U33*L33</f>
        <v>0</v>
      </c>
      <c r="W33" s="32">
        <f t="shared" si="13"/>
        <v>0</v>
      </c>
    </row>
    <row r="34" spans="1:23" x14ac:dyDescent="0.2">
      <c r="A34" s="182">
        <v>3.4</v>
      </c>
      <c r="B34" s="183"/>
      <c r="C34" s="29" t="s">
        <v>15</v>
      </c>
      <c r="D34" s="30" t="s">
        <v>21</v>
      </c>
      <c r="E34" s="31">
        <v>70</v>
      </c>
      <c r="F34" s="32">
        <v>5890</v>
      </c>
      <c r="G34" s="32">
        <v>950</v>
      </c>
      <c r="H34" s="32">
        <f t="shared" si="30"/>
        <v>478800</v>
      </c>
      <c r="I34" s="32"/>
      <c r="J34" s="32">
        <f t="shared" si="1"/>
        <v>0</v>
      </c>
      <c r="K34" s="32">
        <f t="shared" si="2"/>
        <v>0</v>
      </c>
      <c r="L34" s="32">
        <f t="shared" si="3"/>
        <v>0</v>
      </c>
      <c r="M34" s="32">
        <f t="shared" si="4"/>
        <v>0</v>
      </c>
      <c r="N34" s="116">
        <v>57.62</v>
      </c>
      <c r="O34" s="32">
        <f t="shared" ref="O34:O67" si="38">N34*F34</f>
        <v>339381.8</v>
      </c>
      <c r="P34" s="32">
        <f t="shared" si="5"/>
        <v>57.62</v>
      </c>
      <c r="Q34" s="32">
        <f t="shared" si="32"/>
        <v>54739</v>
      </c>
      <c r="R34" s="32">
        <f t="shared" si="7"/>
        <v>394120.8</v>
      </c>
      <c r="S34" s="116">
        <f t="shared" ref="S34:S35" si="39">N34+I34</f>
        <v>57.62</v>
      </c>
      <c r="T34" s="32">
        <f t="shared" ref="T34:T35" si="40">S34*F34</f>
        <v>339381.8</v>
      </c>
      <c r="U34" s="116">
        <f t="shared" ref="U34:U35" si="41">P34+K34</f>
        <v>57.62</v>
      </c>
      <c r="V34" s="32">
        <f t="shared" ref="V34:V35" si="42">U34*G34</f>
        <v>54739</v>
      </c>
      <c r="W34" s="32">
        <f t="shared" si="13"/>
        <v>394120.8</v>
      </c>
    </row>
    <row r="35" spans="1:23" x14ac:dyDescent="0.2">
      <c r="A35" s="186">
        <v>3.5</v>
      </c>
      <c r="B35" s="187"/>
      <c r="C35" s="29" t="s">
        <v>23</v>
      </c>
      <c r="D35" s="30" t="s">
        <v>21</v>
      </c>
      <c r="E35" s="31">
        <v>15</v>
      </c>
      <c r="F35" s="32">
        <v>8502.5</v>
      </c>
      <c r="G35" s="32">
        <v>1140</v>
      </c>
      <c r="H35" s="32">
        <f t="shared" si="30"/>
        <v>144637.5</v>
      </c>
      <c r="I35" s="32"/>
      <c r="J35" s="32">
        <f t="shared" si="1"/>
        <v>0</v>
      </c>
      <c r="K35" s="32">
        <f t="shared" si="2"/>
        <v>0</v>
      </c>
      <c r="L35" s="32">
        <f t="shared" si="3"/>
        <v>0</v>
      </c>
      <c r="M35" s="32">
        <f t="shared" si="4"/>
        <v>0</v>
      </c>
      <c r="N35" s="116">
        <v>14.02</v>
      </c>
      <c r="O35" s="32">
        <f t="shared" si="38"/>
        <v>119205.05</v>
      </c>
      <c r="P35" s="32">
        <f t="shared" si="5"/>
        <v>14.02</v>
      </c>
      <c r="Q35" s="32">
        <f t="shared" si="32"/>
        <v>15982.8</v>
      </c>
      <c r="R35" s="32">
        <f t="shared" si="7"/>
        <v>135187.85</v>
      </c>
      <c r="S35" s="116">
        <f t="shared" si="39"/>
        <v>14.02</v>
      </c>
      <c r="T35" s="32">
        <f t="shared" si="40"/>
        <v>119205.05</v>
      </c>
      <c r="U35" s="116">
        <f t="shared" si="41"/>
        <v>14.02</v>
      </c>
      <c r="V35" s="32">
        <f t="shared" si="42"/>
        <v>15982.8</v>
      </c>
      <c r="W35" s="32">
        <f t="shared" si="13"/>
        <v>135187.85</v>
      </c>
    </row>
    <row r="36" spans="1:23" ht="94.5" customHeight="1" x14ac:dyDescent="0.2">
      <c r="A36" s="172">
        <v>4</v>
      </c>
      <c r="B36" s="176"/>
      <c r="C36" s="17" t="s">
        <v>24</v>
      </c>
      <c r="D36" s="8"/>
      <c r="E36" s="9"/>
      <c r="F36" s="10"/>
      <c r="G36" s="10"/>
      <c r="H36" s="10"/>
      <c r="I36" s="32"/>
      <c r="J36" s="32">
        <f t="shared" si="1"/>
        <v>0</v>
      </c>
      <c r="K36" s="32">
        <f t="shared" si="2"/>
        <v>0</v>
      </c>
      <c r="L36" s="32">
        <f t="shared" si="3"/>
        <v>0</v>
      </c>
      <c r="M36" s="32">
        <f t="shared" si="4"/>
        <v>0</v>
      </c>
      <c r="N36" s="32"/>
      <c r="O36" s="32">
        <f>N36*K36</f>
        <v>0</v>
      </c>
      <c r="P36" s="32">
        <f t="shared" si="5"/>
        <v>0</v>
      </c>
      <c r="Q36" s="32">
        <f>P36*L36</f>
        <v>0</v>
      </c>
      <c r="R36" s="32">
        <f t="shared" si="7"/>
        <v>0</v>
      </c>
      <c r="S36" s="32"/>
      <c r="T36" s="32">
        <f>S36*P36</f>
        <v>0</v>
      </c>
      <c r="U36" s="32">
        <f>S36</f>
        <v>0</v>
      </c>
      <c r="V36" s="32">
        <f>U36*Q36</f>
        <v>0</v>
      </c>
      <c r="W36" s="32">
        <f t="shared" si="13"/>
        <v>0</v>
      </c>
    </row>
    <row r="37" spans="1:23" x14ac:dyDescent="0.2">
      <c r="A37" s="182">
        <v>4.0999999999999996</v>
      </c>
      <c r="B37" s="183"/>
      <c r="C37" s="29" t="s">
        <v>13</v>
      </c>
      <c r="D37" s="30" t="s">
        <v>21</v>
      </c>
      <c r="E37" s="31">
        <v>5</v>
      </c>
      <c r="F37" s="32">
        <v>2422.5</v>
      </c>
      <c r="G37" s="32">
        <v>570</v>
      </c>
      <c r="H37" s="32">
        <f t="shared" ref="H37:H41" si="43">SUM(F37+G37)*E37</f>
        <v>14962.5</v>
      </c>
      <c r="I37" s="32"/>
      <c r="J37" s="32">
        <f t="shared" si="1"/>
        <v>0</v>
      </c>
      <c r="K37" s="32">
        <f t="shared" si="2"/>
        <v>0</v>
      </c>
      <c r="L37" s="32">
        <f t="shared" si="3"/>
        <v>0</v>
      </c>
      <c r="M37" s="32">
        <f t="shared" si="4"/>
        <v>0</v>
      </c>
      <c r="N37" s="116">
        <f>6.1+40.02</f>
        <v>46.120000000000005</v>
      </c>
      <c r="O37" s="32">
        <f t="shared" si="38"/>
        <v>111725.70000000001</v>
      </c>
      <c r="P37" s="32">
        <f t="shared" si="5"/>
        <v>46.120000000000005</v>
      </c>
      <c r="Q37" s="32">
        <f t="shared" ref="Q37:Q41" si="44">P37*G37</f>
        <v>26288.400000000001</v>
      </c>
      <c r="R37" s="32">
        <f t="shared" si="7"/>
        <v>138014.1</v>
      </c>
      <c r="S37" s="116">
        <f t="shared" ref="S37:S38" si="45">N37+I37</f>
        <v>46.120000000000005</v>
      </c>
      <c r="T37" s="32">
        <f t="shared" ref="T37:T38" si="46">S37*F37</f>
        <v>111725.70000000001</v>
      </c>
      <c r="U37" s="116">
        <f t="shared" ref="U37:U38" si="47">P37+K37</f>
        <v>46.120000000000005</v>
      </c>
      <c r="V37" s="32">
        <f t="shared" ref="V37:V38" si="48">U37*G37</f>
        <v>26288.400000000001</v>
      </c>
      <c r="W37" s="32">
        <f t="shared" si="13"/>
        <v>138014.1</v>
      </c>
    </row>
    <row r="38" spans="1:23" x14ac:dyDescent="0.2">
      <c r="A38" s="182">
        <v>4.2</v>
      </c>
      <c r="B38" s="183"/>
      <c r="C38" s="29" t="s">
        <v>22</v>
      </c>
      <c r="D38" s="30" t="s">
        <v>21</v>
      </c>
      <c r="E38" s="31">
        <v>1</v>
      </c>
      <c r="F38" s="32">
        <v>2612.5</v>
      </c>
      <c r="G38" s="32">
        <v>665</v>
      </c>
      <c r="H38" s="32">
        <f t="shared" si="43"/>
        <v>3277.5</v>
      </c>
      <c r="I38" s="32"/>
      <c r="J38" s="32">
        <f t="shared" si="1"/>
        <v>0</v>
      </c>
      <c r="K38" s="32">
        <f t="shared" si="2"/>
        <v>0</v>
      </c>
      <c r="L38" s="32">
        <f t="shared" si="3"/>
        <v>0</v>
      </c>
      <c r="M38" s="32">
        <f t="shared" si="4"/>
        <v>0</v>
      </c>
      <c r="N38" s="116">
        <v>19.02</v>
      </c>
      <c r="O38" s="32">
        <f t="shared" si="38"/>
        <v>49689.75</v>
      </c>
      <c r="P38" s="32">
        <f t="shared" si="5"/>
        <v>19.02</v>
      </c>
      <c r="Q38" s="32">
        <f t="shared" si="44"/>
        <v>12648.3</v>
      </c>
      <c r="R38" s="32">
        <f t="shared" si="7"/>
        <v>62338.05</v>
      </c>
      <c r="S38" s="116">
        <f t="shared" si="45"/>
        <v>19.02</v>
      </c>
      <c r="T38" s="32">
        <f t="shared" si="46"/>
        <v>49689.75</v>
      </c>
      <c r="U38" s="116">
        <f t="shared" si="47"/>
        <v>19.02</v>
      </c>
      <c r="V38" s="32">
        <f t="shared" si="48"/>
        <v>12648.3</v>
      </c>
      <c r="W38" s="32">
        <f t="shared" si="13"/>
        <v>62338.05</v>
      </c>
    </row>
    <row r="39" spans="1:23" x14ac:dyDescent="0.2">
      <c r="A39" s="182">
        <v>4.3</v>
      </c>
      <c r="B39" s="183"/>
      <c r="C39" s="29" t="s">
        <v>19</v>
      </c>
      <c r="D39" s="30" t="s">
        <v>21</v>
      </c>
      <c r="E39" s="31">
        <v>1</v>
      </c>
      <c r="F39" s="32">
        <v>2755</v>
      </c>
      <c r="G39" s="32">
        <v>760</v>
      </c>
      <c r="H39" s="32">
        <f t="shared" si="43"/>
        <v>3515</v>
      </c>
      <c r="I39" s="32"/>
      <c r="J39" s="32">
        <f t="shared" si="1"/>
        <v>0</v>
      </c>
      <c r="K39" s="32">
        <f t="shared" si="2"/>
        <v>0</v>
      </c>
      <c r="L39" s="32">
        <f t="shared" si="3"/>
        <v>0</v>
      </c>
      <c r="M39" s="32">
        <f t="shared" si="4"/>
        <v>0</v>
      </c>
      <c r="N39" s="116">
        <v>0</v>
      </c>
      <c r="O39" s="32">
        <f>N39*K39</f>
        <v>0</v>
      </c>
      <c r="P39" s="32">
        <f t="shared" si="5"/>
        <v>0</v>
      </c>
      <c r="Q39" s="32">
        <f t="shared" si="44"/>
        <v>0</v>
      </c>
      <c r="R39" s="32">
        <f t="shared" si="7"/>
        <v>0</v>
      </c>
      <c r="S39" s="116">
        <v>0</v>
      </c>
      <c r="T39" s="32">
        <f>S39*P39</f>
        <v>0</v>
      </c>
      <c r="U39" s="116">
        <f>S39</f>
        <v>0</v>
      </c>
      <c r="V39" s="32">
        <f t="shared" ref="V39" si="49">U39*L39</f>
        <v>0</v>
      </c>
      <c r="W39" s="32">
        <f t="shared" si="13"/>
        <v>0</v>
      </c>
    </row>
    <row r="40" spans="1:23" x14ac:dyDescent="0.2">
      <c r="A40" s="182">
        <v>4.4000000000000004</v>
      </c>
      <c r="B40" s="183"/>
      <c r="C40" s="29" t="s">
        <v>15</v>
      </c>
      <c r="D40" s="30" t="s">
        <v>21</v>
      </c>
      <c r="E40" s="31">
        <v>70</v>
      </c>
      <c r="F40" s="32">
        <v>3467.5</v>
      </c>
      <c r="G40" s="32">
        <v>950</v>
      </c>
      <c r="H40" s="32">
        <f t="shared" si="43"/>
        <v>309225</v>
      </c>
      <c r="I40" s="32"/>
      <c r="J40" s="32">
        <f t="shared" si="1"/>
        <v>0</v>
      </c>
      <c r="K40" s="32">
        <f t="shared" si="2"/>
        <v>0</v>
      </c>
      <c r="L40" s="32">
        <f t="shared" si="3"/>
        <v>0</v>
      </c>
      <c r="M40" s="32">
        <f t="shared" si="4"/>
        <v>0</v>
      </c>
      <c r="N40" s="116">
        <v>57.62</v>
      </c>
      <c r="O40" s="32">
        <f t="shared" si="38"/>
        <v>199797.34999999998</v>
      </c>
      <c r="P40" s="32">
        <f t="shared" si="5"/>
        <v>57.62</v>
      </c>
      <c r="Q40" s="32">
        <f t="shared" si="44"/>
        <v>54739</v>
      </c>
      <c r="R40" s="32">
        <f t="shared" si="7"/>
        <v>254536.34999999998</v>
      </c>
      <c r="S40" s="116">
        <f t="shared" ref="S40:S41" si="50">N40+I40</f>
        <v>57.62</v>
      </c>
      <c r="T40" s="32">
        <f t="shared" ref="T40:T41" si="51">S40*F40</f>
        <v>199797.34999999998</v>
      </c>
      <c r="U40" s="116">
        <f t="shared" ref="U40:U41" si="52">P40+K40</f>
        <v>57.62</v>
      </c>
      <c r="V40" s="32">
        <f t="shared" ref="V40:V41" si="53">U40*G40</f>
        <v>54739</v>
      </c>
      <c r="W40" s="32">
        <f t="shared" si="13"/>
        <v>254536.34999999998</v>
      </c>
    </row>
    <row r="41" spans="1:23" x14ac:dyDescent="0.2">
      <c r="A41" s="182">
        <v>4.5</v>
      </c>
      <c r="B41" s="183"/>
      <c r="C41" s="29" t="s">
        <v>25</v>
      </c>
      <c r="D41" s="30" t="s">
        <v>21</v>
      </c>
      <c r="E41" s="31">
        <v>15</v>
      </c>
      <c r="F41" s="32">
        <v>4322.5</v>
      </c>
      <c r="G41" s="32">
        <v>1140</v>
      </c>
      <c r="H41" s="32">
        <f t="shared" si="43"/>
        <v>81937.5</v>
      </c>
      <c r="I41" s="32"/>
      <c r="J41" s="32">
        <f t="shared" si="1"/>
        <v>0</v>
      </c>
      <c r="K41" s="32">
        <f t="shared" si="2"/>
        <v>0</v>
      </c>
      <c r="L41" s="32">
        <f t="shared" si="3"/>
        <v>0</v>
      </c>
      <c r="M41" s="32">
        <f t="shared" si="4"/>
        <v>0</v>
      </c>
      <c r="N41" s="116">
        <v>14.02</v>
      </c>
      <c r="O41" s="32">
        <f t="shared" si="38"/>
        <v>60601.45</v>
      </c>
      <c r="P41" s="32">
        <f t="shared" si="5"/>
        <v>14.02</v>
      </c>
      <c r="Q41" s="32">
        <f t="shared" si="44"/>
        <v>15982.8</v>
      </c>
      <c r="R41" s="32">
        <f t="shared" si="7"/>
        <v>76584.25</v>
      </c>
      <c r="S41" s="116">
        <f t="shared" si="50"/>
        <v>14.02</v>
      </c>
      <c r="T41" s="32">
        <f t="shared" si="51"/>
        <v>60601.45</v>
      </c>
      <c r="U41" s="116">
        <f t="shared" si="52"/>
        <v>14.02</v>
      </c>
      <c r="V41" s="32">
        <f t="shared" si="53"/>
        <v>15982.8</v>
      </c>
      <c r="W41" s="32">
        <f t="shared" si="13"/>
        <v>76584.25</v>
      </c>
    </row>
    <row r="42" spans="1:23" ht="105" x14ac:dyDescent="0.2">
      <c r="A42" s="172">
        <v>5</v>
      </c>
      <c r="B42" s="176"/>
      <c r="C42" s="17" t="s">
        <v>26</v>
      </c>
      <c r="D42" s="8"/>
      <c r="E42" s="9"/>
      <c r="F42" s="10"/>
      <c r="G42" s="10"/>
      <c r="H42" s="10"/>
      <c r="I42" s="32"/>
      <c r="J42" s="32">
        <f t="shared" si="1"/>
        <v>0</v>
      </c>
      <c r="K42" s="32">
        <f t="shared" si="2"/>
        <v>0</v>
      </c>
      <c r="L42" s="32">
        <f t="shared" si="3"/>
        <v>0</v>
      </c>
      <c r="M42" s="32">
        <f t="shared" si="4"/>
        <v>0</v>
      </c>
      <c r="N42" s="32"/>
      <c r="O42" s="32">
        <f>N42*K42</f>
        <v>0</v>
      </c>
      <c r="P42" s="32">
        <f t="shared" si="5"/>
        <v>0</v>
      </c>
      <c r="Q42" s="32">
        <f>P42*L42</f>
        <v>0</v>
      </c>
      <c r="R42" s="32">
        <f t="shared" si="7"/>
        <v>0</v>
      </c>
      <c r="S42" s="32"/>
      <c r="T42" s="32">
        <f>S42*P42</f>
        <v>0</v>
      </c>
      <c r="U42" s="32">
        <f>S42</f>
        <v>0</v>
      </c>
      <c r="V42" s="32">
        <f>U42*Q42</f>
        <v>0</v>
      </c>
      <c r="W42" s="32">
        <f t="shared" si="13"/>
        <v>0</v>
      </c>
    </row>
    <row r="43" spans="1:23" x14ac:dyDescent="0.2">
      <c r="A43" s="182">
        <v>5.0999999999999996</v>
      </c>
      <c r="B43" s="183"/>
      <c r="C43" s="29" t="s">
        <v>13</v>
      </c>
      <c r="D43" s="30" t="s">
        <v>21</v>
      </c>
      <c r="E43" s="31">
        <v>10</v>
      </c>
      <c r="F43" s="32">
        <v>1567.5</v>
      </c>
      <c r="G43" s="32">
        <v>285</v>
      </c>
      <c r="H43" s="32">
        <f t="shared" ref="H43:H44" si="54">SUM(F43+G43)*E43</f>
        <v>18525</v>
      </c>
      <c r="I43" s="32"/>
      <c r="J43" s="32">
        <f t="shared" si="1"/>
        <v>0</v>
      </c>
      <c r="K43" s="32">
        <f t="shared" si="2"/>
        <v>0</v>
      </c>
      <c r="L43" s="32">
        <f t="shared" si="3"/>
        <v>0</v>
      </c>
      <c r="M43" s="32">
        <f t="shared" si="4"/>
        <v>0</v>
      </c>
      <c r="N43" s="116">
        <v>0</v>
      </c>
      <c r="O43" s="32">
        <f t="shared" si="38"/>
        <v>0</v>
      </c>
      <c r="P43" s="32">
        <f t="shared" si="5"/>
        <v>0</v>
      </c>
      <c r="Q43" s="32">
        <f>P43*L43</f>
        <v>0</v>
      </c>
      <c r="R43" s="32">
        <f t="shared" si="7"/>
        <v>0</v>
      </c>
      <c r="S43" s="32">
        <f t="shared" ref="S43:S44" si="55">N43+I43</f>
        <v>0</v>
      </c>
      <c r="T43" s="32">
        <f t="shared" ref="T43:T44" si="56">S43*F43</f>
        <v>0</v>
      </c>
      <c r="U43" s="32">
        <f t="shared" ref="U43:U44" si="57">P43+K43</f>
        <v>0</v>
      </c>
      <c r="V43" s="32">
        <f t="shared" ref="V43:V44" si="58">U43*G43</f>
        <v>0</v>
      </c>
      <c r="W43" s="32">
        <f t="shared" si="13"/>
        <v>0</v>
      </c>
    </row>
    <row r="44" spans="1:23" x14ac:dyDescent="0.2">
      <c r="A44" s="186">
        <v>5.2</v>
      </c>
      <c r="B44" s="187"/>
      <c r="C44" s="29" t="s">
        <v>22</v>
      </c>
      <c r="D44" s="30" t="s">
        <v>21</v>
      </c>
      <c r="E44" s="31">
        <v>20</v>
      </c>
      <c r="F44" s="32">
        <v>2280</v>
      </c>
      <c r="G44" s="32">
        <v>380</v>
      </c>
      <c r="H44" s="32">
        <f t="shared" si="54"/>
        <v>53200</v>
      </c>
      <c r="I44" s="32"/>
      <c r="J44" s="32">
        <f t="shared" si="1"/>
        <v>0</v>
      </c>
      <c r="K44" s="32">
        <f t="shared" si="2"/>
        <v>0</v>
      </c>
      <c r="L44" s="32">
        <f t="shared" si="3"/>
        <v>0</v>
      </c>
      <c r="M44" s="32">
        <f t="shared" si="4"/>
        <v>0</v>
      </c>
      <c r="N44" s="116">
        <v>17.23</v>
      </c>
      <c r="O44" s="32">
        <f t="shared" si="38"/>
        <v>39284.400000000001</v>
      </c>
      <c r="P44" s="32">
        <f t="shared" si="5"/>
        <v>17.23</v>
      </c>
      <c r="Q44" s="32">
        <f>P44*G44</f>
        <v>6547.4000000000005</v>
      </c>
      <c r="R44" s="32">
        <f t="shared" si="7"/>
        <v>45831.8</v>
      </c>
      <c r="S44" s="116">
        <f t="shared" si="55"/>
        <v>17.23</v>
      </c>
      <c r="T44" s="32">
        <f t="shared" si="56"/>
        <v>39284.400000000001</v>
      </c>
      <c r="U44" s="116">
        <f t="shared" si="57"/>
        <v>17.23</v>
      </c>
      <c r="V44" s="32">
        <f t="shared" si="58"/>
        <v>6547.4000000000005</v>
      </c>
      <c r="W44" s="32">
        <f t="shared" si="13"/>
        <v>45831.8</v>
      </c>
    </row>
    <row r="45" spans="1:23" ht="75" x14ac:dyDescent="0.2">
      <c r="A45" s="172">
        <v>6</v>
      </c>
      <c r="B45" s="176"/>
      <c r="C45" s="17" t="s">
        <v>27</v>
      </c>
      <c r="D45" s="8"/>
      <c r="E45" s="9"/>
      <c r="F45" s="10"/>
      <c r="G45" s="10"/>
      <c r="H45" s="10"/>
      <c r="I45" s="32"/>
      <c r="J45" s="32">
        <f t="shared" si="1"/>
        <v>0</v>
      </c>
      <c r="K45" s="32">
        <f t="shared" si="2"/>
        <v>0</v>
      </c>
      <c r="L45" s="32">
        <f t="shared" si="3"/>
        <v>0</v>
      </c>
      <c r="M45" s="32">
        <f t="shared" si="4"/>
        <v>0</v>
      </c>
      <c r="N45" s="32"/>
      <c r="O45" s="32">
        <f>N45*K45</f>
        <v>0</v>
      </c>
      <c r="P45" s="32">
        <f t="shared" si="5"/>
        <v>0</v>
      </c>
      <c r="Q45" s="32">
        <f>P45*L45</f>
        <v>0</v>
      </c>
      <c r="R45" s="32">
        <f t="shared" si="7"/>
        <v>0</v>
      </c>
      <c r="S45" s="32"/>
      <c r="T45" s="32">
        <f>S45*P45</f>
        <v>0</v>
      </c>
      <c r="U45" s="32">
        <f>S45</f>
        <v>0</v>
      </c>
      <c r="V45" s="32">
        <f>U45*Q45</f>
        <v>0</v>
      </c>
      <c r="W45" s="32">
        <f t="shared" si="13"/>
        <v>0</v>
      </c>
    </row>
    <row r="46" spans="1:23" x14ac:dyDescent="0.2">
      <c r="A46" s="182">
        <v>6.1</v>
      </c>
      <c r="B46" s="183"/>
      <c r="C46" s="29" t="s">
        <v>28</v>
      </c>
      <c r="D46" s="30" t="s">
        <v>7</v>
      </c>
      <c r="E46" s="31">
        <v>2</v>
      </c>
      <c r="F46" s="32">
        <v>394250</v>
      </c>
      <c r="G46" s="32">
        <v>14250</v>
      </c>
      <c r="H46" s="32">
        <f>SUM(F46+G46)*E46</f>
        <v>817000</v>
      </c>
      <c r="I46" s="32"/>
      <c r="J46" s="32">
        <f t="shared" ref="J46:J71" si="59">I46*F46</f>
        <v>0</v>
      </c>
      <c r="K46" s="32">
        <f t="shared" ref="K46:K71" si="60">I46</f>
        <v>0</v>
      </c>
      <c r="L46" s="32">
        <f t="shared" ref="L46:L71" si="61">K46*G46</f>
        <v>0</v>
      </c>
      <c r="M46" s="32">
        <f t="shared" si="4"/>
        <v>0</v>
      </c>
      <c r="N46" s="32">
        <v>2</v>
      </c>
      <c r="O46" s="32">
        <f t="shared" si="38"/>
        <v>788500</v>
      </c>
      <c r="P46" s="32">
        <f t="shared" ref="P46:P71" si="62">N46</f>
        <v>2</v>
      </c>
      <c r="Q46" s="32">
        <f>P46*G46</f>
        <v>28500</v>
      </c>
      <c r="R46" s="32">
        <f t="shared" si="7"/>
        <v>817000</v>
      </c>
      <c r="S46" s="32">
        <f>N46+I46</f>
        <v>2</v>
      </c>
      <c r="T46" s="32">
        <f>S46*F46</f>
        <v>788500</v>
      </c>
      <c r="U46" s="32">
        <f>P46+K46</f>
        <v>2</v>
      </c>
      <c r="V46" s="32">
        <f>U46*G46</f>
        <v>28500</v>
      </c>
      <c r="W46" s="32">
        <f>V46+T46</f>
        <v>817000</v>
      </c>
    </row>
    <row r="47" spans="1:23" ht="138.75" customHeight="1" x14ac:dyDescent="0.2">
      <c r="A47" s="172">
        <v>7</v>
      </c>
      <c r="B47" s="176"/>
      <c r="C47" s="17" t="s">
        <v>70</v>
      </c>
      <c r="D47" s="8"/>
      <c r="E47" s="9"/>
      <c r="F47" s="10"/>
      <c r="G47" s="10"/>
      <c r="H47" s="10"/>
      <c r="I47" s="32"/>
      <c r="J47" s="32">
        <f t="shared" si="59"/>
        <v>0</v>
      </c>
      <c r="K47" s="32">
        <f t="shared" si="60"/>
        <v>0</v>
      </c>
      <c r="L47" s="32">
        <f t="shared" si="61"/>
        <v>0</v>
      </c>
      <c r="M47" s="32">
        <f t="shared" si="4"/>
        <v>0</v>
      </c>
      <c r="N47" s="32"/>
      <c r="O47" s="32">
        <f>N47*K47</f>
        <v>0</v>
      </c>
      <c r="P47" s="32">
        <f t="shared" si="62"/>
        <v>0</v>
      </c>
      <c r="Q47" s="32">
        <f>P47*L47</f>
        <v>0</v>
      </c>
      <c r="R47" s="32">
        <f t="shared" si="7"/>
        <v>0</v>
      </c>
      <c r="S47" s="32"/>
      <c r="T47" s="32">
        <f>S47*P47</f>
        <v>0</v>
      </c>
      <c r="U47" s="32">
        <f>S47</f>
        <v>0</v>
      </c>
      <c r="V47" s="32">
        <f>U47*Q47</f>
        <v>0</v>
      </c>
      <c r="W47" s="32">
        <f t="shared" si="13"/>
        <v>0</v>
      </c>
    </row>
    <row r="48" spans="1:23" x14ac:dyDescent="0.2">
      <c r="A48" s="182">
        <v>7.1</v>
      </c>
      <c r="B48" s="183"/>
      <c r="C48" s="29" t="s">
        <v>29</v>
      </c>
      <c r="D48" s="30" t="s">
        <v>7</v>
      </c>
      <c r="E48" s="31">
        <v>2</v>
      </c>
      <c r="F48" s="32">
        <v>133000</v>
      </c>
      <c r="G48" s="32">
        <v>4750</v>
      </c>
      <c r="H48" s="32">
        <f t="shared" ref="H48:H58" si="63">SUM(F48+G48)*E48</f>
        <v>275500</v>
      </c>
      <c r="I48" s="116">
        <v>1.4</v>
      </c>
      <c r="J48" s="32">
        <f t="shared" si="59"/>
        <v>186200</v>
      </c>
      <c r="K48" s="116">
        <v>1.4</v>
      </c>
      <c r="L48" s="32">
        <f t="shared" si="61"/>
        <v>6650</v>
      </c>
      <c r="M48" s="32">
        <f t="shared" si="4"/>
        <v>192850</v>
      </c>
      <c r="N48" s="116">
        <v>1.6</v>
      </c>
      <c r="O48" s="32">
        <f t="shared" si="38"/>
        <v>212800</v>
      </c>
      <c r="P48" s="116">
        <f t="shared" si="62"/>
        <v>1.6</v>
      </c>
      <c r="Q48" s="32">
        <f t="shared" ref="Q48:Q58" si="64">P48*G48</f>
        <v>7600</v>
      </c>
      <c r="R48" s="32">
        <f t="shared" si="7"/>
        <v>220400</v>
      </c>
      <c r="S48" s="116">
        <f t="shared" ref="S48:S58" si="65">N48+I48</f>
        <v>3</v>
      </c>
      <c r="T48" s="32">
        <f t="shared" ref="T48:T58" si="66">S48*F48</f>
        <v>399000</v>
      </c>
      <c r="U48" s="116">
        <f t="shared" ref="U48:U58" si="67">P48+K48</f>
        <v>3</v>
      </c>
      <c r="V48" s="32">
        <f t="shared" ref="V48:V58" si="68">U48*G48</f>
        <v>14250</v>
      </c>
      <c r="W48" s="32">
        <f t="shared" si="13"/>
        <v>413250</v>
      </c>
    </row>
    <row r="49" spans="1:23" x14ac:dyDescent="0.2">
      <c r="A49" s="182">
        <v>7.2</v>
      </c>
      <c r="B49" s="183"/>
      <c r="C49" s="29" t="s">
        <v>30</v>
      </c>
      <c r="D49" s="30" t="s">
        <v>9</v>
      </c>
      <c r="E49" s="31">
        <v>1</v>
      </c>
      <c r="F49" s="32">
        <v>133000</v>
      </c>
      <c r="G49" s="32">
        <v>4750</v>
      </c>
      <c r="H49" s="32">
        <f t="shared" si="63"/>
        <v>137750</v>
      </c>
      <c r="I49" s="116">
        <v>0.7</v>
      </c>
      <c r="J49" s="32">
        <f t="shared" si="59"/>
        <v>93100</v>
      </c>
      <c r="K49" s="116">
        <f t="shared" si="60"/>
        <v>0.7</v>
      </c>
      <c r="L49" s="32">
        <f t="shared" si="61"/>
        <v>3325</v>
      </c>
      <c r="M49" s="32">
        <f t="shared" si="4"/>
        <v>96425</v>
      </c>
      <c r="N49" s="116">
        <v>0.3</v>
      </c>
      <c r="O49" s="32">
        <f t="shared" si="38"/>
        <v>39900</v>
      </c>
      <c r="P49" s="116">
        <f t="shared" si="62"/>
        <v>0.3</v>
      </c>
      <c r="Q49" s="32">
        <f t="shared" si="64"/>
        <v>1425</v>
      </c>
      <c r="R49" s="32">
        <f t="shared" si="7"/>
        <v>41325</v>
      </c>
      <c r="S49" s="116">
        <f t="shared" si="65"/>
        <v>1</v>
      </c>
      <c r="T49" s="32">
        <f t="shared" si="66"/>
        <v>133000</v>
      </c>
      <c r="U49" s="116">
        <f t="shared" si="67"/>
        <v>1</v>
      </c>
      <c r="V49" s="32">
        <f t="shared" si="68"/>
        <v>4750</v>
      </c>
      <c r="W49" s="32">
        <f t="shared" si="13"/>
        <v>137750</v>
      </c>
    </row>
    <row r="50" spans="1:23" x14ac:dyDescent="0.2">
      <c r="A50" s="182">
        <v>7.3</v>
      </c>
      <c r="B50" s="183"/>
      <c r="C50" s="29" t="s">
        <v>31</v>
      </c>
      <c r="D50" s="30" t="s">
        <v>9</v>
      </c>
      <c r="E50" s="31">
        <v>1</v>
      </c>
      <c r="F50" s="32">
        <v>133000</v>
      </c>
      <c r="G50" s="32">
        <v>4750</v>
      </c>
      <c r="H50" s="32">
        <f t="shared" si="63"/>
        <v>137750</v>
      </c>
      <c r="I50" s="116">
        <v>0.7</v>
      </c>
      <c r="J50" s="32">
        <f t="shared" si="59"/>
        <v>93100</v>
      </c>
      <c r="K50" s="116">
        <f t="shared" si="60"/>
        <v>0.7</v>
      </c>
      <c r="L50" s="32">
        <f t="shared" si="61"/>
        <v>3325</v>
      </c>
      <c r="M50" s="32">
        <f t="shared" si="4"/>
        <v>96425</v>
      </c>
      <c r="N50" s="116">
        <v>0.3</v>
      </c>
      <c r="O50" s="32">
        <f t="shared" si="38"/>
        <v>39900</v>
      </c>
      <c r="P50" s="116">
        <f t="shared" si="62"/>
        <v>0.3</v>
      </c>
      <c r="Q50" s="32">
        <f t="shared" si="64"/>
        <v>1425</v>
      </c>
      <c r="R50" s="32">
        <f t="shared" si="7"/>
        <v>41325</v>
      </c>
      <c r="S50" s="116">
        <f t="shared" si="65"/>
        <v>1</v>
      </c>
      <c r="T50" s="32">
        <f t="shared" si="66"/>
        <v>133000</v>
      </c>
      <c r="U50" s="116">
        <f t="shared" si="67"/>
        <v>1</v>
      </c>
      <c r="V50" s="32">
        <f t="shared" si="68"/>
        <v>4750</v>
      </c>
      <c r="W50" s="32">
        <f t="shared" si="13"/>
        <v>137750</v>
      </c>
    </row>
    <row r="51" spans="1:23" x14ac:dyDescent="0.2">
      <c r="A51" s="182">
        <v>7.4</v>
      </c>
      <c r="B51" s="183"/>
      <c r="C51" s="29" t="s">
        <v>32</v>
      </c>
      <c r="D51" s="30" t="s">
        <v>9</v>
      </c>
      <c r="E51" s="31">
        <v>1</v>
      </c>
      <c r="F51" s="32">
        <v>133000</v>
      </c>
      <c r="G51" s="32">
        <v>4750</v>
      </c>
      <c r="H51" s="32">
        <f t="shared" si="63"/>
        <v>137750</v>
      </c>
      <c r="I51" s="116">
        <v>0.7</v>
      </c>
      <c r="J51" s="32">
        <f t="shared" si="59"/>
        <v>93100</v>
      </c>
      <c r="K51" s="116">
        <f t="shared" si="60"/>
        <v>0.7</v>
      </c>
      <c r="L51" s="32">
        <f t="shared" si="61"/>
        <v>3325</v>
      </c>
      <c r="M51" s="32">
        <f t="shared" si="4"/>
        <v>96425</v>
      </c>
      <c r="N51" s="116">
        <v>0.3</v>
      </c>
      <c r="O51" s="32">
        <f t="shared" si="38"/>
        <v>39900</v>
      </c>
      <c r="P51" s="116">
        <f t="shared" si="62"/>
        <v>0.3</v>
      </c>
      <c r="Q51" s="32">
        <f t="shared" si="64"/>
        <v>1425</v>
      </c>
      <c r="R51" s="32">
        <f t="shared" si="7"/>
        <v>41325</v>
      </c>
      <c r="S51" s="116">
        <f t="shared" si="65"/>
        <v>1</v>
      </c>
      <c r="T51" s="32">
        <f t="shared" si="66"/>
        <v>133000</v>
      </c>
      <c r="U51" s="116">
        <f t="shared" si="67"/>
        <v>1</v>
      </c>
      <c r="V51" s="32">
        <f t="shared" si="68"/>
        <v>4750</v>
      </c>
      <c r="W51" s="32">
        <f t="shared" si="13"/>
        <v>137750</v>
      </c>
    </row>
    <row r="52" spans="1:23" x14ac:dyDescent="0.2">
      <c r="A52" s="182">
        <v>7.5</v>
      </c>
      <c r="B52" s="183"/>
      <c r="C52" s="29" t="s">
        <v>33</v>
      </c>
      <c r="D52" s="30" t="s">
        <v>9</v>
      </c>
      <c r="E52" s="31">
        <v>1</v>
      </c>
      <c r="F52" s="32">
        <v>133000</v>
      </c>
      <c r="G52" s="32">
        <v>4750</v>
      </c>
      <c r="H52" s="32">
        <f t="shared" si="63"/>
        <v>137750</v>
      </c>
      <c r="I52" s="116">
        <v>0.7</v>
      </c>
      <c r="J52" s="32">
        <f t="shared" si="59"/>
        <v>93100</v>
      </c>
      <c r="K52" s="116">
        <f t="shared" si="60"/>
        <v>0.7</v>
      </c>
      <c r="L52" s="32">
        <f t="shared" si="61"/>
        <v>3325</v>
      </c>
      <c r="M52" s="32">
        <f t="shared" si="4"/>
        <v>96425</v>
      </c>
      <c r="N52" s="116">
        <v>0.3</v>
      </c>
      <c r="O52" s="32">
        <f t="shared" si="38"/>
        <v>39900</v>
      </c>
      <c r="P52" s="116">
        <f t="shared" si="62"/>
        <v>0.3</v>
      </c>
      <c r="Q52" s="32">
        <f t="shared" si="64"/>
        <v>1425</v>
      </c>
      <c r="R52" s="32">
        <f t="shared" si="7"/>
        <v>41325</v>
      </c>
      <c r="S52" s="116">
        <f t="shared" si="65"/>
        <v>1</v>
      </c>
      <c r="T52" s="32">
        <f t="shared" si="66"/>
        <v>133000</v>
      </c>
      <c r="U52" s="116">
        <f t="shared" si="67"/>
        <v>1</v>
      </c>
      <c r="V52" s="32">
        <f t="shared" si="68"/>
        <v>4750</v>
      </c>
      <c r="W52" s="32">
        <f t="shared" si="13"/>
        <v>137750</v>
      </c>
    </row>
    <row r="53" spans="1:23" x14ac:dyDescent="0.2">
      <c r="A53" s="182">
        <v>7.6</v>
      </c>
      <c r="B53" s="183"/>
      <c r="C53" s="29" t="s">
        <v>34</v>
      </c>
      <c r="D53" s="30" t="s">
        <v>7</v>
      </c>
      <c r="E53" s="31">
        <v>2</v>
      </c>
      <c r="F53" s="32">
        <v>133000</v>
      </c>
      <c r="G53" s="32">
        <v>4750</v>
      </c>
      <c r="H53" s="32">
        <f t="shared" si="63"/>
        <v>275500</v>
      </c>
      <c r="I53" s="116">
        <v>1.4</v>
      </c>
      <c r="J53" s="32">
        <f t="shared" si="59"/>
        <v>186200</v>
      </c>
      <c r="K53" s="116">
        <f t="shared" si="60"/>
        <v>1.4</v>
      </c>
      <c r="L53" s="32">
        <f t="shared" si="61"/>
        <v>6650</v>
      </c>
      <c r="M53" s="32">
        <f t="shared" si="4"/>
        <v>192850</v>
      </c>
      <c r="N53" s="116">
        <v>0.6</v>
      </c>
      <c r="O53" s="32">
        <f t="shared" si="38"/>
        <v>79800</v>
      </c>
      <c r="P53" s="116">
        <f t="shared" si="62"/>
        <v>0.6</v>
      </c>
      <c r="Q53" s="32">
        <f t="shared" si="64"/>
        <v>2850</v>
      </c>
      <c r="R53" s="32">
        <f t="shared" si="7"/>
        <v>82650</v>
      </c>
      <c r="S53" s="116">
        <f t="shared" si="65"/>
        <v>2</v>
      </c>
      <c r="T53" s="32">
        <f t="shared" si="66"/>
        <v>266000</v>
      </c>
      <c r="U53" s="116">
        <f t="shared" si="67"/>
        <v>2</v>
      </c>
      <c r="V53" s="32">
        <f t="shared" si="68"/>
        <v>9500</v>
      </c>
      <c r="W53" s="32">
        <f t="shared" si="13"/>
        <v>275500</v>
      </c>
    </row>
    <row r="54" spans="1:23" x14ac:dyDescent="0.2">
      <c r="A54" s="182">
        <v>7.7</v>
      </c>
      <c r="B54" s="183"/>
      <c r="C54" s="29" t="s">
        <v>35</v>
      </c>
      <c r="D54" s="30" t="s">
        <v>9</v>
      </c>
      <c r="E54" s="31">
        <v>1</v>
      </c>
      <c r="F54" s="32">
        <v>133000</v>
      </c>
      <c r="G54" s="32">
        <v>4750</v>
      </c>
      <c r="H54" s="32">
        <f t="shared" si="63"/>
        <v>137750</v>
      </c>
      <c r="I54" s="116">
        <v>0.7</v>
      </c>
      <c r="J54" s="32">
        <f t="shared" si="59"/>
        <v>93100</v>
      </c>
      <c r="K54" s="116">
        <f t="shared" si="60"/>
        <v>0.7</v>
      </c>
      <c r="L54" s="32">
        <f t="shared" si="61"/>
        <v>3325</v>
      </c>
      <c r="M54" s="32">
        <f t="shared" si="4"/>
        <v>96425</v>
      </c>
      <c r="N54" s="116">
        <v>0.3</v>
      </c>
      <c r="O54" s="32">
        <f t="shared" si="38"/>
        <v>39900</v>
      </c>
      <c r="P54" s="116">
        <f t="shared" si="62"/>
        <v>0.3</v>
      </c>
      <c r="Q54" s="32">
        <f t="shared" si="64"/>
        <v>1425</v>
      </c>
      <c r="R54" s="32">
        <f t="shared" si="7"/>
        <v>41325</v>
      </c>
      <c r="S54" s="116">
        <f t="shared" si="65"/>
        <v>1</v>
      </c>
      <c r="T54" s="32">
        <f t="shared" si="66"/>
        <v>133000</v>
      </c>
      <c r="U54" s="116">
        <f t="shared" si="67"/>
        <v>1</v>
      </c>
      <c r="V54" s="32">
        <f t="shared" si="68"/>
        <v>4750</v>
      </c>
      <c r="W54" s="32">
        <f t="shared" si="13"/>
        <v>137750</v>
      </c>
    </row>
    <row r="55" spans="1:23" x14ac:dyDescent="0.2">
      <c r="A55" s="182">
        <v>7.8</v>
      </c>
      <c r="B55" s="183"/>
      <c r="C55" s="29" t="s">
        <v>36</v>
      </c>
      <c r="D55" s="30" t="s">
        <v>9</v>
      </c>
      <c r="E55" s="31">
        <v>1</v>
      </c>
      <c r="F55" s="32">
        <v>133000</v>
      </c>
      <c r="G55" s="32">
        <v>4750</v>
      </c>
      <c r="H55" s="32">
        <f t="shared" si="63"/>
        <v>137750</v>
      </c>
      <c r="I55" s="116">
        <v>0.7</v>
      </c>
      <c r="J55" s="32">
        <f t="shared" si="59"/>
        <v>93100</v>
      </c>
      <c r="K55" s="116">
        <f t="shared" si="60"/>
        <v>0.7</v>
      </c>
      <c r="L55" s="32">
        <f t="shared" si="61"/>
        <v>3325</v>
      </c>
      <c r="M55" s="32">
        <f t="shared" si="4"/>
        <v>96425</v>
      </c>
      <c r="N55" s="116">
        <v>0.3</v>
      </c>
      <c r="O55" s="32">
        <f t="shared" si="38"/>
        <v>39900</v>
      </c>
      <c r="P55" s="116">
        <f t="shared" si="62"/>
        <v>0.3</v>
      </c>
      <c r="Q55" s="32">
        <f t="shared" si="64"/>
        <v>1425</v>
      </c>
      <c r="R55" s="32">
        <f t="shared" si="7"/>
        <v>41325</v>
      </c>
      <c r="S55" s="116">
        <f t="shared" si="65"/>
        <v>1</v>
      </c>
      <c r="T55" s="32">
        <f t="shared" si="66"/>
        <v>133000</v>
      </c>
      <c r="U55" s="116">
        <f t="shared" si="67"/>
        <v>1</v>
      </c>
      <c r="V55" s="32">
        <f t="shared" si="68"/>
        <v>4750</v>
      </c>
      <c r="W55" s="32">
        <f t="shared" si="13"/>
        <v>137750</v>
      </c>
    </row>
    <row r="56" spans="1:23" x14ac:dyDescent="0.2">
      <c r="A56" s="182">
        <v>7.9</v>
      </c>
      <c r="B56" s="183"/>
      <c r="C56" s="29" t="s">
        <v>37</v>
      </c>
      <c r="D56" s="30" t="s">
        <v>9</v>
      </c>
      <c r="E56" s="31">
        <v>1</v>
      </c>
      <c r="F56" s="32">
        <v>133000</v>
      </c>
      <c r="G56" s="32">
        <v>4750</v>
      </c>
      <c r="H56" s="32">
        <f t="shared" si="63"/>
        <v>137750</v>
      </c>
      <c r="I56" s="116">
        <v>0.7</v>
      </c>
      <c r="J56" s="32">
        <f t="shared" si="59"/>
        <v>93100</v>
      </c>
      <c r="K56" s="116">
        <f t="shared" si="60"/>
        <v>0.7</v>
      </c>
      <c r="L56" s="32">
        <f t="shared" si="61"/>
        <v>3325</v>
      </c>
      <c r="M56" s="32">
        <f t="shared" si="4"/>
        <v>96425</v>
      </c>
      <c r="N56" s="116">
        <v>0.3</v>
      </c>
      <c r="O56" s="32">
        <f t="shared" si="38"/>
        <v>39900</v>
      </c>
      <c r="P56" s="116">
        <f t="shared" si="62"/>
        <v>0.3</v>
      </c>
      <c r="Q56" s="32">
        <f t="shared" si="64"/>
        <v>1425</v>
      </c>
      <c r="R56" s="32">
        <f t="shared" si="7"/>
        <v>41325</v>
      </c>
      <c r="S56" s="116">
        <f t="shared" si="65"/>
        <v>1</v>
      </c>
      <c r="T56" s="32">
        <f t="shared" si="66"/>
        <v>133000</v>
      </c>
      <c r="U56" s="116">
        <f t="shared" si="67"/>
        <v>1</v>
      </c>
      <c r="V56" s="32">
        <f t="shared" si="68"/>
        <v>4750</v>
      </c>
      <c r="W56" s="32">
        <f t="shared" si="13"/>
        <v>137750</v>
      </c>
    </row>
    <row r="57" spans="1:23" x14ac:dyDescent="0.2">
      <c r="A57" s="193">
        <v>7.1</v>
      </c>
      <c r="B57" s="194"/>
      <c r="C57" s="29" t="s">
        <v>38</v>
      </c>
      <c r="D57" s="30" t="s">
        <v>9</v>
      </c>
      <c r="E57" s="31">
        <v>1</v>
      </c>
      <c r="F57" s="32">
        <v>133000</v>
      </c>
      <c r="G57" s="32">
        <v>4750</v>
      </c>
      <c r="H57" s="32">
        <f t="shared" si="63"/>
        <v>137750</v>
      </c>
      <c r="I57" s="116">
        <v>0.7</v>
      </c>
      <c r="J57" s="32">
        <f t="shared" si="59"/>
        <v>93100</v>
      </c>
      <c r="K57" s="116">
        <f t="shared" si="60"/>
        <v>0.7</v>
      </c>
      <c r="L57" s="32">
        <f t="shared" si="61"/>
        <v>3325</v>
      </c>
      <c r="M57" s="32">
        <f t="shared" si="4"/>
        <v>96425</v>
      </c>
      <c r="N57" s="116">
        <v>0.3</v>
      </c>
      <c r="O57" s="32">
        <f t="shared" si="38"/>
        <v>39900</v>
      </c>
      <c r="P57" s="116">
        <f t="shared" si="62"/>
        <v>0.3</v>
      </c>
      <c r="Q57" s="32">
        <f t="shared" si="64"/>
        <v>1425</v>
      </c>
      <c r="R57" s="32">
        <f t="shared" si="7"/>
        <v>41325</v>
      </c>
      <c r="S57" s="116">
        <f t="shared" si="65"/>
        <v>1</v>
      </c>
      <c r="T57" s="32">
        <f t="shared" si="66"/>
        <v>133000</v>
      </c>
      <c r="U57" s="116">
        <f t="shared" si="67"/>
        <v>1</v>
      </c>
      <c r="V57" s="32">
        <f t="shared" si="68"/>
        <v>4750</v>
      </c>
      <c r="W57" s="32">
        <f t="shared" si="13"/>
        <v>137750</v>
      </c>
    </row>
    <row r="58" spans="1:23" x14ac:dyDescent="0.2">
      <c r="A58" s="191">
        <v>7.11</v>
      </c>
      <c r="B58" s="192"/>
      <c r="C58" s="29" t="s">
        <v>39</v>
      </c>
      <c r="D58" s="30" t="s">
        <v>9</v>
      </c>
      <c r="E58" s="31">
        <v>1</v>
      </c>
      <c r="F58" s="32">
        <v>133000</v>
      </c>
      <c r="G58" s="32">
        <v>4750</v>
      </c>
      <c r="H58" s="32">
        <f t="shared" si="63"/>
        <v>137750</v>
      </c>
      <c r="I58" s="116">
        <v>0.7</v>
      </c>
      <c r="J58" s="32">
        <f t="shared" si="59"/>
        <v>93100</v>
      </c>
      <c r="K58" s="116">
        <f t="shared" si="60"/>
        <v>0.7</v>
      </c>
      <c r="L58" s="32">
        <f t="shared" si="61"/>
        <v>3325</v>
      </c>
      <c r="M58" s="32">
        <f t="shared" si="4"/>
        <v>96425</v>
      </c>
      <c r="N58" s="116">
        <v>0.3</v>
      </c>
      <c r="O58" s="32">
        <f t="shared" si="38"/>
        <v>39900</v>
      </c>
      <c r="P58" s="116">
        <f t="shared" si="62"/>
        <v>0.3</v>
      </c>
      <c r="Q58" s="32">
        <f t="shared" si="64"/>
        <v>1425</v>
      </c>
      <c r="R58" s="32">
        <f t="shared" si="7"/>
        <v>41325</v>
      </c>
      <c r="S58" s="116">
        <f t="shared" si="65"/>
        <v>1</v>
      </c>
      <c r="T58" s="32">
        <f t="shared" si="66"/>
        <v>133000</v>
      </c>
      <c r="U58" s="116">
        <f t="shared" si="67"/>
        <v>1</v>
      </c>
      <c r="V58" s="32">
        <f t="shared" si="68"/>
        <v>4750</v>
      </c>
      <c r="W58" s="32">
        <f t="shared" si="13"/>
        <v>137750</v>
      </c>
    </row>
    <row r="59" spans="1:23" ht="75" x14ac:dyDescent="0.2">
      <c r="A59" s="172">
        <v>8</v>
      </c>
      <c r="B59" s="176"/>
      <c r="C59" s="17" t="s">
        <v>40</v>
      </c>
      <c r="D59" s="8"/>
      <c r="E59" s="9"/>
      <c r="F59" s="10"/>
      <c r="G59" s="10"/>
      <c r="H59" s="10"/>
      <c r="I59" s="32"/>
      <c r="J59" s="32">
        <f t="shared" si="59"/>
        <v>0</v>
      </c>
      <c r="K59" s="32">
        <f t="shared" si="60"/>
        <v>0</v>
      </c>
      <c r="L59" s="32">
        <f t="shared" si="61"/>
        <v>0</v>
      </c>
      <c r="M59" s="32">
        <f t="shared" si="4"/>
        <v>0</v>
      </c>
      <c r="N59" s="32"/>
      <c r="O59" s="32">
        <f>N59*K59</f>
        <v>0</v>
      </c>
      <c r="P59" s="214"/>
      <c r="Q59" s="32">
        <f>P59*L59</f>
        <v>0</v>
      </c>
      <c r="R59" s="32">
        <f t="shared" si="7"/>
        <v>0</v>
      </c>
      <c r="S59" s="32"/>
      <c r="T59" s="32">
        <f>S59*P59</f>
        <v>0</v>
      </c>
      <c r="U59" s="32">
        <f>S59</f>
        <v>0</v>
      </c>
      <c r="V59" s="32">
        <f>U59*Q59</f>
        <v>0</v>
      </c>
      <c r="W59" s="32">
        <f t="shared" si="13"/>
        <v>0</v>
      </c>
    </row>
    <row r="60" spans="1:23" x14ac:dyDescent="0.2">
      <c r="A60" s="182">
        <v>8.1</v>
      </c>
      <c r="B60" s="183"/>
      <c r="C60" s="29" t="s">
        <v>41</v>
      </c>
      <c r="D60" s="30" t="s">
        <v>7</v>
      </c>
      <c r="E60" s="31">
        <v>2</v>
      </c>
      <c r="F60" s="32">
        <v>47082</v>
      </c>
      <c r="G60" s="32">
        <v>1900</v>
      </c>
      <c r="H60" s="32">
        <f t="shared" ref="H60:H64" si="69">SUM(F60+G60)*E60</f>
        <v>97964</v>
      </c>
      <c r="I60" s="32"/>
      <c r="J60" s="32">
        <f t="shared" si="59"/>
        <v>0</v>
      </c>
      <c r="K60" s="32">
        <f t="shared" si="60"/>
        <v>0</v>
      </c>
      <c r="L60" s="32">
        <f t="shared" si="61"/>
        <v>0</v>
      </c>
      <c r="M60" s="32">
        <f t="shared" si="4"/>
        <v>0</v>
      </c>
      <c r="N60" s="32"/>
      <c r="O60" s="32">
        <f t="shared" si="38"/>
        <v>0</v>
      </c>
      <c r="P60" s="32">
        <f t="shared" si="62"/>
        <v>0</v>
      </c>
      <c r="Q60" s="32">
        <f>P60*L60</f>
        <v>0</v>
      </c>
      <c r="R60" s="32">
        <f t="shared" si="7"/>
        <v>0</v>
      </c>
      <c r="S60" s="32"/>
      <c r="T60" s="32">
        <f t="shared" ref="T60:T67" si="70">S60*K60</f>
        <v>0</v>
      </c>
      <c r="U60" s="32">
        <f>S60</f>
        <v>0</v>
      </c>
      <c r="V60" s="32">
        <f>U60*Q60</f>
        <v>0</v>
      </c>
      <c r="W60" s="32">
        <f t="shared" si="13"/>
        <v>0</v>
      </c>
    </row>
    <row r="61" spans="1:23" x14ac:dyDescent="0.2">
      <c r="A61" s="182">
        <v>8.1999999999999993</v>
      </c>
      <c r="B61" s="183"/>
      <c r="C61" s="29" t="s">
        <v>42</v>
      </c>
      <c r="D61" s="30" t="s">
        <v>7</v>
      </c>
      <c r="E61" s="31">
        <v>6</v>
      </c>
      <c r="F61" s="32">
        <v>53808</v>
      </c>
      <c r="G61" s="32">
        <v>1900</v>
      </c>
      <c r="H61" s="32">
        <f t="shared" si="69"/>
        <v>334248</v>
      </c>
      <c r="I61" s="32"/>
      <c r="J61" s="32">
        <f t="shared" si="59"/>
        <v>0</v>
      </c>
      <c r="K61" s="32">
        <f t="shared" si="60"/>
        <v>0</v>
      </c>
      <c r="L61" s="32">
        <f t="shared" si="61"/>
        <v>0</v>
      </c>
      <c r="M61" s="32">
        <f t="shared" si="4"/>
        <v>0</v>
      </c>
      <c r="N61" s="32">
        <v>3</v>
      </c>
      <c r="O61" s="32">
        <f t="shared" si="38"/>
        <v>161424</v>
      </c>
      <c r="P61" s="32">
        <f t="shared" si="62"/>
        <v>3</v>
      </c>
      <c r="Q61" s="32">
        <f>P61*G61</f>
        <v>5700</v>
      </c>
      <c r="R61" s="32">
        <f t="shared" si="7"/>
        <v>167124</v>
      </c>
      <c r="S61" s="32">
        <f>N61+I61</f>
        <v>3</v>
      </c>
      <c r="T61" s="32">
        <f>S61*F61</f>
        <v>161424</v>
      </c>
      <c r="U61" s="32">
        <f>P61+K61</f>
        <v>3</v>
      </c>
      <c r="V61" s="32">
        <f>U61*G61</f>
        <v>5700</v>
      </c>
      <c r="W61" s="32">
        <f>V61+T61</f>
        <v>167124</v>
      </c>
    </row>
    <row r="62" spans="1:23" x14ac:dyDescent="0.2">
      <c r="A62" s="182">
        <v>8.3000000000000007</v>
      </c>
      <c r="B62" s="183"/>
      <c r="C62" s="29" t="s">
        <v>43</v>
      </c>
      <c r="D62" s="30" t="s">
        <v>7</v>
      </c>
      <c r="E62" s="31">
        <v>6</v>
      </c>
      <c r="F62" s="32">
        <v>53808</v>
      </c>
      <c r="G62" s="32">
        <v>1900</v>
      </c>
      <c r="H62" s="32">
        <f t="shared" si="69"/>
        <v>334248</v>
      </c>
      <c r="I62" s="32"/>
      <c r="J62" s="32">
        <f t="shared" si="59"/>
        <v>0</v>
      </c>
      <c r="K62" s="32">
        <f t="shared" si="60"/>
        <v>0</v>
      </c>
      <c r="L62" s="32">
        <f t="shared" si="61"/>
        <v>0</v>
      </c>
      <c r="M62" s="32">
        <f t="shared" si="4"/>
        <v>0</v>
      </c>
      <c r="N62" s="32"/>
      <c r="O62" s="32">
        <f t="shared" si="38"/>
        <v>0</v>
      </c>
      <c r="P62" s="32">
        <f t="shared" si="62"/>
        <v>0</v>
      </c>
      <c r="Q62" s="32">
        <f>P62*L62</f>
        <v>0</v>
      </c>
      <c r="R62" s="32">
        <f t="shared" si="7"/>
        <v>0</v>
      </c>
      <c r="S62" s="32"/>
      <c r="T62" s="32">
        <f t="shared" si="70"/>
        <v>0</v>
      </c>
      <c r="U62" s="32">
        <f>S62</f>
        <v>0</v>
      </c>
      <c r="V62" s="32">
        <f>U62*Q62</f>
        <v>0</v>
      </c>
      <c r="W62" s="32">
        <f t="shared" si="13"/>
        <v>0</v>
      </c>
    </row>
    <row r="63" spans="1:23" x14ac:dyDescent="0.2">
      <c r="A63" s="182">
        <v>8.4</v>
      </c>
      <c r="B63" s="183"/>
      <c r="C63" s="29" t="s">
        <v>44</v>
      </c>
      <c r="D63" s="30" t="s">
        <v>7</v>
      </c>
      <c r="E63" s="31">
        <v>8</v>
      </c>
      <c r="F63" s="32">
        <v>127794</v>
      </c>
      <c r="G63" s="32">
        <v>1900</v>
      </c>
      <c r="H63" s="32">
        <f t="shared" si="69"/>
        <v>1037552</v>
      </c>
      <c r="I63" s="32"/>
      <c r="J63" s="32">
        <f t="shared" si="59"/>
        <v>0</v>
      </c>
      <c r="K63" s="32">
        <f t="shared" si="60"/>
        <v>0</v>
      </c>
      <c r="L63" s="32">
        <f t="shared" si="61"/>
        <v>0</v>
      </c>
      <c r="M63" s="32">
        <f t="shared" si="4"/>
        <v>0</v>
      </c>
      <c r="N63" s="32"/>
      <c r="O63" s="32">
        <f t="shared" si="38"/>
        <v>0</v>
      </c>
      <c r="P63" s="32">
        <f t="shared" si="62"/>
        <v>0</v>
      </c>
      <c r="Q63" s="32">
        <f>P63*L63</f>
        <v>0</v>
      </c>
      <c r="R63" s="32">
        <f t="shared" si="7"/>
        <v>0</v>
      </c>
      <c r="S63" s="32"/>
      <c r="T63" s="32">
        <f t="shared" si="70"/>
        <v>0</v>
      </c>
      <c r="U63" s="32">
        <f>S63</f>
        <v>0</v>
      </c>
      <c r="V63" s="32">
        <f>U63*Q63</f>
        <v>0</v>
      </c>
      <c r="W63" s="32">
        <f t="shared" si="13"/>
        <v>0</v>
      </c>
    </row>
    <row r="64" spans="1:23" x14ac:dyDescent="0.2">
      <c r="A64" s="182">
        <v>8.5</v>
      </c>
      <c r="B64" s="183"/>
      <c r="C64" s="29" t="s">
        <v>45</v>
      </c>
      <c r="D64" s="30" t="s">
        <v>7</v>
      </c>
      <c r="E64" s="31">
        <v>2</v>
      </c>
      <c r="F64" s="32">
        <v>127794</v>
      </c>
      <c r="G64" s="32">
        <v>1900</v>
      </c>
      <c r="H64" s="32">
        <f t="shared" si="69"/>
        <v>259388</v>
      </c>
      <c r="I64" s="32"/>
      <c r="J64" s="32">
        <f t="shared" si="59"/>
        <v>0</v>
      </c>
      <c r="K64" s="32">
        <f t="shared" si="60"/>
        <v>0</v>
      </c>
      <c r="L64" s="32">
        <f t="shared" si="61"/>
        <v>0</v>
      </c>
      <c r="M64" s="32">
        <f t="shared" si="4"/>
        <v>0</v>
      </c>
      <c r="N64" s="32"/>
      <c r="O64" s="32">
        <f t="shared" si="38"/>
        <v>0</v>
      </c>
      <c r="P64" s="32">
        <f t="shared" si="62"/>
        <v>0</v>
      </c>
      <c r="Q64" s="32">
        <f>P64*L64</f>
        <v>0</v>
      </c>
      <c r="R64" s="32">
        <f t="shared" si="7"/>
        <v>0</v>
      </c>
      <c r="S64" s="32"/>
      <c r="T64" s="32">
        <f t="shared" si="70"/>
        <v>0</v>
      </c>
      <c r="U64" s="32">
        <f>S64</f>
        <v>0</v>
      </c>
      <c r="V64" s="32">
        <f>U64*Q64</f>
        <v>0</v>
      </c>
      <c r="W64" s="32">
        <f t="shared" si="13"/>
        <v>0</v>
      </c>
    </row>
    <row r="65" spans="1:23" ht="135" x14ac:dyDescent="0.2">
      <c r="A65" s="174">
        <v>9</v>
      </c>
      <c r="B65" s="175"/>
      <c r="C65" s="29" t="s">
        <v>46</v>
      </c>
      <c r="D65" s="30" t="s">
        <v>47</v>
      </c>
      <c r="E65" s="31">
        <v>750</v>
      </c>
      <c r="F65" s="32">
        <v>4512.5</v>
      </c>
      <c r="G65" s="32">
        <v>760</v>
      </c>
      <c r="H65" s="32">
        <f>SUM(F65+G65)*E65</f>
        <v>3954375</v>
      </c>
      <c r="I65" s="116">
        <v>433.5</v>
      </c>
      <c r="J65" s="32">
        <f t="shared" si="59"/>
        <v>1956168.75</v>
      </c>
      <c r="K65" s="116">
        <f t="shared" si="60"/>
        <v>433.5</v>
      </c>
      <c r="L65" s="32">
        <f t="shared" si="61"/>
        <v>329460</v>
      </c>
      <c r="M65" s="32">
        <f t="shared" si="4"/>
        <v>2285628.75</v>
      </c>
      <c r="N65" s="116">
        <v>314.3</v>
      </c>
      <c r="O65" s="32">
        <f t="shared" si="38"/>
        <v>1418278.75</v>
      </c>
      <c r="P65" s="116">
        <f t="shared" si="62"/>
        <v>314.3</v>
      </c>
      <c r="Q65" s="32">
        <f>P65*G65</f>
        <v>238868</v>
      </c>
      <c r="R65" s="32">
        <f t="shared" si="7"/>
        <v>1657146.75</v>
      </c>
      <c r="S65" s="116">
        <f>N65+I65</f>
        <v>747.8</v>
      </c>
      <c r="T65" s="32">
        <f>S65*F65</f>
        <v>3374447.5</v>
      </c>
      <c r="U65" s="116">
        <f>P65+K65</f>
        <v>747.8</v>
      </c>
      <c r="V65" s="32">
        <f>U65*G65</f>
        <v>568328</v>
      </c>
      <c r="W65" s="32">
        <f>V65+T65</f>
        <v>3942775.5</v>
      </c>
    </row>
    <row r="66" spans="1:23" ht="77.25" customHeight="1" x14ac:dyDescent="0.2">
      <c r="A66" s="172">
        <v>10</v>
      </c>
      <c r="B66" s="173"/>
      <c r="C66" s="35" t="s">
        <v>48</v>
      </c>
      <c r="D66" s="36" t="s">
        <v>47</v>
      </c>
      <c r="E66" s="37">
        <v>725</v>
      </c>
      <c r="F66" s="38">
        <v>5795</v>
      </c>
      <c r="G66" s="38">
        <v>522.5</v>
      </c>
      <c r="H66" s="32">
        <f>SUM(F66+G66)*E66</f>
        <v>4580187.5</v>
      </c>
      <c r="I66" s="116">
        <v>433.5</v>
      </c>
      <c r="J66" s="32">
        <f t="shared" si="59"/>
        <v>2512132.5</v>
      </c>
      <c r="K66" s="116">
        <f t="shared" si="60"/>
        <v>433.5</v>
      </c>
      <c r="L66" s="32">
        <f t="shared" si="61"/>
        <v>226503.75</v>
      </c>
      <c r="M66" s="32">
        <f t="shared" si="4"/>
        <v>2738636.25</v>
      </c>
      <c r="N66" s="116">
        <v>290</v>
      </c>
      <c r="O66" s="32">
        <f t="shared" si="38"/>
        <v>1680550</v>
      </c>
      <c r="P66" s="116">
        <f t="shared" si="62"/>
        <v>290</v>
      </c>
      <c r="Q66" s="32">
        <f>P66*G66</f>
        <v>151525</v>
      </c>
      <c r="R66" s="32">
        <f t="shared" si="7"/>
        <v>1832075</v>
      </c>
      <c r="S66" s="116">
        <f>N66+I66</f>
        <v>723.5</v>
      </c>
      <c r="T66" s="32">
        <f>S66*F66</f>
        <v>4192682.5</v>
      </c>
      <c r="U66" s="116">
        <f>P66+K66</f>
        <v>723.5</v>
      </c>
      <c r="V66" s="32">
        <f>U66*G66</f>
        <v>378028.75</v>
      </c>
      <c r="W66" s="32">
        <f>V66+T66</f>
        <v>4570711.25</v>
      </c>
    </row>
    <row r="67" spans="1:23" ht="75" x14ac:dyDescent="0.2">
      <c r="A67" s="174">
        <v>11</v>
      </c>
      <c r="B67" s="175"/>
      <c r="C67" s="34" t="s">
        <v>68</v>
      </c>
      <c r="D67" s="30" t="s">
        <v>47</v>
      </c>
      <c r="E67" s="31">
        <v>50</v>
      </c>
      <c r="F67" s="32">
        <v>5462.5</v>
      </c>
      <c r="G67" s="32">
        <v>475</v>
      </c>
      <c r="H67" s="32">
        <f>SUM(F67+G67)*E67</f>
        <v>296875</v>
      </c>
      <c r="I67" s="32"/>
      <c r="J67" s="32">
        <f t="shared" si="59"/>
        <v>0</v>
      </c>
      <c r="K67" s="32">
        <f t="shared" si="60"/>
        <v>0</v>
      </c>
      <c r="L67" s="32">
        <f t="shared" si="61"/>
        <v>0</v>
      </c>
      <c r="M67" s="32">
        <f t="shared" si="4"/>
        <v>0</v>
      </c>
      <c r="N67" s="32"/>
      <c r="O67" s="32">
        <f t="shared" si="38"/>
        <v>0</v>
      </c>
      <c r="P67" s="32">
        <f t="shared" si="62"/>
        <v>0</v>
      </c>
      <c r="Q67" s="32">
        <f>P67*G67</f>
        <v>0</v>
      </c>
      <c r="R67" s="32">
        <f t="shared" si="7"/>
        <v>0</v>
      </c>
      <c r="S67" s="32"/>
      <c r="T67" s="32">
        <f t="shared" si="70"/>
        <v>0</v>
      </c>
      <c r="U67" s="32">
        <f>S67</f>
        <v>0</v>
      </c>
      <c r="V67" s="32">
        <f>U67*L67</f>
        <v>0</v>
      </c>
      <c r="W67" s="32">
        <f t="shared" si="13"/>
        <v>0</v>
      </c>
    </row>
    <row r="68" spans="1:23" ht="111.75" customHeight="1" x14ac:dyDescent="0.2">
      <c r="A68" s="172">
        <v>12</v>
      </c>
      <c r="B68" s="176"/>
      <c r="C68" s="17" t="s">
        <v>71</v>
      </c>
      <c r="D68" s="8"/>
      <c r="E68" s="9"/>
      <c r="F68" s="10"/>
      <c r="G68" s="10"/>
      <c r="H68" s="10"/>
      <c r="I68" s="38"/>
      <c r="J68" s="38">
        <f t="shared" si="59"/>
        <v>0</v>
      </c>
      <c r="K68" s="38">
        <f t="shared" si="60"/>
        <v>0</v>
      </c>
      <c r="L68" s="38">
        <f t="shared" si="61"/>
        <v>0</v>
      </c>
      <c r="M68" s="38">
        <f t="shared" si="4"/>
        <v>0</v>
      </c>
      <c r="N68" s="38"/>
      <c r="O68" s="38">
        <f>N68*K68</f>
        <v>0</v>
      </c>
      <c r="P68" s="38">
        <f t="shared" si="62"/>
        <v>0</v>
      </c>
      <c r="Q68" s="38">
        <f>P68*L68</f>
        <v>0</v>
      </c>
      <c r="R68" s="38">
        <f t="shared" si="7"/>
        <v>0</v>
      </c>
      <c r="S68" s="38"/>
      <c r="T68" s="38">
        <f>S68*P68</f>
        <v>0</v>
      </c>
      <c r="U68" s="38">
        <f>S68</f>
        <v>0</v>
      </c>
      <c r="V68" s="38">
        <f>U68*Q68</f>
        <v>0</v>
      </c>
      <c r="W68" s="38">
        <f t="shared" si="13"/>
        <v>0</v>
      </c>
    </row>
    <row r="69" spans="1:23" ht="30" x14ac:dyDescent="0.2">
      <c r="A69" s="182">
        <v>12.1</v>
      </c>
      <c r="B69" s="190"/>
      <c r="C69" s="17" t="s">
        <v>49</v>
      </c>
      <c r="D69" s="8"/>
      <c r="E69" s="9"/>
      <c r="F69" s="10"/>
      <c r="G69" s="10"/>
      <c r="H69" s="10"/>
      <c r="I69" s="32"/>
      <c r="J69" s="32">
        <f t="shared" si="59"/>
        <v>0</v>
      </c>
      <c r="K69" s="32">
        <f t="shared" si="60"/>
        <v>0</v>
      </c>
      <c r="L69" s="32">
        <f t="shared" si="61"/>
        <v>0</v>
      </c>
      <c r="M69" s="32">
        <f t="shared" si="4"/>
        <v>0</v>
      </c>
      <c r="N69" s="32"/>
      <c r="O69" s="32">
        <f>N69*K69</f>
        <v>0</v>
      </c>
      <c r="P69" s="32">
        <f t="shared" si="62"/>
        <v>0</v>
      </c>
      <c r="Q69" s="32">
        <f>P69*L69</f>
        <v>0</v>
      </c>
      <c r="R69" s="32">
        <f t="shared" si="7"/>
        <v>0</v>
      </c>
      <c r="S69" s="32"/>
      <c r="T69" s="32">
        <f>S69*P69</f>
        <v>0</v>
      </c>
      <c r="U69" s="32">
        <f>S69</f>
        <v>0</v>
      </c>
      <c r="V69" s="32">
        <f>U69*Q69</f>
        <v>0</v>
      </c>
      <c r="W69" s="32">
        <f t="shared" si="13"/>
        <v>0</v>
      </c>
    </row>
    <row r="70" spans="1:23" x14ac:dyDescent="0.2">
      <c r="A70" s="184" t="s">
        <v>12</v>
      </c>
      <c r="B70" s="185"/>
      <c r="C70" s="29" t="s">
        <v>50</v>
      </c>
      <c r="D70" s="30" t="s">
        <v>7</v>
      </c>
      <c r="E70" s="31">
        <v>7</v>
      </c>
      <c r="F70" s="32">
        <v>1425</v>
      </c>
      <c r="G70" s="32">
        <v>475</v>
      </c>
      <c r="H70" s="32">
        <f>SUM(F70+G70)*E70</f>
        <v>13300</v>
      </c>
      <c r="I70" s="32"/>
      <c r="J70" s="32">
        <f t="shared" si="59"/>
        <v>0</v>
      </c>
      <c r="K70" s="32">
        <f t="shared" si="60"/>
        <v>0</v>
      </c>
      <c r="L70" s="32">
        <f t="shared" si="61"/>
        <v>0</v>
      </c>
      <c r="M70" s="32">
        <f t="shared" si="4"/>
        <v>0</v>
      </c>
      <c r="N70" s="32">
        <v>10</v>
      </c>
      <c r="O70" s="32">
        <f t="shared" ref="O70:O71" si="71">N70*F70</f>
        <v>14250</v>
      </c>
      <c r="P70" s="32">
        <f t="shared" si="62"/>
        <v>10</v>
      </c>
      <c r="Q70" s="32">
        <f t="shared" ref="Q70:Q71" si="72">P70*G70</f>
        <v>4750</v>
      </c>
      <c r="R70" s="32">
        <f t="shared" si="7"/>
        <v>19000</v>
      </c>
      <c r="S70" s="32">
        <f t="shared" ref="S70:S71" si="73">N70+I70</f>
        <v>10</v>
      </c>
      <c r="T70" s="32">
        <f t="shared" ref="T70:T71" si="74">S70*F70</f>
        <v>14250</v>
      </c>
      <c r="U70" s="32">
        <f t="shared" ref="U70:U71" si="75">P70+K70</f>
        <v>10</v>
      </c>
      <c r="V70" s="32">
        <f t="shared" ref="V70:V71" si="76">U70*G70</f>
        <v>4750</v>
      </c>
      <c r="W70" s="32">
        <f t="shared" si="13"/>
        <v>19000</v>
      </c>
    </row>
    <row r="71" spans="1:23" x14ac:dyDescent="0.2">
      <c r="A71" s="184" t="s">
        <v>14</v>
      </c>
      <c r="B71" s="185"/>
      <c r="C71" s="29" t="s">
        <v>51</v>
      </c>
      <c r="D71" s="30" t="s">
        <v>7</v>
      </c>
      <c r="E71" s="31">
        <v>15</v>
      </c>
      <c r="F71" s="32">
        <v>4275</v>
      </c>
      <c r="G71" s="32">
        <v>0</v>
      </c>
      <c r="H71" s="32">
        <f t="shared" ref="H71:H78" si="77">SUM(F71+G71)*E71</f>
        <v>64125</v>
      </c>
      <c r="I71" s="32"/>
      <c r="J71" s="32">
        <f t="shared" si="59"/>
        <v>0</v>
      </c>
      <c r="K71" s="32">
        <f t="shared" si="60"/>
        <v>0</v>
      </c>
      <c r="L71" s="32">
        <f t="shared" si="61"/>
        <v>0</v>
      </c>
      <c r="M71" s="32">
        <f t="shared" si="4"/>
        <v>0</v>
      </c>
      <c r="N71" s="32">
        <v>5</v>
      </c>
      <c r="O71" s="32">
        <f t="shared" si="71"/>
        <v>21375</v>
      </c>
      <c r="P71" s="32">
        <f t="shared" si="62"/>
        <v>5</v>
      </c>
      <c r="Q71" s="32">
        <f t="shared" si="72"/>
        <v>0</v>
      </c>
      <c r="R71" s="32">
        <f t="shared" si="7"/>
        <v>21375</v>
      </c>
      <c r="S71" s="32">
        <f t="shared" si="73"/>
        <v>5</v>
      </c>
      <c r="T71" s="32">
        <f t="shared" si="74"/>
        <v>21375</v>
      </c>
      <c r="U71" s="32">
        <f t="shared" si="75"/>
        <v>5</v>
      </c>
      <c r="V71" s="32">
        <f t="shared" si="76"/>
        <v>0</v>
      </c>
      <c r="W71" s="32">
        <f t="shared" si="13"/>
        <v>21375</v>
      </c>
    </row>
    <row r="72" spans="1:23" x14ac:dyDescent="0.2">
      <c r="A72" s="182">
        <v>12.2</v>
      </c>
      <c r="B72" s="190"/>
      <c r="C72" s="17" t="s">
        <v>52</v>
      </c>
      <c r="D72" s="8"/>
      <c r="E72" s="9"/>
      <c r="F72" s="10"/>
      <c r="G72" s="10"/>
      <c r="H72" s="32"/>
      <c r="I72" s="32"/>
      <c r="J72" s="32"/>
      <c r="K72" s="32"/>
      <c r="L72" s="32"/>
      <c r="M72" s="32"/>
      <c r="N72" s="32"/>
      <c r="O72" s="32"/>
      <c r="P72" s="32"/>
      <c r="Q72" s="32"/>
      <c r="R72" s="32"/>
      <c r="S72" s="32"/>
      <c r="T72" s="32"/>
      <c r="U72" s="32"/>
      <c r="V72" s="32"/>
      <c r="W72" s="32"/>
    </row>
    <row r="73" spans="1:23" x14ac:dyDescent="0.2">
      <c r="A73" s="184" t="s">
        <v>12</v>
      </c>
      <c r="B73" s="185"/>
      <c r="C73" s="29" t="s">
        <v>53</v>
      </c>
      <c r="D73" s="30" t="s">
        <v>9</v>
      </c>
      <c r="E73" s="31">
        <v>1</v>
      </c>
      <c r="F73" s="32">
        <v>4275</v>
      </c>
      <c r="G73" s="32">
        <v>475</v>
      </c>
      <c r="H73" s="32">
        <f t="shared" si="77"/>
        <v>4750</v>
      </c>
      <c r="I73" s="32"/>
      <c r="J73" s="32">
        <f>I73*F73</f>
        <v>0</v>
      </c>
      <c r="K73" s="32">
        <f>I73</f>
        <v>0</v>
      </c>
      <c r="L73" s="32">
        <f>K73*G73</f>
        <v>0</v>
      </c>
      <c r="M73" s="32">
        <f t="shared" si="4"/>
        <v>0</v>
      </c>
      <c r="N73" s="32">
        <v>1</v>
      </c>
      <c r="O73" s="32">
        <f t="shared" ref="O73:O75" si="78">N73*F73</f>
        <v>4275</v>
      </c>
      <c r="P73" s="32">
        <f>N73</f>
        <v>1</v>
      </c>
      <c r="Q73" s="32">
        <f t="shared" ref="Q73:Q74" si="79">P73*G73</f>
        <v>475</v>
      </c>
      <c r="R73" s="32">
        <f t="shared" ref="R73:R75" si="80">Q73+O73</f>
        <v>4750</v>
      </c>
      <c r="S73" s="32">
        <f t="shared" ref="S73:S74" si="81">N73+I73</f>
        <v>1</v>
      </c>
      <c r="T73" s="32">
        <f t="shared" ref="T73:T74" si="82">S73*F73</f>
        <v>4275</v>
      </c>
      <c r="U73" s="32">
        <f t="shared" ref="U73:U74" si="83">P73+K73</f>
        <v>1</v>
      </c>
      <c r="V73" s="32">
        <f t="shared" ref="V73:V74" si="84">U73*G73</f>
        <v>475</v>
      </c>
      <c r="W73" s="32">
        <f t="shared" ref="W73:W74" si="85">V73+T73</f>
        <v>4750</v>
      </c>
    </row>
    <row r="74" spans="1:23" x14ac:dyDescent="0.2">
      <c r="A74" s="188" t="s">
        <v>14</v>
      </c>
      <c r="B74" s="189"/>
      <c r="C74" s="29" t="s">
        <v>54</v>
      </c>
      <c r="D74" s="30" t="s">
        <v>9</v>
      </c>
      <c r="E74" s="31">
        <v>1</v>
      </c>
      <c r="F74" s="32">
        <v>4750</v>
      </c>
      <c r="G74" s="32">
        <v>475</v>
      </c>
      <c r="H74" s="32">
        <f t="shared" si="77"/>
        <v>5225</v>
      </c>
      <c r="I74" s="32"/>
      <c r="J74" s="32">
        <f>I74*F74</f>
        <v>0</v>
      </c>
      <c r="K74" s="32">
        <f>I74</f>
        <v>0</v>
      </c>
      <c r="L74" s="32">
        <f>K74*G74</f>
        <v>0</v>
      </c>
      <c r="M74" s="32">
        <f t="shared" si="4"/>
        <v>0</v>
      </c>
      <c r="N74" s="32">
        <v>1</v>
      </c>
      <c r="O74" s="32">
        <f t="shared" si="78"/>
        <v>4750</v>
      </c>
      <c r="P74" s="32">
        <f>N74</f>
        <v>1</v>
      </c>
      <c r="Q74" s="32">
        <f t="shared" si="79"/>
        <v>475</v>
      </c>
      <c r="R74" s="32">
        <f t="shared" si="80"/>
        <v>5225</v>
      </c>
      <c r="S74" s="32">
        <f t="shared" si="81"/>
        <v>1</v>
      </c>
      <c r="T74" s="32">
        <f t="shared" si="82"/>
        <v>4750</v>
      </c>
      <c r="U74" s="32">
        <f t="shared" si="83"/>
        <v>1</v>
      </c>
      <c r="V74" s="32">
        <f t="shared" si="84"/>
        <v>475</v>
      </c>
      <c r="W74" s="32">
        <f t="shared" si="85"/>
        <v>5225</v>
      </c>
    </row>
    <row r="75" spans="1:23" x14ac:dyDescent="0.2">
      <c r="A75" s="182">
        <v>12.3</v>
      </c>
      <c r="B75" s="183"/>
      <c r="C75" s="35" t="s">
        <v>55</v>
      </c>
      <c r="D75" s="36" t="s">
        <v>47</v>
      </c>
      <c r="E75" s="37">
        <v>3</v>
      </c>
      <c r="F75" s="38">
        <v>2850</v>
      </c>
      <c r="G75" s="38">
        <v>950</v>
      </c>
      <c r="H75" s="32">
        <f t="shared" si="77"/>
        <v>11400</v>
      </c>
      <c r="I75" s="32"/>
      <c r="J75" s="32">
        <f>I75*F75</f>
        <v>0</v>
      </c>
      <c r="K75" s="32">
        <f>I75</f>
        <v>0</v>
      </c>
      <c r="L75" s="32">
        <f>K75*G75</f>
        <v>0</v>
      </c>
      <c r="M75" s="32">
        <f t="shared" si="4"/>
        <v>0</v>
      </c>
      <c r="N75" s="32"/>
      <c r="O75" s="32">
        <f t="shared" si="78"/>
        <v>0</v>
      </c>
      <c r="P75" s="32">
        <f>N75</f>
        <v>0</v>
      </c>
      <c r="Q75" s="32">
        <f>P75*L75</f>
        <v>0</v>
      </c>
      <c r="R75" s="32">
        <f t="shared" si="80"/>
        <v>0</v>
      </c>
      <c r="S75" s="32"/>
      <c r="T75" s="32">
        <f t="shared" ref="T75" si="86">S75*K75</f>
        <v>0</v>
      </c>
      <c r="U75" s="32">
        <f>S75</f>
        <v>0</v>
      </c>
      <c r="V75" s="32">
        <f>U75*Q75</f>
        <v>0</v>
      </c>
      <c r="W75" s="32">
        <f t="shared" ref="W75" si="87">V75+T75</f>
        <v>0</v>
      </c>
    </row>
    <row r="76" spans="1:23" x14ac:dyDescent="0.2">
      <c r="A76" s="182">
        <v>12.3</v>
      </c>
      <c r="B76" s="190"/>
      <c r="C76" s="17" t="s">
        <v>56</v>
      </c>
      <c r="D76" s="8"/>
      <c r="E76" s="9"/>
      <c r="F76" s="10"/>
      <c r="G76" s="10"/>
      <c r="H76" s="32"/>
      <c r="I76" s="32"/>
      <c r="J76" s="32"/>
      <c r="K76" s="32"/>
      <c r="L76" s="32"/>
      <c r="M76" s="32"/>
      <c r="N76" s="32"/>
      <c r="O76" s="32"/>
      <c r="P76" s="32"/>
      <c r="Q76" s="32"/>
      <c r="R76" s="32"/>
      <c r="S76" s="32"/>
      <c r="T76" s="32"/>
      <c r="U76" s="32"/>
      <c r="V76" s="32"/>
      <c r="W76" s="32"/>
    </row>
    <row r="77" spans="1:23" x14ac:dyDescent="0.2">
      <c r="A77" s="184" t="s">
        <v>12</v>
      </c>
      <c r="B77" s="185"/>
      <c r="C77" s="29" t="s">
        <v>57</v>
      </c>
      <c r="D77" s="30" t="s">
        <v>21</v>
      </c>
      <c r="E77" s="31">
        <v>100</v>
      </c>
      <c r="F77" s="32">
        <v>5462.5</v>
      </c>
      <c r="G77" s="32">
        <v>475</v>
      </c>
      <c r="H77" s="32">
        <f t="shared" si="77"/>
        <v>593750</v>
      </c>
      <c r="I77" s="32"/>
      <c r="J77" s="32">
        <f>I77*F77</f>
        <v>0</v>
      </c>
      <c r="K77" s="32">
        <f>I77</f>
        <v>0</v>
      </c>
      <c r="L77" s="32">
        <f>K77*G77</f>
        <v>0</v>
      </c>
      <c r="M77" s="32">
        <f t="shared" si="4"/>
        <v>0</v>
      </c>
      <c r="N77" s="116">
        <v>75.400000000000006</v>
      </c>
      <c r="O77" s="32">
        <f t="shared" ref="O77:O78" si="88">N77*F77</f>
        <v>411872.50000000006</v>
      </c>
      <c r="P77" s="32">
        <f>N77</f>
        <v>75.400000000000006</v>
      </c>
      <c r="Q77" s="32">
        <f t="shared" ref="Q77:Q78" si="89">P77*G77</f>
        <v>35815</v>
      </c>
      <c r="R77" s="32">
        <f t="shared" ref="R77:R78" si="90">Q77+O77</f>
        <v>447687.50000000006</v>
      </c>
      <c r="S77" s="116">
        <f t="shared" ref="S77:S78" si="91">N77+I77</f>
        <v>75.400000000000006</v>
      </c>
      <c r="T77" s="32">
        <f t="shared" ref="T77:T78" si="92">S77*F77</f>
        <v>411872.50000000006</v>
      </c>
      <c r="U77" s="116">
        <f t="shared" ref="U77:U78" si="93">P77+K77</f>
        <v>75.400000000000006</v>
      </c>
      <c r="V77" s="32">
        <f t="shared" ref="V77:V78" si="94">U77*G77</f>
        <v>35815</v>
      </c>
      <c r="W77" s="32">
        <f t="shared" ref="W77:W78" si="95">V77+T77</f>
        <v>447687.50000000006</v>
      </c>
    </row>
    <row r="78" spans="1:23" x14ac:dyDescent="0.2">
      <c r="A78" s="184" t="s">
        <v>14</v>
      </c>
      <c r="B78" s="185"/>
      <c r="C78" s="29" t="s">
        <v>58</v>
      </c>
      <c r="D78" s="30" t="s">
        <v>21</v>
      </c>
      <c r="E78" s="31">
        <v>15</v>
      </c>
      <c r="F78" s="32">
        <v>5937.5</v>
      </c>
      <c r="G78" s="32">
        <v>570</v>
      </c>
      <c r="H78" s="32">
        <f t="shared" si="77"/>
        <v>97612.5</v>
      </c>
      <c r="I78" s="32"/>
      <c r="J78" s="32">
        <f>I78*F78</f>
        <v>0</v>
      </c>
      <c r="K78" s="32">
        <f>I78</f>
        <v>0</v>
      </c>
      <c r="L78" s="32">
        <f>K78*G78</f>
        <v>0</v>
      </c>
      <c r="M78" s="32">
        <f t="shared" ref="M78:M90" si="96">L78+J78</f>
        <v>0</v>
      </c>
      <c r="N78" s="116">
        <v>26.9</v>
      </c>
      <c r="O78" s="32">
        <f t="shared" si="88"/>
        <v>159718.75</v>
      </c>
      <c r="P78" s="32">
        <f>N78</f>
        <v>26.9</v>
      </c>
      <c r="Q78" s="32">
        <f t="shared" si="89"/>
        <v>15333</v>
      </c>
      <c r="R78" s="32">
        <f t="shared" si="90"/>
        <v>175051.75</v>
      </c>
      <c r="S78" s="116">
        <f t="shared" si="91"/>
        <v>26.9</v>
      </c>
      <c r="T78" s="32">
        <f t="shared" si="92"/>
        <v>159718.75</v>
      </c>
      <c r="U78" s="116">
        <f t="shared" si="93"/>
        <v>26.9</v>
      </c>
      <c r="V78" s="32">
        <f t="shared" si="94"/>
        <v>15333</v>
      </c>
      <c r="W78" s="32">
        <f t="shared" si="95"/>
        <v>175051.75</v>
      </c>
    </row>
    <row r="79" spans="1:23" ht="60" x14ac:dyDescent="0.2">
      <c r="A79" s="172">
        <v>13</v>
      </c>
      <c r="B79" s="176"/>
      <c r="C79" s="17" t="s">
        <v>59</v>
      </c>
      <c r="D79" s="8"/>
      <c r="E79" s="9"/>
      <c r="F79" s="10"/>
      <c r="G79" s="10"/>
      <c r="H79" s="10"/>
      <c r="I79" s="32"/>
      <c r="J79" s="32"/>
      <c r="K79" s="32"/>
      <c r="L79" s="32"/>
      <c r="M79" s="32"/>
      <c r="N79" s="32"/>
      <c r="O79" s="32"/>
      <c r="P79" s="32"/>
      <c r="Q79" s="32"/>
      <c r="R79" s="32"/>
      <c r="S79" s="32"/>
      <c r="T79" s="32"/>
      <c r="U79" s="32"/>
      <c r="V79" s="32"/>
      <c r="W79" s="32"/>
    </row>
    <row r="80" spans="1:23" x14ac:dyDescent="0.2">
      <c r="A80" s="186">
        <v>13.1</v>
      </c>
      <c r="B80" s="187"/>
      <c r="C80" s="29" t="s">
        <v>60</v>
      </c>
      <c r="D80" s="30" t="s">
        <v>21</v>
      </c>
      <c r="E80" s="31">
        <v>110</v>
      </c>
      <c r="F80" s="32">
        <v>427.5</v>
      </c>
      <c r="G80" s="32">
        <v>95</v>
      </c>
      <c r="H80" s="32">
        <f>SUM(F80+G80)*E80</f>
        <v>57475</v>
      </c>
      <c r="I80" s="32"/>
      <c r="J80" s="32">
        <f>I80*F80</f>
        <v>0</v>
      </c>
      <c r="K80" s="32">
        <f>I80</f>
        <v>0</v>
      </c>
      <c r="L80" s="32">
        <f>K80*G80</f>
        <v>0</v>
      </c>
      <c r="M80" s="32">
        <f t="shared" si="96"/>
        <v>0</v>
      </c>
      <c r="N80" s="32">
        <v>158</v>
      </c>
      <c r="O80" s="32">
        <f t="shared" ref="O80" si="97">N80*F80</f>
        <v>67545</v>
      </c>
      <c r="P80" s="32">
        <f>N80</f>
        <v>158</v>
      </c>
      <c r="Q80" s="32">
        <f>P80*G80</f>
        <v>15010</v>
      </c>
      <c r="R80" s="32">
        <f t="shared" ref="R80" si="98">Q80+O80</f>
        <v>82555</v>
      </c>
      <c r="S80" s="32">
        <f>N80+I80</f>
        <v>158</v>
      </c>
      <c r="T80" s="32">
        <f>S80*F80</f>
        <v>67545</v>
      </c>
      <c r="U80" s="32">
        <f>P80+K80</f>
        <v>158</v>
      </c>
      <c r="V80" s="32">
        <f>U80*G80</f>
        <v>15010</v>
      </c>
      <c r="W80" s="32">
        <f>V80+T80</f>
        <v>82555</v>
      </c>
    </row>
    <row r="81" spans="1:23" ht="60" x14ac:dyDescent="0.2">
      <c r="A81" s="172">
        <v>14</v>
      </c>
      <c r="B81" s="176"/>
      <c r="C81" s="17" t="s">
        <v>61</v>
      </c>
      <c r="D81" s="8"/>
      <c r="E81" s="9"/>
      <c r="F81" s="10"/>
      <c r="G81" s="10"/>
      <c r="H81" s="10"/>
      <c r="I81" s="38"/>
      <c r="J81" s="32"/>
      <c r="K81" s="213"/>
      <c r="L81" s="213"/>
      <c r="M81" s="213"/>
      <c r="N81" s="38"/>
      <c r="O81" s="38"/>
      <c r="P81" s="38"/>
      <c r="Q81" s="38"/>
      <c r="R81" s="38"/>
      <c r="S81" s="38"/>
      <c r="T81" s="38"/>
      <c r="U81" s="38"/>
      <c r="V81" s="38"/>
      <c r="W81" s="38"/>
    </row>
    <row r="82" spans="1:23" x14ac:dyDescent="0.2">
      <c r="A82" s="182">
        <v>14.1</v>
      </c>
      <c r="B82" s="183"/>
      <c r="C82" s="29" t="s">
        <v>60</v>
      </c>
      <c r="D82" s="30" t="s">
        <v>7</v>
      </c>
      <c r="E82" s="31">
        <v>98</v>
      </c>
      <c r="F82" s="32">
        <v>2327.5</v>
      </c>
      <c r="G82" s="32">
        <v>332.5</v>
      </c>
      <c r="H82" s="32">
        <f>SUM(F82+G82)*E82</f>
        <v>260680</v>
      </c>
      <c r="I82" s="116">
        <v>24.5</v>
      </c>
      <c r="J82" s="32">
        <f t="shared" ref="J82:J90" si="99">I82*F82</f>
        <v>57023.75</v>
      </c>
      <c r="K82" s="116">
        <f t="shared" ref="K82:K90" si="100">I82</f>
        <v>24.5</v>
      </c>
      <c r="L82" s="32">
        <f t="shared" ref="L82:L90" si="101">K82*G82</f>
        <v>8146.25</v>
      </c>
      <c r="M82" s="32">
        <f t="shared" si="96"/>
        <v>65170</v>
      </c>
      <c r="N82" s="116">
        <f>101.75+6.75</f>
        <v>108.5</v>
      </c>
      <c r="O82" s="32">
        <f t="shared" ref="O82:O90" si="102">N82*F82</f>
        <v>252533.75</v>
      </c>
      <c r="P82" s="116">
        <f t="shared" ref="P82:P90" si="103">N82</f>
        <v>108.5</v>
      </c>
      <c r="Q82" s="32">
        <f>P82*G82</f>
        <v>36076.25</v>
      </c>
      <c r="R82" s="32">
        <f t="shared" ref="R82:R90" si="104">Q82+O82</f>
        <v>288610</v>
      </c>
      <c r="S82" s="116">
        <f>N82+I82</f>
        <v>133</v>
      </c>
      <c r="T82" s="32">
        <f>S82*F82</f>
        <v>309557.5</v>
      </c>
      <c r="U82" s="116">
        <f>P82+K82</f>
        <v>133</v>
      </c>
      <c r="V82" s="32">
        <f>U82*G82</f>
        <v>44222.5</v>
      </c>
      <c r="W82" s="32">
        <f>V82+T82</f>
        <v>353780</v>
      </c>
    </row>
    <row r="83" spans="1:23" ht="75" x14ac:dyDescent="0.2">
      <c r="A83" s="172">
        <v>15</v>
      </c>
      <c r="B83" s="173"/>
      <c r="C83" s="29" t="s">
        <v>135</v>
      </c>
      <c r="D83" s="30" t="s">
        <v>47</v>
      </c>
      <c r="E83" s="31">
        <v>3</v>
      </c>
      <c r="F83" s="32">
        <v>4750</v>
      </c>
      <c r="G83" s="32">
        <v>950</v>
      </c>
      <c r="H83" s="32">
        <f>SUM(F83+G83)*E83</f>
        <v>17100</v>
      </c>
      <c r="I83" s="115">
        <v>1.5</v>
      </c>
      <c r="J83" s="32">
        <f t="shared" si="99"/>
        <v>7125</v>
      </c>
      <c r="K83" s="115">
        <f t="shared" si="100"/>
        <v>1.5</v>
      </c>
      <c r="L83" s="32">
        <f t="shared" si="101"/>
        <v>1425</v>
      </c>
      <c r="M83" s="32">
        <f t="shared" si="96"/>
        <v>8550</v>
      </c>
      <c r="N83" s="115">
        <v>1</v>
      </c>
      <c r="O83" s="32">
        <f t="shared" si="102"/>
        <v>4750</v>
      </c>
      <c r="P83" s="115">
        <f t="shared" si="103"/>
        <v>1</v>
      </c>
      <c r="Q83" s="32">
        <f>P83*G83</f>
        <v>950</v>
      </c>
      <c r="R83" s="32">
        <f t="shared" si="104"/>
        <v>5700</v>
      </c>
      <c r="S83" s="116">
        <f>N83+I83</f>
        <v>2.5</v>
      </c>
      <c r="T83" s="32">
        <f>S83*F83</f>
        <v>11875</v>
      </c>
      <c r="U83" s="116">
        <f>P83+K83</f>
        <v>2.5</v>
      </c>
      <c r="V83" s="32">
        <f>U83*G83</f>
        <v>2375</v>
      </c>
      <c r="W83" s="32">
        <f>V83+T83</f>
        <v>14250</v>
      </c>
    </row>
    <row r="84" spans="1:23" ht="60" x14ac:dyDescent="0.2">
      <c r="A84" s="174">
        <v>16</v>
      </c>
      <c r="B84" s="175"/>
      <c r="C84" s="29" t="s">
        <v>136</v>
      </c>
      <c r="D84" s="30" t="s">
        <v>47</v>
      </c>
      <c r="E84" s="31">
        <v>1</v>
      </c>
      <c r="F84" s="32">
        <v>5225</v>
      </c>
      <c r="G84" s="32">
        <v>950</v>
      </c>
      <c r="H84" s="32">
        <f t="shared" ref="H84:H90" si="105">SUM(F84+G84)*E84</f>
        <v>6175</v>
      </c>
      <c r="I84" s="32"/>
      <c r="J84" s="32">
        <f t="shared" si="99"/>
        <v>0</v>
      </c>
      <c r="K84" s="32">
        <f t="shared" si="100"/>
        <v>0</v>
      </c>
      <c r="L84" s="32">
        <f t="shared" si="101"/>
        <v>0</v>
      </c>
      <c r="M84" s="32">
        <f t="shared" si="96"/>
        <v>0</v>
      </c>
      <c r="N84" s="32"/>
      <c r="O84" s="32">
        <f t="shared" si="102"/>
        <v>0</v>
      </c>
      <c r="P84" s="32">
        <f t="shared" si="103"/>
        <v>0</v>
      </c>
      <c r="Q84" s="32">
        <f>P84*L84</f>
        <v>0</v>
      </c>
      <c r="R84" s="32">
        <f t="shared" si="104"/>
        <v>0</v>
      </c>
      <c r="S84" s="32">
        <f>N84+I84</f>
        <v>0</v>
      </c>
      <c r="T84" s="32">
        <f>S84*F84</f>
        <v>0</v>
      </c>
      <c r="U84" s="32">
        <f>P84+K84</f>
        <v>0</v>
      </c>
      <c r="V84" s="32">
        <f>U84*G84</f>
        <v>0</v>
      </c>
      <c r="W84" s="32">
        <f>V84+T84</f>
        <v>0</v>
      </c>
    </row>
    <row r="85" spans="1:23" ht="138.75" customHeight="1" x14ac:dyDescent="0.2">
      <c r="A85" s="172">
        <v>17</v>
      </c>
      <c r="B85" s="176"/>
      <c r="C85" s="11" t="s">
        <v>62</v>
      </c>
      <c r="D85" s="20" t="s">
        <v>20</v>
      </c>
      <c r="E85" s="12">
        <v>1</v>
      </c>
      <c r="F85" s="13">
        <v>2137500</v>
      </c>
      <c r="G85" s="13">
        <v>142500</v>
      </c>
      <c r="H85" s="32">
        <f t="shared" si="105"/>
        <v>2280000</v>
      </c>
      <c r="I85" s="32"/>
      <c r="J85" s="32">
        <f t="shared" si="99"/>
        <v>0</v>
      </c>
      <c r="K85" s="32">
        <f t="shared" si="100"/>
        <v>0</v>
      </c>
      <c r="L85" s="32">
        <f t="shared" si="101"/>
        <v>0</v>
      </c>
      <c r="M85" s="32">
        <f t="shared" si="96"/>
        <v>0</v>
      </c>
      <c r="N85" s="32">
        <v>1</v>
      </c>
      <c r="O85" s="32">
        <f t="shared" si="102"/>
        <v>2137500</v>
      </c>
      <c r="P85" s="32">
        <f t="shared" si="103"/>
        <v>1</v>
      </c>
      <c r="Q85" s="32">
        <f>P85*G85</f>
        <v>142500</v>
      </c>
      <c r="R85" s="32">
        <f t="shared" si="104"/>
        <v>2280000</v>
      </c>
      <c r="S85" s="32">
        <f>N85+I85</f>
        <v>1</v>
      </c>
      <c r="T85" s="32">
        <f>S85*F85</f>
        <v>2137500</v>
      </c>
      <c r="U85" s="32">
        <f>P85+K85</f>
        <v>1</v>
      </c>
      <c r="V85" s="32">
        <f>U85*G85</f>
        <v>142500</v>
      </c>
      <c r="W85" s="32">
        <f>V85+T85</f>
        <v>2280000</v>
      </c>
    </row>
    <row r="86" spans="1:23" ht="90" x14ac:dyDescent="0.2">
      <c r="A86" s="177"/>
      <c r="B86" s="178"/>
      <c r="C86" s="149" t="s">
        <v>137</v>
      </c>
      <c r="D86" s="39" t="s">
        <v>20</v>
      </c>
      <c r="E86" s="40">
        <v>1</v>
      </c>
      <c r="F86" s="41">
        <v>617500</v>
      </c>
      <c r="G86" s="41">
        <v>47500</v>
      </c>
      <c r="H86" s="32">
        <f t="shared" si="105"/>
        <v>665000</v>
      </c>
      <c r="I86" s="32"/>
      <c r="J86" s="32">
        <f t="shared" si="99"/>
        <v>0</v>
      </c>
      <c r="K86" s="32">
        <f t="shared" si="100"/>
        <v>0</v>
      </c>
      <c r="L86" s="32">
        <f t="shared" si="101"/>
        <v>0</v>
      </c>
      <c r="M86" s="32">
        <f t="shared" si="96"/>
        <v>0</v>
      </c>
      <c r="N86" s="32">
        <v>1</v>
      </c>
      <c r="O86" s="32">
        <f t="shared" si="102"/>
        <v>617500</v>
      </c>
      <c r="P86" s="32">
        <f t="shared" si="103"/>
        <v>1</v>
      </c>
      <c r="Q86" s="32">
        <f>P86*G86</f>
        <v>47500</v>
      </c>
      <c r="R86" s="32">
        <f t="shared" si="104"/>
        <v>665000</v>
      </c>
      <c r="S86" s="32">
        <f t="shared" ref="S86:S90" si="106">N86+I86</f>
        <v>1</v>
      </c>
      <c r="T86" s="32">
        <f t="shared" ref="T86:T90" si="107">S86*F86</f>
        <v>617500</v>
      </c>
      <c r="U86" s="32">
        <f t="shared" ref="U86:U90" si="108">P86+K86</f>
        <v>1</v>
      </c>
      <c r="V86" s="32">
        <f t="shared" ref="V86:V90" si="109">U86*G86</f>
        <v>47500</v>
      </c>
      <c r="W86" s="32">
        <f t="shared" ref="W86:W90" si="110">V86+T86</f>
        <v>665000</v>
      </c>
    </row>
    <row r="87" spans="1:23" ht="90" x14ac:dyDescent="0.2">
      <c r="A87" s="174">
        <v>18</v>
      </c>
      <c r="B87" s="179"/>
      <c r="C87" s="140" t="s">
        <v>69</v>
      </c>
      <c r="D87" s="141" t="s">
        <v>20</v>
      </c>
      <c r="E87" s="142">
        <v>2</v>
      </c>
      <c r="F87" s="41">
        <v>118750</v>
      </c>
      <c r="G87" s="41">
        <v>38000</v>
      </c>
      <c r="H87" s="38">
        <f t="shared" si="105"/>
        <v>313500</v>
      </c>
      <c r="I87" s="38"/>
      <c r="J87" s="38">
        <f t="shared" si="99"/>
        <v>0</v>
      </c>
      <c r="K87" s="38">
        <f t="shared" si="100"/>
        <v>0</v>
      </c>
      <c r="L87" s="38">
        <f t="shared" si="101"/>
        <v>0</v>
      </c>
      <c r="M87" s="38">
        <f t="shared" si="96"/>
        <v>0</v>
      </c>
      <c r="N87" s="38"/>
      <c r="O87" s="32">
        <f t="shared" si="102"/>
        <v>0</v>
      </c>
      <c r="P87" s="38">
        <f t="shared" si="103"/>
        <v>0</v>
      </c>
      <c r="Q87" s="32">
        <f t="shared" ref="Q87:Q90" si="111">P87*G87</f>
        <v>0</v>
      </c>
      <c r="R87" s="38">
        <f t="shared" si="104"/>
        <v>0</v>
      </c>
      <c r="S87" s="32">
        <f t="shared" si="106"/>
        <v>0</v>
      </c>
      <c r="T87" s="32">
        <f t="shared" si="107"/>
        <v>0</v>
      </c>
      <c r="U87" s="32">
        <f t="shared" si="108"/>
        <v>0</v>
      </c>
      <c r="V87" s="32">
        <f t="shared" si="109"/>
        <v>0</v>
      </c>
      <c r="W87" s="32">
        <f t="shared" si="110"/>
        <v>0</v>
      </c>
    </row>
    <row r="88" spans="1:23" ht="105" x14ac:dyDescent="0.2">
      <c r="A88" s="172">
        <v>19</v>
      </c>
      <c r="B88" s="176"/>
      <c r="C88" s="11" t="s">
        <v>73</v>
      </c>
      <c r="D88" s="20" t="s">
        <v>20</v>
      </c>
      <c r="E88" s="12">
        <v>1</v>
      </c>
      <c r="F88" s="13">
        <v>0</v>
      </c>
      <c r="G88" s="13">
        <v>95000</v>
      </c>
      <c r="H88" s="32">
        <f t="shared" si="105"/>
        <v>95000</v>
      </c>
      <c r="I88" s="32"/>
      <c r="J88" s="32">
        <f t="shared" si="99"/>
        <v>0</v>
      </c>
      <c r="K88" s="32">
        <f t="shared" si="100"/>
        <v>0</v>
      </c>
      <c r="L88" s="32">
        <f t="shared" si="101"/>
        <v>0</v>
      </c>
      <c r="M88" s="32">
        <f t="shared" si="96"/>
        <v>0</v>
      </c>
      <c r="N88" s="32"/>
      <c r="O88" s="32">
        <f t="shared" si="102"/>
        <v>0</v>
      </c>
      <c r="P88" s="32">
        <f t="shared" si="103"/>
        <v>0</v>
      </c>
      <c r="Q88" s="32">
        <f t="shared" si="111"/>
        <v>0</v>
      </c>
      <c r="R88" s="32">
        <f t="shared" si="104"/>
        <v>0</v>
      </c>
      <c r="S88" s="32">
        <f t="shared" si="106"/>
        <v>0</v>
      </c>
      <c r="T88" s="32">
        <f t="shared" si="107"/>
        <v>0</v>
      </c>
      <c r="U88" s="32">
        <f t="shared" si="108"/>
        <v>0</v>
      </c>
      <c r="V88" s="32">
        <f t="shared" si="109"/>
        <v>0</v>
      </c>
      <c r="W88" s="32">
        <f t="shared" si="110"/>
        <v>0</v>
      </c>
    </row>
    <row r="89" spans="1:23" ht="75" x14ac:dyDescent="0.2">
      <c r="A89" s="172">
        <v>20</v>
      </c>
      <c r="B89" s="176"/>
      <c r="C89" s="16" t="s">
        <v>119</v>
      </c>
      <c r="D89" s="5" t="s">
        <v>20</v>
      </c>
      <c r="E89" s="6">
        <v>1</v>
      </c>
      <c r="F89" s="13">
        <v>23750</v>
      </c>
      <c r="G89" s="13">
        <v>23750</v>
      </c>
      <c r="H89" s="32">
        <f t="shared" si="105"/>
        <v>47500</v>
      </c>
      <c r="I89" s="32"/>
      <c r="J89" s="32">
        <f t="shared" si="99"/>
        <v>0</v>
      </c>
      <c r="K89" s="32">
        <f t="shared" si="100"/>
        <v>0</v>
      </c>
      <c r="L89" s="32">
        <f t="shared" si="101"/>
        <v>0</v>
      </c>
      <c r="M89" s="32">
        <f t="shared" si="96"/>
        <v>0</v>
      </c>
      <c r="N89" s="32">
        <v>1</v>
      </c>
      <c r="O89" s="32">
        <f t="shared" si="102"/>
        <v>23750</v>
      </c>
      <c r="P89" s="32">
        <f t="shared" si="103"/>
        <v>1</v>
      </c>
      <c r="Q89" s="32">
        <f t="shared" si="111"/>
        <v>23750</v>
      </c>
      <c r="R89" s="32">
        <f t="shared" si="104"/>
        <v>47500</v>
      </c>
      <c r="S89" s="32">
        <f t="shared" si="106"/>
        <v>1</v>
      </c>
      <c r="T89" s="32">
        <f t="shared" si="107"/>
        <v>23750</v>
      </c>
      <c r="U89" s="32">
        <f t="shared" si="108"/>
        <v>1</v>
      </c>
      <c r="V89" s="32">
        <f t="shared" si="109"/>
        <v>23750</v>
      </c>
      <c r="W89" s="32">
        <f t="shared" si="110"/>
        <v>47500</v>
      </c>
    </row>
    <row r="90" spans="1:23" ht="105.75" thickBot="1" x14ac:dyDescent="0.25">
      <c r="A90" s="172">
        <v>21</v>
      </c>
      <c r="B90" s="176"/>
      <c r="C90" s="17" t="s">
        <v>72</v>
      </c>
      <c r="D90" s="8" t="s">
        <v>20</v>
      </c>
      <c r="E90" s="9">
        <v>1</v>
      </c>
      <c r="F90" s="158">
        <v>9500</v>
      </c>
      <c r="G90" s="158">
        <v>14250</v>
      </c>
      <c r="H90" s="59">
        <f t="shared" si="105"/>
        <v>23750</v>
      </c>
      <c r="I90" s="59"/>
      <c r="J90" s="59">
        <f t="shared" si="99"/>
        <v>0</v>
      </c>
      <c r="K90" s="59">
        <f t="shared" si="100"/>
        <v>0</v>
      </c>
      <c r="L90" s="59">
        <f t="shared" si="101"/>
        <v>0</v>
      </c>
      <c r="M90" s="59">
        <f t="shared" si="96"/>
        <v>0</v>
      </c>
      <c r="N90" s="159">
        <v>0.5</v>
      </c>
      <c r="O90" s="59">
        <f t="shared" si="102"/>
        <v>4750</v>
      </c>
      <c r="P90" s="59">
        <f t="shared" si="103"/>
        <v>0.5</v>
      </c>
      <c r="Q90" s="59">
        <f t="shared" si="111"/>
        <v>7125</v>
      </c>
      <c r="R90" s="59">
        <f t="shared" si="104"/>
        <v>11875</v>
      </c>
      <c r="S90" s="137">
        <f t="shared" si="106"/>
        <v>0.5</v>
      </c>
      <c r="T90" s="59">
        <f t="shared" si="107"/>
        <v>4750</v>
      </c>
      <c r="U90" s="137">
        <f t="shared" si="108"/>
        <v>0.5</v>
      </c>
      <c r="V90" s="59">
        <f t="shared" si="109"/>
        <v>7125</v>
      </c>
      <c r="W90" s="59">
        <f t="shared" si="110"/>
        <v>11875</v>
      </c>
    </row>
    <row r="91" spans="1:23" s="23" customFormat="1" ht="28.35" customHeight="1" thickBot="1" x14ac:dyDescent="0.25">
      <c r="A91" s="180"/>
      <c r="B91" s="181"/>
      <c r="C91" s="160" t="s">
        <v>63</v>
      </c>
      <c r="D91" s="153"/>
      <c r="E91" s="153"/>
      <c r="F91" s="161"/>
      <c r="G91" s="162"/>
      <c r="H91" s="163">
        <f>SUM(H8:H90)</f>
        <v>21139590</v>
      </c>
      <c r="I91" s="162"/>
      <c r="J91" s="163">
        <f>SUM(J8:J90)</f>
        <v>5837750</v>
      </c>
      <c r="K91" s="162"/>
      <c r="L91" s="163">
        <f>SUM(L8:L90)</f>
        <v>722760</v>
      </c>
      <c r="M91" s="163">
        <f>SUM(M8:M90)</f>
        <v>6560510</v>
      </c>
      <c r="N91" s="162"/>
      <c r="O91" s="163">
        <f>SUM(O8:O90)</f>
        <v>11696190.050000001</v>
      </c>
      <c r="P91" s="162"/>
      <c r="Q91" s="163">
        <f>SUM(Q8:Q90)</f>
        <v>1127941.6499999999</v>
      </c>
      <c r="R91" s="163">
        <f>SUM(R8:R90)</f>
        <v>12824131.699999999</v>
      </c>
      <c r="S91" s="162"/>
      <c r="T91" s="163">
        <f>SUM(T8:T90)</f>
        <v>17533940.050000001</v>
      </c>
      <c r="U91" s="162"/>
      <c r="V91" s="163">
        <f>SUM(V8:V90)</f>
        <v>1850701.65</v>
      </c>
      <c r="W91" s="164">
        <f>SUM(W8:W90)</f>
        <v>19384641.699999999</v>
      </c>
    </row>
    <row r="92" spans="1:23" x14ac:dyDescent="0.2">
      <c r="A92" s="170"/>
      <c r="B92" s="170"/>
      <c r="C92" s="170"/>
      <c r="D92" s="170"/>
      <c r="E92" s="170"/>
      <c r="F92" s="170"/>
      <c r="G92" s="170"/>
      <c r="H92" s="170"/>
      <c r="I92" s="170"/>
      <c r="J92" s="170"/>
      <c r="K92" s="170"/>
      <c r="L92" s="170"/>
      <c r="M92" s="170"/>
      <c r="N92" s="84"/>
      <c r="O92" s="84"/>
      <c r="P92" s="84"/>
      <c r="Q92" s="84"/>
      <c r="R92" s="84"/>
      <c r="S92" s="84"/>
      <c r="T92" s="84"/>
      <c r="U92" s="84"/>
      <c r="V92" s="84"/>
      <c r="W92" s="84"/>
    </row>
    <row r="93" spans="1:23" x14ac:dyDescent="0.2">
      <c r="A93" s="134"/>
      <c r="B93" s="171"/>
      <c r="C93" s="171"/>
      <c r="D93" s="171"/>
      <c r="E93" s="171"/>
      <c r="F93" s="171"/>
      <c r="G93" s="171"/>
      <c r="H93" s="171"/>
      <c r="I93" s="171"/>
      <c r="J93" s="171"/>
      <c r="K93" s="171"/>
      <c r="L93" s="171"/>
      <c r="M93" s="171"/>
      <c r="N93" s="44"/>
      <c r="O93" s="44"/>
      <c r="P93" s="44"/>
      <c r="Q93" s="44"/>
      <c r="R93" s="44"/>
      <c r="S93" s="44"/>
      <c r="T93" s="44"/>
      <c r="U93" s="44"/>
      <c r="V93" s="44"/>
      <c r="W93" s="44"/>
    </row>
    <row r="94" spans="1:23" x14ac:dyDescent="0.2">
      <c r="A94" s="134"/>
      <c r="B94" s="171"/>
      <c r="C94" s="171"/>
      <c r="D94" s="171"/>
      <c r="E94" s="171"/>
      <c r="F94" s="171"/>
      <c r="G94" s="171"/>
      <c r="H94" s="171"/>
      <c r="I94" s="171"/>
      <c r="J94" s="171"/>
      <c r="K94" s="171"/>
      <c r="L94" s="171"/>
      <c r="M94" s="171"/>
      <c r="N94" s="44"/>
      <c r="O94" s="44"/>
      <c r="P94" s="44"/>
      <c r="Q94" s="44"/>
      <c r="R94" s="44"/>
      <c r="S94" s="44"/>
      <c r="T94" s="44"/>
      <c r="U94" s="44"/>
      <c r="V94" s="44"/>
      <c r="W94" s="150"/>
    </row>
    <row r="95" spans="1:23" ht="37.5" customHeight="1" x14ac:dyDescent="0.2">
      <c r="A95" s="134"/>
      <c r="B95" s="171"/>
      <c r="C95" s="171"/>
      <c r="D95" s="171"/>
      <c r="E95" s="171"/>
      <c r="F95" s="171"/>
      <c r="G95" s="171"/>
      <c r="H95" s="44"/>
      <c r="I95" s="44"/>
      <c r="J95" s="44"/>
      <c r="K95" s="44"/>
      <c r="L95" s="44"/>
      <c r="M95" s="3"/>
      <c r="N95" s="44"/>
      <c r="O95" s="44"/>
      <c r="P95" s="44"/>
      <c r="Q95" s="44"/>
      <c r="R95" s="3"/>
      <c r="S95" s="44"/>
      <c r="T95" s="44"/>
      <c r="U95" s="44"/>
      <c r="V95" s="44"/>
      <c r="W95" s="3"/>
    </row>
    <row r="96" spans="1:23" x14ac:dyDescent="0.2">
      <c r="M96" s="46"/>
      <c r="R96" s="46"/>
      <c r="W96" s="46"/>
    </row>
    <row r="97" spans="13:23" x14ac:dyDescent="0.2">
      <c r="M97" s="46"/>
      <c r="R97" s="46"/>
      <c r="W97" s="46"/>
    </row>
  </sheetData>
  <mergeCells count="112">
    <mergeCell ref="N5:R5"/>
    <mergeCell ref="N6:O6"/>
    <mergeCell ref="P6:Q6"/>
    <mergeCell ref="R6:R7"/>
    <mergeCell ref="S5:W5"/>
    <mergeCell ref="S6:T6"/>
    <mergeCell ref="U6:V6"/>
    <mergeCell ref="W6:W7"/>
    <mergeCell ref="A1:M1"/>
    <mergeCell ref="A2:M2"/>
    <mergeCell ref="A3:C3"/>
    <mergeCell ref="A4:C4"/>
    <mergeCell ref="A5:H5"/>
    <mergeCell ref="I5:M5"/>
    <mergeCell ref="A8:B8"/>
    <mergeCell ref="A9:B9"/>
    <mergeCell ref="A10:B10"/>
    <mergeCell ref="A18:B18"/>
    <mergeCell ref="A19:B19"/>
    <mergeCell ref="M6:M7"/>
    <mergeCell ref="A6:B7"/>
    <mergeCell ref="C6:C7"/>
    <mergeCell ref="D6:D7"/>
    <mergeCell ref="E6:E7"/>
    <mergeCell ref="F6:F7"/>
    <mergeCell ref="G6:G7"/>
    <mergeCell ref="H6:H7"/>
    <mergeCell ref="I6:J6"/>
    <mergeCell ref="K6:L6"/>
    <mergeCell ref="A20:B20"/>
    <mergeCell ref="A15:B15"/>
    <mergeCell ref="A16:B16"/>
    <mergeCell ref="A17:B17"/>
    <mergeCell ref="A11:B11"/>
    <mergeCell ref="A12:B12"/>
    <mergeCell ref="A13:B13"/>
    <mergeCell ref="A14:B14"/>
    <mergeCell ref="A32:B32"/>
    <mergeCell ref="A33:B33"/>
    <mergeCell ref="A34:B34"/>
    <mergeCell ref="A35:B35"/>
    <mergeCell ref="A36:B36"/>
    <mergeCell ref="A30:B30"/>
    <mergeCell ref="A31:B31"/>
    <mergeCell ref="A21:B21"/>
    <mergeCell ref="A22:B22"/>
    <mergeCell ref="A23:B23"/>
    <mergeCell ref="A24:B24"/>
    <mergeCell ref="A25:B25"/>
    <mergeCell ref="A26:B26"/>
    <mergeCell ref="A27:B27"/>
    <mergeCell ref="A28:B28"/>
    <mergeCell ref="A29:B29"/>
    <mergeCell ref="A44:B44"/>
    <mergeCell ref="A45:B45"/>
    <mergeCell ref="A46:B46"/>
    <mergeCell ref="A37:B37"/>
    <mergeCell ref="A38:B38"/>
    <mergeCell ref="A39:B39"/>
    <mergeCell ref="A40:B40"/>
    <mergeCell ref="A41:B41"/>
    <mergeCell ref="A42:B42"/>
    <mergeCell ref="A43:B43"/>
    <mergeCell ref="A54:B54"/>
    <mergeCell ref="A55:B55"/>
    <mergeCell ref="A56:B56"/>
    <mergeCell ref="A57:B57"/>
    <mergeCell ref="A47:B47"/>
    <mergeCell ref="A48:B48"/>
    <mergeCell ref="A49:B49"/>
    <mergeCell ref="A50:B50"/>
    <mergeCell ref="A51:B51"/>
    <mergeCell ref="A52:B52"/>
    <mergeCell ref="A53:B53"/>
    <mergeCell ref="A72:B72"/>
    <mergeCell ref="A73:B73"/>
    <mergeCell ref="A69:B69"/>
    <mergeCell ref="A70:B70"/>
    <mergeCell ref="A71:B71"/>
    <mergeCell ref="A66:B66"/>
    <mergeCell ref="A67:B67"/>
    <mergeCell ref="A68:B68"/>
    <mergeCell ref="A58:B58"/>
    <mergeCell ref="A59:B59"/>
    <mergeCell ref="A60:B60"/>
    <mergeCell ref="A61:B61"/>
    <mergeCell ref="A62:B62"/>
    <mergeCell ref="A63:B63"/>
    <mergeCell ref="A64:B64"/>
    <mergeCell ref="A65:B65"/>
    <mergeCell ref="A81:B81"/>
    <mergeCell ref="A82:B82"/>
    <mergeCell ref="A77:B77"/>
    <mergeCell ref="A78:B78"/>
    <mergeCell ref="A79:B79"/>
    <mergeCell ref="A80:B80"/>
    <mergeCell ref="A74:B74"/>
    <mergeCell ref="A75:B75"/>
    <mergeCell ref="A76:B76"/>
    <mergeCell ref="A92:M92"/>
    <mergeCell ref="B94:M94"/>
    <mergeCell ref="B95:G95"/>
    <mergeCell ref="B93:M93"/>
    <mergeCell ref="A83:B83"/>
    <mergeCell ref="A84:B84"/>
    <mergeCell ref="A85:B85"/>
    <mergeCell ref="A86:B86"/>
    <mergeCell ref="A87:B87"/>
    <mergeCell ref="A88:B88"/>
    <mergeCell ref="A89:B89"/>
    <mergeCell ref="A90:B90"/>
    <mergeCell ref="A91:B91"/>
  </mergeCells>
  <printOptions horizontalCentered="1"/>
  <pageMargins left="0" right="0" top="0.35433070866141736" bottom="0.15748031496062992" header="0.31496062992125984" footer="0.31496062992125984"/>
  <pageSetup paperSize="9" scale="80" orientation="landscape" r:id="rId1"/>
  <rowBreaks count="7" manualBreakCount="7">
    <brk id="15" max="22" man="1"/>
    <brk id="27" max="22" man="1"/>
    <brk id="35" max="22" man="1"/>
    <brk id="44" max="22" man="1"/>
    <brk id="58" max="22" man="1"/>
    <brk id="67" max="22" man="1"/>
    <brk id="80"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829FC-0B36-45A1-804D-4AF8AF6C3AE8}">
  <dimension ref="A1:W48"/>
  <sheetViews>
    <sheetView topLeftCell="A10" zoomScaleNormal="100" workbookViewId="0">
      <selection activeCell="M19" sqref="M19"/>
    </sheetView>
  </sheetViews>
  <sheetFormatPr defaultRowHeight="15" x14ac:dyDescent="0.2"/>
  <cols>
    <col min="1" max="2" width="4.6640625" style="1" customWidth="1"/>
    <col min="3" max="3" width="55.33203125" style="2" customWidth="1"/>
    <col min="4" max="4" width="6.1640625" style="1" customWidth="1"/>
    <col min="5" max="5" width="6.5" style="1" customWidth="1"/>
    <col min="6" max="6" width="9.6640625" style="22" customWidth="1"/>
    <col min="7" max="7" width="10.1640625" style="22" customWidth="1"/>
    <col min="8" max="8" width="13.33203125" style="22" bestFit="1" customWidth="1"/>
    <col min="9" max="9" width="9" style="22" customWidth="1"/>
    <col min="10" max="10" width="12.5" style="22" customWidth="1"/>
    <col min="11" max="11" width="9.5" style="22" customWidth="1"/>
    <col min="12" max="12" width="12.5" style="22" customWidth="1"/>
    <col min="13" max="13" width="14" style="22" customWidth="1"/>
    <col min="14" max="14" width="9" style="22" customWidth="1"/>
    <col min="15" max="15" width="14" style="22" customWidth="1"/>
    <col min="16" max="16" width="9.5" style="22" customWidth="1"/>
    <col min="17" max="17" width="12.5" style="22" customWidth="1"/>
    <col min="18" max="18" width="16.5" style="22" customWidth="1"/>
    <col min="19" max="19" width="9" style="22" customWidth="1"/>
    <col min="20" max="20" width="14" style="22" customWidth="1"/>
    <col min="21" max="21" width="9.5" style="22" customWidth="1"/>
    <col min="22" max="22" width="12.5" style="22" customWidth="1"/>
    <col min="23" max="23" width="16.5" style="22" customWidth="1"/>
    <col min="24" max="16384" width="9.33203125" style="2"/>
  </cols>
  <sheetData>
    <row r="1" spans="1:23" s="24" customFormat="1" ht="14.25" customHeight="1" x14ac:dyDescent="0.2">
      <c r="A1" s="209" t="s">
        <v>0</v>
      </c>
      <c r="B1" s="209"/>
      <c r="C1" s="209"/>
      <c r="D1" s="209"/>
      <c r="E1" s="209"/>
      <c r="F1" s="209"/>
      <c r="G1" s="209"/>
      <c r="H1" s="209"/>
      <c r="I1" s="209"/>
      <c r="J1" s="209"/>
      <c r="K1" s="209"/>
      <c r="L1" s="209"/>
      <c r="M1" s="209"/>
      <c r="N1" s="143"/>
      <c r="O1" s="143"/>
      <c r="P1" s="143"/>
      <c r="Q1" s="143"/>
      <c r="R1" s="143"/>
      <c r="S1" s="143"/>
      <c r="T1" s="143"/>
      <c r="U1" s="143"/>
      <c r="V1" s="143"/>
      <c r="W1" s="143"/>
    </row>
    <row r="2" spans="1:23" s="24" customFormat="1" ht="17.850000000000001" customHeight="1" x14ac:dyDescent="0.2">
      <c r="A2" s="210" t="s">
        <v>74</v>
      </c>
      <c r="B2" s="210"/>
      <c r="C2" s="210"/>
      <c r="D2" s="210"/>
      <c r="E2" s="210"/>
      <c r="F2" s="210"/>
      <c r="G2" s="210"/>
      <c r="H2" s="210"/>
      <c r="I2" s="210"/>
      <c r="J2" s="210"/>
      <c r="K2" s="210"/>
      <c r="L2" s="210"/>
      <c r="M2" s="210"/>
      <c r="N2" s="144"/>
      <c r="O2" s="144"/>
      <c r="P2" s="144"/>
      <c r="Q2" s="144"/>
      <c r="R2" s="144"/>
      <c r="S2" s="144"/>
      <c r="T2" s="144"/>
      <c r="U2" s="144"/>
      <c r="V2" s="144"/>
      <c r="W2" s="144"/>
    </row>
    <row r="3" spans="1:23" s="24" customFormat="1" ht="17.45" customHeight="1" x14ac:dyDescent="0.2">
      <c r="A3" s="209" t="s">
        <v>2</v>
      </c>
      <c r="B3" s="209"/>
      <c r="C3" s="209"/>
      <c r="D3" s="25"/>
      <c r="E3" s="25"/>
      <c r="F3" s="26"/>
      <c r="G3" s="26"/>
      <c r="H3" s="26"/>
      <c r="I3" s="26"/>
      <c r="J3" s="26"/>
      <c r="K3" s="26"/>
      <c r="L3" s="26"/>
      <c r="M3" s="27"/>
      <c r="N3" s="26"/>
      <c r="O3" s="26"/>
      <c r="P3" s="26"/>
      <c r="Q3" s="26"/>
      <c r="R3" s="27"/>
      <c r="S3" s="26"/>
      <c r="T3" s="26"/>
      <c r="U3" s="26"/>
      <c r="V3" s="26"/>
      <c r="W3" s="27"/>
    </row>
    <row r="4" spans="1:23" s="24" customFormat="1" ht="23.85" customHeight="1" x14ac:dyDescent="0.2">
      <c r="A4" s="210" t="s">
        <v>3</v>
      </c>
      <c r="B4" s="210"/>
      <c r="C4" s="210"/>
      <c r="D4" s="25"/>
      <c r="E4" s="25"/>
      <c r="F4" s="28"/>
      <c r="G4" s="28"/>
      <c r="H4" s="28"/>
      <c r="I4" s="28"/>
      <c r="J4" s="28"/>
      <c r="K4" s="28"/>
      <c r="L4" s="28"/>
      <c r="M4" s="45"/>
      <c r="N4" s="28"/>
      <c r="O4" s="28"/>
      <c r="P4" s="28"/>
      <c r="Q4" s="28"/>
      <c r="R4" s="45"/>
      <c r="S4" s="28"/>
      <c r="T4" s="28"/>
      <c r="U4" s="28"/>
      <c r="V4" s="28"/>
      <c r="W4" s="45"/>
    </row>
    <row r="5" spans="1:23" s="92" customFormat="1" ht="26.25" customHeight="1" x14ac:dyDescent="0.2">
      <c r="A5" s="206" t="s">
        <v>102</v>
      </c>
      <c r="B5" s="207"/>
      <c r="C5" s="207"/>
      <c r="D5" s="207"/>
      <c r="E5" s="207"/>
      <c r="F5" s="207"/>
      <c r="G5" s="207"/>
      <c r="H5" s="208"/>
      <c r="I5" s="206" t="s">
        <v>103</v>
      </c>
      <c r="J5" s="207"/>
      <c r="K5" s="207"/>
      <c r="L5" s="207"/>
      <c r="M5" s="208"/>
      <c r="N5" s="206" t="s">
        <v>134</v>
      </c>
      <c r="O5" s="207"/>
      <c r="P5" s="207"/>
      <c r="Q5" s="207"/>
      <c r="R5" s="208"/>
      <c r="S5" s="206" t="s">
        <v>142</v>
      </c>
      <c r="T5" s="207"/>
      <c r="U5" s="207"/>
      <c r="V5" s="207"/>
      <c r="W5" s="208"/>
    </row>
    <row r="6" spans="1:23" s="94" customFormat="1" ht="15" customHeight="1" x14ac:dyDescent="0.2">
      <c r="A6" s="198" t="s">
        <v>104</v>
      </c>
      <c r="B6" s="199"/>
      <c r="C6" s="202" t="s">
        <v>105</v>
      </c>
      <c r="D6" s="202" t="s">
        <v>107</v>
      </c>
      <c r="E6" s="202" t="s">
        <v>106</v>
      </c>
      <c r="F6" s="202" t="s">
        <v>114</v>
      </c>
      <c r="G6" s="202" t="s">
        <v>113</v>
      </c>
      <c r="H6" s="197" t="s">
        <v>108</v>
      </c>
      <c r="I6" s="204" t="s">
        <v>109</v>
      </c>
      <c r="J6" s="205"/>
      <c r="K6" s="204" t="s">
        <v>110</v>
      </c>
      <c r="L6" s="205"/>
      <c r="M6" s="197" t="s">
        <v>108</v>
      </c>
      <c r="N6" s="204" t="s">
        <v>109</v>
      </c>
      <c r="O6" s="205"/>
      <c r="P6" s="204" t="s">
        <v>110</v>
      </c>
      <c r="Q6" s="205"/>
      <c r="R6" s="197" t="s">
        <v>108</v>
      </c>
      <c r="S6" s="204" t="s">
        <v>109</v>
      </c>
      <c r="T6" s="205"/>
      <c r="U6" s="204" t="s">
        <v>110</v>
      </c>
      <c r="V6" s="205"/>
      <c r="W6" s="197" t="s">
        <v>143</v>
      </c>
    </row>
    <row r="7" spans="1:23" s="94" customFormat="1" ht="30" x14ac:dyDescent="0.2">
      <c r="A7" s="200"/>
      <c r="B7" s="201"/>
      <c r="C7" s="203"/>
      <c r="D7" s="203"/>
      <c r="E7" s="203"/>
      <c r="F7" s="203"/>
      <c r="G7" s="203"/>
      <c r="H7" s="197"/>
      <c r="I7" s="93" t="s">
        <v>111</v>
      </c>
      <c r="J7" s="93" t="s">
        <v>112</v>
      </c>
      <c r="K7" s="93" t="s">
        <v>111</v>
      </c>
      <c r="L7" s="93" t="s">
        <v>112</v>
      </c>
      <c r="M7" s="197"/>
      <c r="N7" s="93" t="s">
        <v>111</v>
      </c>
      <c r="O7" s="93" t="s">
        <v>112</v>
      </c>
      <c r="P7" s="93" t="s">
        <v>111</v>
      </c>
      <c r="Q7" s="93" t="s">
        <v>112</v>
      </c>
      <c r="R7" s="197"/>
      <c r="S7" s="93" t="s">
        <v>111</v>
      </c>
      <c r="T7" s="93" t="s">
        <v>112</v>
      </c>
      <c r="U7" s="93" t="s">
        <v>111</v>
      </c>
      <c r="V7" s="93" t="s">
        <v>112</v>
      </c>
      <c r="W7" s="197"/>
    </row>
    <row r="8" spans="1:23" ht="15.95" customHeight="1" x14ac:dyDescent="0.2">
      <c r="A8" s="124"/>
      <c r="B8" s="49"/>
      <c r="C8" s="47" t="s">
        <v>75</v>
      </c>
      <c r="D8" s="48"/>
      <c r="E8" s="49"/>
      <c r="F8" s="50"/>
      <c r="G8" s="50"/>
      <c r="H8" s="50"/>
      <c r="I8" s="50"/>
      <c r="J8" s="50"/>
      <c r="K8" s="50"/>
      <c r="L8" s="50"/>
      <c r="M8" s="50"/>
      <c r="N8" s="50"/>
      <c r="O8" s="50"/>
      <c r="P8" s="50"/>
      <c r="Q8" s="50"/>
      <c r="R8" s="50"/>
      <c r="S8" s="50"/>
      <c r="T8" s="50"/>
      <c r="U8" s="50"/>
      <c r="V8" s="50"/>
      <c r="W8" s="50"/>
    </row>
    <row r="9" spans="1:23" ht="78" customHeight="1" x14ac:dyDescent="0.2">
      <c r="A9" s="125"/>
      <c r="B9" s="53"/>
      <c r="C9" s="51" t="s">
        <v>123</v>
      </c>
      <c r="D9" s="52"/>
      <c r="E9" s="53"/>
      <c r="F9" s="54"/>
      <c r="G9" s="54"/>
      <c r="H9" s="54"/>
      <c r="I9" s="54"/>
      <c r="J9" s="54"/>
      <c r="K9" s="54"/>
      <c r="L9" s="54"/>
      <c r="M9" s="54"/>
      <c r="N9" s="54"/>
      <c r="O9" s="54"/>
      <c r="P9" s="54"/>
      <c r="Q9" s="54"/>
      <c r="R9" s="54"/>
      <c r="S9" s="54"/>
      <c r="T9" s="54"/>
      <c r="U9" s="54"/>
      <c r="V9" s="54"/>
      <c r="W9" s="54"/>
    </row>
    <row r="10" spans="1:23" ht="105" x14ac:dyDescent="0.2">
      <c r="A10" s="126">
        <v>1</v>
      </c>
      <c r="B10" s="64"/>
      <c r="C10" s="51" t="s">
        <v>122</v>
      </c>
      <c r="D10" s="52"/>
      <c r="E10" s="53"/>
      <c r="F10" s="54"/>
      <c r="G10" s="54"/>
      <c r="H10" s="54"/>
      <c r="I10" s="54"/>
      <c r="J10" s="54"/>
      <c r="K10" s="54"/>
      <c r="L10" s="54"/>
      <c r="M10" s="54"/>
      <c r="N10" s="54"/>
      <c r="O10" s="54"/>
      <c r="P10" s="54"/>
      <c r="Q10" s="54"/>
      <c r="R10" s="54"/>
      <c r="S10" s="54"/>
      <c r="T10" s="54"/>
      <c r="U10" s="54"/>
      <c r="V10" s="54"/>
      <c r="W10" s="54"/>
    </row>
    <row r="11" spans="1:23" ht="14.25" customHeight="1" x14ac:dyDescent="0.2">
      <c r="A11" s="127"/>
      <c r="B11" s="120">
        <v>1.1000000000000001</v>
      </c>
      <c r="C11" s="29" t="s">
        <v>76</v>
      </c>
      <c r="D11" s="30" t="s">
        <v>77</v>
      </c>
      <c r="E11" s="31">
        <v>200</v>
      </c>
      <c r="F11" s="32">
        <v>2550</v>
      </c>
      <c r="G11" s="32">
        <v>500</v>
      </c>
      <c r="H11" s="32">
        <f>SUM(F11+G11)*E11</f>
        <v>610000</v>
      </c>
      <c r="I11" s="116">
        <v>83.83</v>
      </c>
      <c r="J11" s="32">
        <f t="shared" ref="J11:J16" si="0">I11*F11</f>
        <v>213766.5</v>
      </c>
      <c r="K11" s="116">
        <f t="shared" ref="K11:K16" si="1">I11</f>
        <v>83.83</v>
      </c>
      <c r="L11" s="32">
        <f t="shared" ref="L11:L16" si="2">K11*G11</f>
        <v>41915</v>
      </c>
      <c r="M11" s="32">
        <f>L11+J11</f>
        <v>255681.5</v>
      </c>
      <c r="N11" s="116">
        <f>142.09+20</f>
        <v>162.09</v>
      </c>
      <c r="O11" s="32">
        <f>N11*F11</f>
        <v>413329.5</v>
      </c>
      <c r="P11" s="116">
        <f t="shared" ref="P11:P16" si="3">N11</f>
        <v>162.09</v>
      </c>
      <c r="Q11" s="32">
        <f t="shared" ref="Q11:Q16" si="4">P11*G11</f>
        <v>81045</v>
      </c>
      <c r="R11" s="32">
        <f>Q11+O11</f>
        <v>494374.5</v>
      </c>
      <c r="S11" s="32">
        <f t="shared" ref="S11:S16" si="5">N11+I11</f>
        <v>245.92000000000002</v>
      </c>
      <c r="T11" s="32">
        <f t="shared" ref="T11:T16" si="6">S11*F11</f>
        <v>627096</v>
      </c>
      <c r="U11" s="32">
        <f t="shared" ref="U11:U16" si="7">P11+K11</f>
        <v>245.92000000000002</v>
      </c>
      <c r="V11" s="32">
        <f t="shared" ref="V11:V16" si="8">U11*G11</f>
        <v>122960.00000000001</v>
      </c>
      <c r="W11" s="32">
        <f t="shared" ref="W11:W16" si="9">V11+T11</f>
        <v>750056</v>
      </c>
    </row>
    <row r="12" spans="1:23" ht="14.45" customHeight="1" x14ac:dyDescent="0.2">
      <c r="A12" s="127"/>
      <c r="B12" s="120">
        <v>1.2</v>
      </c>
      <c r="C12" s="29" t="s">
        <v>78</v>
      </c>
      <c r="D12" s="30" t="s">
        <v>77</v>
      </c>
      <c r="E12" s="31">
        <v>20</v>
      </c>
      <c r="F12" s="32">
        <v>3150</v>
      </c>
      <c r="G12" s="32">
        <v>600</v>
      </c>
      <c r="H12" s="32">
        <f t="shared" ref="H12:H16" si="10">SUM(F12+G12)*E12</f>
        <v>75000</v>
      </c>
      <c r="I12" s="116">
        <v>17.170000000000002</v>
      </c>
      <c r="J12" s="32">
        <f t="shared" si="0"/>
        <v>54085.500000000007</v>
      </c>
      <c r="K12" s="116">
        <f t="shared" si="1"/>
        <v>17.170000000000002</v>
      </c>
      <c r="L12" s="32">
        <f t="shared" si="2"/>
        <v>10302.000000000002</v>
      </c>
      <c r="M12" s="32">
        <f t="shared" ref="M12:M16" si="11">L12+J12</f>
        <v>64387.500000000007</v>
      </c>
      <c r="N12" s="116">
        <v>6.6</v>
      </c>
      <c r="O12" s="32">
        <f t="shared" ref="O12:O22" si="12">N12*F12</f>
        <v>20790</v>
      </c>
      <c r="P12" s="116">
        <f t="shared" si="3"/>
        <v>6.6</v>
      </c>
      <c r="Q12" s="32">
        <f t="shared" si="4"/>
        <v>3960</v>
      </c>
      <c r="R12" s="32">
        <f t="shared" ref="R12:R16" si="13">Q12+O12</f>
        <v>24750</v>
      </c>
      <c r="S12" s="32">
        <f t="shared" si="5"/>
        <v>23.770000000000003</v>
      </c>
      <c r="T12" s="32">
        <f t="shared" si="6"/>
        <v>74875.500000000015</v>
      </c>
      <c r="U12" s="32">
        <f t="shared" si="7"/>
        <v>23.770000000000003</v>
      </c>
      <c r="V12" s="32">
        <f t="shared" si="8"/>
        <v>14262.000000000002</v>
      </c>
      <c r="W12" s="32">
        <f t="shared" si="9"/>
        <v>89137.500000000015</v>
      </c>
    </row>
    <row r="13" spans="1:23" ht="14.45" customHeight="1" x14ac:dyDescent="0.2">
      <c r="A13" s="127"/>
      <c r="B13" s="120">
        <v>1.3</v>
      </c>
      <c r="C13" s="29" t="s">
        <v>79</v>
      </c>
      <c r="D13" s="30" t="s">
        <v>77</v>
      </c>
      <c r="E13" s="31">
        <v>14</v>
      </c>
      <c r="F13" s="32">
        <v>3750</v>
      </c>
      <c r="G13" s="32">
        <v>700</v>
      </c>
      <c r="H13" s="32">
        <f t="shared" si="10"/>
        <v>62300</v>
      </c>
      <c r="I13" s="116">
        <v>7.7</v>
      </c>
      <c r="J13" s="32">
        <f t="shared" si="0"/>
        <v>28875</v>
      </c>
      <c r="K13" s="116">
        <f t="shared" si="1"/>
        <v>7.7</v>
      </c>
      <c r="L13" s="32">
        <f t="shared" si="2"/>
        <v>5390</v>
      </c>
      <c r="M13" s="32">
        <f t="shared" si="11"/>
        <v>34265</v>
      </c>
      <c r="N13" s="116">
        <v>9.9</v>
      </c>
      <c r="O13" s="32">
        <f t="shared" si="12"/>
        <v>37125</v>
      </c>
      <c r="P13" s="116">
        <f t="shared" si="3"/>
        <v>9.9</v>
      </c>
      <c r="Q13" s="32">
        <f t="shared" si="4"/>
        <v>6930</v>
      </c>
      <c r="R13" s="32">
        <f t="shared" si="13"/>
        <v>44055</v>
      </c>
      <c r="S13" s="32">
        <f t="shared" si="5"/>
        <v>17.600000000000001</v>
      </c>
      <c r="T13" s="32">
        <f t="shared" si="6"/>
        <v>66000</v>
      </c>
      <c r="U13" s="32">
        <f t="shared" si="7"/>
        <v>17.600000000000001</v>
      </c>
      <c r="V13" s="32">
        <f t="shared" si="8"/>
        <v>12320.000000000002</v>
      </c>
      <c r="W13" s="32">
        <f t="shared" si="9"/>
        <v>78320</v>
      </c>
    </row>
    <row r="14" spans="1:23" ht="14.45" customHeight="1" x14ac:dyDescent="0.2">
      <c r="A14" s="127"/>
      <c r="B14" s="120">
        <v>1.4</v>
      </c>
      <c r="C14" s="29" t="s">
        <v>80</v>
      </c>
      <c r="D14" s="30" t="s">
        <v>77</v>
      </c>
      <c r="E14" s="31">
        <v>32</v>
      </c>
      <c r="F14" s="32">
        <v>4950</v>
      </c>
      <c r="G14" s="32">
        <v>850</v>
      </c>
      <c r="H14" s="32">
        <f t="shared" si="10"/>
        <v>185600</v>
      </c>
      <c r="I14" s="116">
        <v>8.75</v>
      </c>
      <c r="J14" s="32">
        <f t="shared" si="0"/>
        <v>43312.5</v>
      </c>
      <c r="K14" s="116">
        <f t="shared" si="1"/>
        <v>8.75</v>
      </c>
      <c r="L14" s="32">
        <f t="shared" si="2"/>
        <v>7437.5</v>
      </c>
      <c r="M14" s="32">
        <f t="shared" si="11"/>
        <v>50750</v>
      </c>
      <c r="N14" s="116">
        <f>10.8+60</f>
        <v>70.8</v>
      </c>
      <c r="O14" s="32">
        <f t="shared" si="12"/>
        <v>350460</v>
      </c>
      <c r="P14" s="116">
        <f t="shared" si="3"/>
        <v>70.8</v>
      </c>
      <c r="Q14" s="32">
        <f t="shared" si="4"/>
        <v>60180</v>
      </c>
      <c r="R14" s="32">
        <f t="shared" si="13"/>
        <v>410640</v>
      </c>
      <c r="S14" s="32">
        <f t="shared" si="5"/>
        <v>79.55</v>
      </c>
      <c r="T14" s="32">
        <f t="shared" si="6"/>
        <v>393772.5</v>
      </c>
      <c r="U14" s="32">
        <f t="shared" si="7"/>
        <v>79.55</v>
      </c>
      <c r="V14" s="32">
        <f t="shared" si="8"/>
        <v>67617.5</v>
      </c>
      <c r="W14" s="32">
        <f t="shared" si="9"/>
        <v>461390</v>
      </c>
    </row>
    <row r="15" spans="1:23" ht="14.45" customHeight="1" x14ac:dyDescent="0.2">
      <c r="A15" s="127"/>
      <c r="B15" s="120">
        <v>1.5</v>
      </c>
      <c r="C15" s="29" t="s">
        <v>81</v>
      </c>
      <c r="D15" s="30" t="s">
        <v>77</v>
      </c>
      <c r="E15" s="31">
        <v>56</v>
      </c>
      <c r="F15" s="32">
        <v>7380</v>
      </c>
      <c r="G15" s="32">
        <v>1000</v>
      </c>
      <c r="H15" s="32">
        <f t="shared" si="10"/>
        <v>469280</v>
      </c>
      <c r="I15" s="116">
        <v>37.92</v>
      </c>
      <c r="J15" s="32">
        <f t="shared" si="0"/>
        <v>279849.60000000003</v>
      </c>
      <c r="K15" s="116">
        <f t="shared" si="1"/>
        <v>37.92</v>
      </c>
      <c r="L15" s="32">
        <f t="shared" si="2"/>
        <v>37920</v>
      </c>
      <c r="M15" s="32">
        <f t="shared" si="11"/>
        <v>317769.60000000003</v>
      </c>
      <c r="N15" s="116">
        <v>2.4</v>
      </c>
      <c r="O15" s="32">
        <f t="shared" si="12"/>
        <v>17712</v>
      </c>
      <c r="P15" s="116">
        <f t="shared" si="3"/>
        <v>2.4</v>
      </c>
      <c r="Q15" s="32">
        <f t="shared" si="4"/>
        <v>2400</v>
      </c>
      <c r="R15" s="32">
        <f t="shared" si="13"/>
        <v>20112</v>
      </c>
      <c r="S15" s="32">
        <f t="shared" si="5"/>
        <v>40.32</v>
      </c>
      <c r="T15" s="32">
        <f t="shared" si="6"/>
        <v>297561.59999999998</v>
      </c>
      <c r="U15" s="32">
        <f t="shared" si="7"/>
        <v>40.32</v>
      </c>
      <c r="V15" s="32">
        <f t="shared" si="8"/>
        <v>40320</v>
      </c>
      <c r="W15" s="32">
        <f t="shared" si="9"/>
        <v>337881.59999999998</v>
      </c>
    </row>
    <row r="16" spans="1:23" ht="14.45" customHeight="1" x14ac:dyDescent="0.2">
      <c r="A16" s="127"/>
      <c r="B16" s="120">
        <v>1.6</v>
      </c>
      <c r="C16" s="135" t="s">
        <v>82</v>
      </c>
      <c r="D16" s="58" t="s">
        <v>77</v>
      </c>
      <c r="E16" s="136">
        <v>30</v>
      </c>
      <c r="F16" s="59">
        <v>16500</v>
      </c>
      <c r="G16" s="59">
        <v>1500</v>
      </c>
      <c r="H16" s="59">
        <f t="shared" si="10"/>
        <v>540000</v>
      </c>
      <c r="I16" s="137">
        <v>9</v>
      </c>
      <c r="J16" s="59">
        <f t="shared" si="0"/>
        <v>148500</v>
      </c>
      <c r="K16" s="137">
        <f t="shared" si="1"/>
        <v>9</v>
      </c>
      <c r="L16" s="59">
        <f t="shared" si="2"/>
        <v>13500</v>
      </c>
      <c r="M16" s="59">
        <f t="shared" si="11"/>
        <v>162000</v>
      </c>
      <c r="N16" s="137">
        <v>12.45</v>
      </c>
      <c r="O16" s="32">
        <f t="shared" si="12"/>
        <v>205425</v>
      </c>
      <c r="P16" s="137">
        <f t="shared" si="3"/>
        <v>12.45</v>
      </c>
      <c r="Q16" s="32">
        <f t="shared" si="4"/>
        <v>18675</v>
      </c>
      <c r="R16" s="59">
        <f t="shared" si="13"/>
        <v>224100</v>
      </c>
      <c r="S16" s="32">
        <f t="shared" si="5"/>
        <v>21.45</v>
      </c>
      <c r="T16" s="32">
        <f t="shared" si="6"/>
        <v>353925</v>
      </c>
      <c r="U16" s="32">
        <f t="shared" si="7"/>
        <v>21.45</v>
      </c>
      <c r="V16" s="32">
        <f t="shared" si="8"/>
        <v>32175</v>
      </c>
      <c r="W16" s="32">
        <f t="shared" si="9"/>
        <v>386100</v>
      </c>
    </row>
    <row r="17" spans="1:23" ht="17.25" customHeight="1" x14ac:dyDescent="0.2">
      <c r="A17" s="126">
        <v>2</v>
      </c>
      <c r="B17" s="64"/>
      <c r="C17" s="47" t="s">
        <v>83</v>
      </c>
      <c r="D17" s="48"/>
      <c r="E17" s="48"/>
      <c r="F17" s="60"/>
      <c r="G17" s="59"/>
      <c r="H17" s="59"/>
      <c r="I17" s="60"/>
      <c r="J17" s="59"/>
      <c r="K17" s="59"/>
      <c r="L17" s="59"/>
      <c r="M17" s="59"/>
      <c r="N17" s="60"/>
      <c r="O17" s="59"/>
      <c r="P17" s="59"/>
      <c r="Q17" s="59"/>
      <c r="R17" s="59"/>
      <c r="S17" s="60"/>
      <c r="T17" s="59"/>
      <c r="U17" s="59"/>
      <c r="V17" s="59"/>
      <c r="W17" s="59"/>
    </row>
    <row r="18" spans="1:23" ht="29.25" customHeight="1" x14ac:dyDescent="0.2">
      <c r="A18" s="127"/>
      <c r="B18" s="121">
        <v>2.1</v>
      </c>
      <c r="C18" s="51" t="s">
        <v>124</v>
      </c>
      <c r="D18" s="63" t="s">
        <v>7</v>
      </c>
      <c r="E18" s="139">
        <v>86</v>
      </c>
      <c r="F18" s="62">
        <v>8250</v>
      </c>
      <c r="G18" s="61">
        <v>750</v>
      </c>
      <c r="H18" s="66">
        <f>SUM(F18+G18)*E18</f>
        <v>774000</v>
      </c>
      <c r="I18" s="65"/>
      <c r="J18" s="66">
        <f>I18*F18</f>
        <v>0</v>
      </c>
      <c r="K18" s="66">
        <f>I18</f>
        <v>0</v>
      </c>
      <c r="L18" s="66">
        <f>K18*G18</f>
        <v>0</v>
      </c>
      <c r="M18" s="66">
        <f>L18+J18</f>
        <v>0</v>
      </c>
      <c r="N18" s="65">
        <v>85</v>
      </c>
      <c r="O18" s="61">
        <f t="shared" si="12"/>
        <v>701250</v>
      </c>
      <c r="P18" s="66">
        <f>N18</f>
        <v>85</v>
      </c>
      <c r="Q18" s="61">
        <f>P18*G18</f>
        <v>63750</v>
      </c>
      <c r="R18" s="66">
        <f>Q18+O18</f>
        <v>765000</v>
      </c>
      <c r="S18" s="32">
        <f>N18+I18</f>
        <v>85</v>
      </c>
      <c r="T18" s="32">
        <f>S18*F18</f>
        <v>701250</v>
      </c>
      <c r="U18" s="32">
        <f>P18+K18</f>
        <v>85</v>
      </c>
      <c r="V18" s="32">
        <f>U18*G18</f>
        <v>63750</v>
      </c>
      <c r="W18" s="32">
        <f>V18+T18</f>
        <v>765000</v>
      </c>
    </row>
    <row r="19" spans="1:23" ht="15.95" customHeight="1" x14ac:dyDescent="0.2">
      <c r="A19" s="126">
        <v>3</v>
      </c>
      <c r="B19" s="64"/>
      <c r="C19" s="47" t="s">
        <v>84</v>
      </c>
      <c r="D19" s="48"/>
      <c r="E19" s="49"/>
      <c r="F19" s="67"/>
      <c r="G19" s="68"/>
      <c r="H19" s="67"/>
      <c r="I19" s="68"/>
      <c r="J19" s="67"/>
      <c r="K19" s="68"/>
      <c r="L19" s="67"/>
      <c r="M19" s="67"/>
      <c r="N19" s="68"/>
      <c r="O19" s="67"/>
      <c r="P19" s="68"/>
      <c r="Q19" s="67"/>
      <c r="R19" s="67"/>
      <c r="S19" s="68"/>
      <c r="T19" s="67"/>
      <c r="U19" s="68"/>
      <c r="V19" s="67"/>
      <c r="W19" s="67"/>
    </row>
    <row r="20" spans="1:23" ht="16.5" customHeight="1" x14ac:dyDescent="0.2">
      <c r="A20" s="127"/>
      <c r="B20" s="121">
        <v>3.1</v>
      </c>
      <c r="C20" s="69" t="s">
        <v>85</v>
      </c>
      <c r="D20" s="63" t="s">
        <v>7</v>
      </c>
      <c r="E20" s="64">
        <v>2</v>
      </c>
      <c r="F20" s="61">
        <v>27000</v>
      </c>
      <c r="G20" s="62">
        <v>1000</v>
      </c>
      <c r="H20" s="66">
        <f t="shared" ref="H20:H22" si="14">SUM(F20+G20)*E20</f>
        <v>56000</v>
      </c>
      <c r="I20" s="65"/>
      <c r="J20" s="66">
        <f>I20*F20</f>
        <v>0</v>
      </c>
      <c r="K20" s="65">
        <f>I20</f>
        <v>0</v>
      </c>
      <c r="L20" s="66">
        <f>K20*G20</f>
        <v>0</v>
      </c>
      <c r="M20" s="66">
        <f t="shared" ref="M20:M22" si="15">L20+J20</f>
        <v>0</v>
      </c>
      <c r="N20" s="65"/>
      <c r="O20" s="61">
        <f t="shared" si="12"/>
        <v>0</v>
      </c>
      <c r="P20" s="65">
        <f>N20</f>
        <v>0</v>
      </c>
      <c r="Q20" s="61">
        <f t="shared" ref="Q20:Q22" si="16">P20*G20</f>
        <v>0</v>
      </c>
      <c r="R20" s="66">
        <f t="shared" ref="R20:R22" si="17">Q20+O20</f>
        <v>0</v>
      </c>
      <c r="S20" s="61">
        <f t="shared" ref="S20:S22" si="18">N20+I20</f>
        <v>0</v>
      </c>
      <c r="T20" s="61">
        <f t="shared" ref="T20:T22" si="19">S20*F20</f>
        <v>0</v>
      </c>
      <c r="U20" s="61">
        <f t="shared" ref="U20:U22" si="20">P20+K20</f>
        <v>0</v>
      </c>
      <c r="V20" s="61">
        <f t="shared" ref="V20:V22" si="21">U20*G20</f>
        <v>0</v>
      </c>
      <c r="W20" s="61">
        <f t="shared" ref="W20:W22" si="22">V20+T20</f>
        <v>0</v>
      </c>
    </row>
    <row r="21" spans="1:23" ht="17.25" customHeight="1" x14ac:dyDescent="0.2">
      <c r="A21" s="127"/>
      <c r="B21" s="121">
        <v>3.2</v>
      </c>
      <c r="C21" s="51" t="s">
        <v>86</v>
      </c>
      <c r="D21" s="63" t="s">
        <v>7</v>
      </c>
      <c r="E21" s="64">
        <v>2</v>
      </c>
      <c r="F21" s="66">
        <v>14500</v>
      </c>
      <c r="G21" s="65">
        <v>1000</v>
      </c>
      <c r="H21" s="66">
        <f t="shared" si="14"/>
        <v>31000</v>
      </c>
      <c r="I21" s="65"/>
      <c r="J21" s="66">
        <f>I21*F21</f>
        <v>0</v>
      </c>
      <c r="K21" s="65">
        <f>I21</f>
        <v>0</v>
      </c>
      <c r="L21" s="66">
        <f>K21*G21</f>
        <v>0</v>
      </c>
      <c r="M21" s="66">
        <f t="shared" si="15"/>
        <v>0</v>
      </c>
      <c r="N21" s="65"/>
      <c r="O21" s="61">
        <f t="shared" si="12"/>
        <v>0</v>
      </c>
      <c r="P21" s="61">
        <f>N21</f>
        <v>0</v>
      </c>
      <c r="Q21" s="61">
        <f t="shared" si="16"/>
        <v>0</v>
      </c>
      <c r="R21" s="61">
        <f t="shared" si="17"/>
        <v>0</v>
      </c>
      <c r="S21" s="61">
        <f t="shared" si="18"/>
        <v>0</v>
      </c>
      <c r="T21" s="61">
        <f t="shared" si="19"/>
        <v>0</v>
      </c>
      <c r="U21" s="61">
        <f t="shared" si="20"/>
        <v>0</v>
      </c>
      <c r="V21" s="61">
        <f t="shared" si="21"/>
        <v>0</v>
      </c>
      <c r="W21" s="61">
        <f t="shared" si="22"/>
        <v>0</v>
      </c>
    </row>
    <row r="22" spans="1:23" ht="17.25" customHeight="1" x14ac:dyDescent="0.2">
      <c r="A22" s="128"/>
      <c r="B22" s="122">
        <v>3.3</v>
      </c>
      <c r="C22" s="55" t="s">
        <v>87</v>
      </c>
      <c r="D22" s="36" t="s">
        <v>9</v>
      </c>
      <c r="E22" s="70">
        <v>1</v>
      </c>
      <c r="F22" s="38">
        <v>35000</v>
      </c>
      <c r="G22" s="71">
        <v>1000</v>
      </c>
      <c r="H22" s="38">
        <f t="shared" si="14"/>
        <v>36000</v>
      </c>
      <c r="I22" s="71"/>
      <c r="J22" s="38">
        <f>I22*F22</f>
        <v>0</v>
      </c>
      <c r="K22" s="71">
        <f>I22</f>
        <v>0</v>
      </c>
      <c r="L22" s="38">
        <f>K22*G22</f>
        <v>0</v>
      </c>
      <c r="M22" s="38">
        <f t="shared" si="15"/>
        <v>0</v>
      </c>
      <c r="N22" s="71"/>
      <c r="O22" s="32">
        <f t="shared" si="12"/>
        <v>0</v>
      </c>
      <c r="P22" s="71">
        <f>N22</f>
        <v>0</v>
      </c>
      <c r="Q22" s="32">
        <f t="shared" si="16"/>
        <v>0</v>
      </c>
      <c r="R22" s="38">
        <f t="shared" si="17"/>
        <v>0</v>
      </c>
      <c r="S22" s="61">
        <f t="shared" si="18"/>
        <v>0</v>
      </c>
      <c r="T22" s="61">
        <f t="shared" si="19"/>
        <v>0</v>
      </c>
      <c r="U22" s="61">
        <f t="shared" si="20"/>
        <v>0</v>
      </c>
      <c r="V22" s="61">
        <f t="shared" si="21"/>
        <v>0</v>
      </c>
      <c r="W22" s="61">
        <f t="shared" si="22"/>
        <v>0</v>
      </c>
    </row>
    <row r="23" spans="1:23" ht="14.25" customHeight="1" x14ac:dyDescent="0.2">
      <c r="A23" s="126">
        <v>4</v>
      </c>
      <c r="B23" s="64"/>
      <c r="C23" s="47" t="s">
        <v>125</v>
      </c>
      <c r="D23" s="48"/>
      <c r="E23" s="49"/>
      <c r="F23" s="67"/>
      <c r="G23" s="68"/>
      <c r="H23" s="67"/>
      <c r="I23" s="68"/>
      <c r="J23" s="67"/>
      <c r="K23" s="68"/>
      <c r="L23" s="67"/>
      <c r="M23" s="67"/>
      <c r="N23" s="68"/>
      <c r="O23" s="67"/>
      <c r="P23" s="68"/>
      <c r="Q23" s="67"/>
      <c r="R23" s="67"/>
      <c r="S23" s="68"/>
      <c r="T23" s="67"/>
      <c r="U23" s="68"/>
      <c r="V23" s="67"/>
      <c r="W23" s="67"/>
    </row>
    <row r="24" spans="1:23" ht="39.75" customHeight="1" x14ac:dyDescent="0.2">
      <c r="A24" s="127"/>
      <c r="B24" s="121">
        <v>4.0999999999999996</v>
      </c>
      <c r="C24" s="51" t="s">
        <v>88</v>
      </c>
      <c r="D24" s="52"/>
      <c r="E24" s="53"/>
      <c r="F24" s="61"/>
      <c r="G24" s="62"/>
      <c r="H24" s="61"/>
      <c r="I24" s="62"/>
      <c r="J24" s="61"/>
      <c r="K24" s="62"/>
      <c r="L24" s="61"/>
      <c r="M24" s="61"/>
      <c r="N24" s="62"/>
      <c r="O24" s="61"/>
      <c r="P24" s="62"/>
      <c r="Q24" s="61"/>
      <c r="R24" s="61"/>
      <c r="S24" s="62"/>
      <c r="T24" s="61"/>
      <c r="U24" s="62"/>
      <c r="V24" s="61"/>
      <c r="W24" s="61"/>
    </row>
    <row r="25" spans="1:23" x14ac:dyDescent="0.2">
      <c r="A25" s="127"/>
      <c r="B25" s="121">
        <v>4.2</v>
      </c>
      <c r="C25" s="51" t="s">
        <v>89</v>
      </c>
      <c r="D25" s="63" t="s">
        <v>9</v>
      </c>
      <c r="E25" s="64">
        <v>1</v>
      </c>
      <c r="F25" s="61">
        <v>892000</v>
      </c>
      <c r="G25" s="62">
        <v>10000</v>
      </c>
      <c r="H25" s="66">
        <f>SUM(F25+G25)*E25</f>
        <v>902000</v>
      </c>
      <c r="I25" s="65"/>
      <c r="J25" s="66">
        <f>I25*F25</f>
        <v>0</v>
      </c>
      <c r="K25" s="65">
        <f>I25</f>
        <v>0</v>
      </c>
      <c r="L25" s="66">
        <f>K25*G25</f>
        <v>0</v>
      </c>
      <c r="M25" s="66">
        <f>L25+J25</f>
        <v>0</v>
      </c>
      <c r="N25" s="65">
        <v>1</v>
      </c>
      <c r="O25" s="61">
        <f t="shared" ref="O25" si="23">N25*F25</f>
        <v>892000</v>
      </c>
      <c r="P25" s="65">
        <f>N25</f>
        <v>1</v>
      </c>
      <c r="Q25" s="61">
        <f>P25*G25</f>
        <v>10000</v>
      </c>
      <c r="R25" s="66">
        <f>Q25+O25</f>
        <v>902000</v>
      </c>
      <c r="S25" s="61">
        <f>N25+I25</f>
        <v>1</v>
      </c>
      <c r="T25" s="61">
        <f>S25*F25</f>
        <v>892000</v>
      </c>
      <c r="U25" s="61">
        <f>P25+K25</f>
        <v>1</v>
      </c>
      <c r="V25" s="61">
        <f>U25*G25</f>
        <v>10000</v>
      </c>
      <c r="W25" s="61">
        <f>V25+T25</f>
        <v>902000</v>
      </c>
    </row>
    <row r="26" spans="1:23" ht="14.25" customHeight="1" x14ac:dyDescent="0.2">
      <c r="A26" s="127"/>
      <c r="B26" s="121">
        <v>4.3</v>
      </c>
      <c r="C26" s="51" t="s">
        <v>90</v>
      </c>
      <c r="D26" s="52"/>
      <c r="E26" s="53"/>
      <c r="F26" s="61"/>
      <c r="G26" s="62"/>
      <c r="H26" s="61"/>
      <c r="I26" s="62"/>
      <c r="J26" s="61"/>
      <c r="K26" s="62"/>
      <c r="L26" s="61"/>
      <c r="M26" s="61"/>
      <c r="N26" s="62"/>
      <c r="O26" s="61"/>
      <c r="P26" s="62"/>
      <c r="Q26" s="61"/>
      <c r="R26" s="61"/>
      <c r="S26" s="62"/>
      <c r="T26" s="61"/>
      <c r="U26" s="62"/>
      <c r="V26" s="61"/>
      <c r="W26" s="61"/>
    </row>
    <row r="27" spans="1:23" ht="14.25" customHeight="1" x14ac:dyDescent="0.2">
      <c r="A27" s="127"/>
      <c r="B27" s="121">
        <v>4.4000000000000004</v>
      </c>
      <c r="C27" s="51" t="s">
        <v>91</v>
      </c>
      <c r="D27" s="52"/>
      <c r="E27" s="53"/>
      <c r="F27" s="61"/>
      <c r="G27" s="62"/>
      <c r="H27" s="61"/>
      <c r="I27" s="62"/>
      <c r="J27" s="61"/>
      <c r="K27" s="62"/>
      <c r="L27" s="61"/>
      <c r="M27" s="61"/>
      <c r="N27" s="62"/>
      <c r="O27" s="61"/>
      <c r="P27" s="62"/>
      <c r="Q27" s="61"/>
      <c r="R27" s="61"/>
      <c r="S27" s="62"/>
      <c r="T27" s="61"/>
      <c r="U27" s="62"/>
      <c r="V27" s="61"/>
      <c r="W27" s="61"/>
    </row>
    <row r="28" spans="1:23" ht="33" customHeight="1" x14ac:dyDescent="0.2">
      <c r="A28" s="127"/>
      <c r="B28" s="121">
        <v>4.5</v>
      </c>
      <c r="C28" s="55" t="s">
        <v>126</v>
      </c>
      <c r="D28" s="56"/>
      <c r="E28" s="57"/>
      <c r="F28" s="72"/>
      <c r="G28" s="138"/>
      <c r="H28" s="72"/>
      <c r="I28" s="138"/>
      <c r="J28" s="72"/>
      <c r="K28" s="138"/>
      <c r="L28" s="72"/>
      <c r="M28" s="72"/>
      <c r="N28" s="138"/>
      <c r="O28" s="72"/>
      <c r="P28" s="138"/>
      <c r="Q28" s="72"/>
      <c r="R28" s="72"/>
      <c r="S28" s="138"/>
      <c r="T28" s="72"/>
      <c r="U28" s="138"/>
      <c r="V28" s="72"/>
      <c r="W28" s="72"/>
    </row>
    <row r="29" spans="1:23" ht="90" x14ac:dyDescent="0.2">
      <c r="A29" s="126">
        <v>5</v>
      </c>
      <c r="B29" s="64"/>
      <c r="C29" s="35" t="s">
        <v>128</v>
      </c>
      <c r="D29" s="30" t="s">
        <v>20</v>
      </c>
      <c r="E29" s="31">
        <v>1</v>
      </c>
      <c r="F29" s="119">
        <v>35000</v>
      </c>
      <c r="G29" s="119">
        <v>15000</v>
      </c>
      <c r="H29" s="32">
        <f>SUM(F29+G29)*E29</f>
        <v>50000</v>
      </c>
      <c r="I29" s="32"/>
      <c r="J29" s="32">
        <f>I29*F29</f>
        <v>0</v>
      </c>
      <c r="K29" s="32">
        <f>I29</f>
        <v>0</v>
      </c>
      <c r="L29" s="32">
        <f>K29*G29</f>
        <v>0</v>
      </c>
      <c r="M29" s="32">
        <f>L29+J29</f>
        <v>0</v>
      </c>
      <c r="N29" s="32">
        <v>1</v>
      </c>
      <c r="O29" s="32">
        <f t="shared" ref="O29:O33" si="24">N29*F29</f>
        <v>35000</v>
      </c>
      <c r="P29" s="32">
        <f>N29</f>
        <v>1</v>
      </c>
      <c r="Q29" s="32">
        <f>P29*G29</f>
        <v>15000</v>
      </c>
      <c r="R29" s="32">
        <f>Q29+O29</f>
        <v>50000</v>
      </c>
      <c r="S29" s="32">
        <f>N29+I29</f>
        <v>1</v>
      </c>
      <c r="T29" s="32">
        <f>S29*F29</f>
        <v>35000</v>
      </c>
      <c r="U29" s="32">
        <f>P29+K29</f>
        <v>1</v>
      </c>
      <c r="V29" s="32">
        <f>U29*G29</f>
        <v>15000</v>
      </c>
      <c r="W29" s="32">
        <f>V29+T29</f>
        <v>50000</v>
      </c>
    </row>
    <row r="30" spans="1:23" ht="60" x14ac:dyDescent="0.2">
      <c r="A30" s="126">
        <v>6</v>
      </c>
      <c r="B30" s="64"/>
      <c r="C30" s="29" t="s">
        <v>129</v>
      </c>
      <c r="D30" s="30" t="s">
        <v>20</v>
      </c>
      <c r="E30" s="31">
        <v>1</v>
      </c>
      <c r="F30" s="119">
        <v>10000</v>
      </c>
      <c r="G30" s="119">
        <v>10000</v>
      </c>
      <c r="H30" s="32">
        <f>SUM(F30+G30)*E30</f>
        <v>20000</v>
      </c>
      <c r="I30" s="32"/>
      <c r="J30" s="32">
        <f>I30*F30</f>
        <v>0</v>
      </c>
      <c r="K30" s="32">
        <f>I30</f>
        <v>0</v>
      </c>
      <c r="L30" s="32">
        <f>K30*G30</f>
        <v>0</v>
      </c>
      <c r="M30" s="32">
        <f>L30+J30</f>
        <v>0</v>
      </c>
      <c r="N30" s="32"/>
      <c r="O30" s="32">
        <f t="shared" si="24"/>
        <v>0</v>
      </c>
      <c r="P30" s="32">
        <f>N30</f>
        <v>0</v>
      </c>
      <c r="Q30" s="32">
        <f>P30*G30</f>
        <v>0</v>
      </c>
      <c r="R30" s="32">
        <f>Q30+O30</f>
        <v>0</v>
      </c>
      <c r="S30" s="32"/>
      <c r="T30" s="32">
        <f t="shared" ref="T30" si="25">S30*K30</f>
        <v>0</v>
      </c>
      <c r="U30" s="32">
        <f>S30</f>
        <v>0</v>
      </c>
      <c r="V30" s="32">
        <f>U30*L30</f>
        <v>0</v>
      </c>
      <c r="W30" s="32">
        <f>V30+T30</f>
        <v>0</v>
      </c>
    </row>
    <row r="31" spans="1:23" ht="30" x14ac:dyDescent="0.2">
      <c r="A31" s="126">
        <v>7</v>
      </c>
      <c r="B31" s="64"/>
      <c r="C31" s="29" t="s">
        <v>130</v>
      </c>
      <c r="D31" s="30" t="s">
        <v>20</v>
      </c>
      <c r="E31" s="31">
        <v>1</v>
      </c>
      <c r="F31" s="119">
        <v>40000</v>
      </c>
      <c r="G31" s="119">
        <v>30000</v>
      </c>
      <c r="H31" s="32">
        <f>SUM(F31+G31)*E31</f>
        <v>70000</v>
      </c>
      <c r="I31" s="115">
        <v>0.5</v>
      </c>
      <c r="J31" s="32">
        <f>I31*F31</f>
        <v>20000</v>
      </c>
      <c r="K31" s="115">
        <f>I31</f>
        <v>0.5</v>
      </c>
      <c r="L31" s="32">
        <f>K31*G31</f>
        <v>15000</v>
      </c>
      <c r="M31" s="32">
        <f>L31+J31</f>
        <v>35000</v>
      </c>
      <c r="N31" s="115">
        <v>0.5</v>
      </c>
      <c r="O31" s="32">
        <f t="shared" si="24"/>
        <v>20000</v>
      </c>
      <c r="P31" s="115">
        <f>N31</f>
        <v>0.5</v>
      </c>
      <c r="Q31" s="32">
        <f t="shared" ref="Q31:Q33" si="26">P31*G31</f>
        <v>15000</v>
      </c>
      <c r="R31" s="32">
        <f>Q31+O31</f>
        <v>35000</v>
      </c>
      <c r="S31" s="32">
        <f t="shared" ref="S31:S33" si="27">N31+I31</f>
        <v>1</v>
      </c>
      <c r="T31" s="32">
        <f t="shared" ref="T31:T33" si="28">S31*F31</f>
        <v>40000</v>
      </c>
      <c r="U31" s="32">
        <f t="shared" ref="U31:U33" si="29">P31+K31</f>
        <v>1</v>
      </c>
      <c r="V31" s="32">
        <f t="shared" ref="V31:V33" si="30">U31*G31</f>
        <v>30000</v>
      </c>
      <c r="W31" s="32">
        <f t="shared" ref="W31:W33" si="31">V31+T31</f>
        <v>70000</v>
      </c>
    </row>
    <row r="32" spans="1:23" ht="30" customHeight="1" x14ac:dyDescent="0.2">
      <c r="A32" s="126">
        <v>8</v>
      </c>
      <c r="B32" s="123"/>
      <c r="C32" s="29" t="s">
        <v>92</v>
      </c>
      <c r="D32" s="30" t="s">
        <v>20</v>
      </c>
      <c r="E32" s="31">
        <v>1</v>
      </c>
      <c r="F32" s="32">
        <v>0</v>
      </c>
      <c r="G32" s="32">
        <v>30000</v>
      </c>
      <c r="H32" s="32">
        <f>SUM(F32+G32)*E32</f>
        <v>30000</v>
      </c>
      <c r="I32" s="32"/>
      <c r="J32" s="32">
        <f>I32*F32</f>
        <v>0</v>
      </c>
      <c r="K32" s="32">
        <f>I32</f>
        <v>0</v>
      </c>
      <c r="L32" s="32">
        <f>K32*G32</f>
        <v>0</v>
      </c>
      <c r="M32" s="32">
        <f>L32+J32</f>
        <v>0</v>
      </c>
      <c r="N32" s="32">
        <v>1</v>
      </c>
      <c r="O32" s="32">
        <f t="shared" si="24"/>
        <v>0</v>
      </c>
      <c r="P32" s="32">
        <f>N32</f>
        <v>1</v>
      </c>
      <c r="Q32" s="32">
        <f t="shared" si="26"/>
        <v>30000</v>
      </c>
      <c r="R32" s="32">
        <f>Q32+O32</f>
        <v>30000</v>
      </c>
      <c r="S32" s="32">
        <f t="shared" si="27"/>
        <v>1</v>
      </c>
      <c r="T32" s="32">
        <f t="shared" si="28"/>
        <v>0</v>
      </c>
      <c r="U32" s="32">
        <f t="shared" si="29"/>
        <v>1</v>
      </c>
      <c r="V32" s="32">
        <f t="shared" si="30"/>
        <v>30000</v>
      </c>
      <c r="W32" s="32">
        <f t="shared" si="31"/>
        <v>30000</v>
      </c>
    </row>
    <row r="33" spans="1:23" ht="30.75" thickBot="1" x14ac:dyDescent="0.25">
      <c r="A33" s="126">
        <v>9</v>
      </c>
      <c r="B33" s="64"/>
      <c r="C33" s="29" t="s">
        <v>127</v>
      </c>
      <c r="D33" s="63" t="s">
        <v>20</v>
      </c>
      <c r="E33" s="64">
        <v>1</v>
      </c>
      <c r="F33" s="61">
        <v>0</v>
      </c>
      <c r="G33" s="61">
        <v>30000</v>
      </c>
      <c r="H33" s="38">
        <f>SUM(F33+G33)*E33</f>
        <v>30000</v>
      </c>
      <c r="I33" s="38"/>
      <c r="J33" s="38">
        <f>I33*F33</f>
        <v>0</v>
      </c>
      <c r="K33" s="38">
        <f>I33</f>
        <v>0</v>
      </c>
      <c r="L33" s="38">
        <f>K33*G33</f>
        <v>0</v>
      </c>
      <c r="M33" s="38">
        <f>L33+J33</f>
        <v>0</v>
      </c>
      <c r="N33" s="38">
        <v>1</v>
      </c>
      <c r="O33" s="32">
        <f t="shared" si="24"/>
        <v>0</v>
      </c>
      <c r="P33" s="38">
        <f>N33</f>
        <v>1</v>
      </c>
      <c r="Q33" s="32">
        <f t="shared" si="26"/>
        <v>30000</v>
      </c>
      <c r="R33" s="38">
        <f>Q33+O33</f>
        <v>30000</v>
      </c>
      <c r="S33" s="32">
        <f t="shared" si="27"/>
        <v>1</v>
      </c>
      <c r="T33" s="32">
        <f t="shared" si="28"/>
        <v>0</v>
      </c>
      <c r="U33" s="32">
        <f t="shared" si="29"/>
        <v>1</v>
      </c>
      <c r="V33" s="32">
        <f t="shared" si="30"/>
        <v>30000</v>
      </c>
      <c r="W33" s="32">
        <f t="shared" si="31"/>
        <v>30000</v>
      </c>
    </row>
    <row r="34" spans="1:23" ht="16.5" thickBot="1" x14ac:dyDescent="0.25">
      <c r="A34" s="152"/>
      <c r="B34" s="153"/>
      <c r="C34" s="154" t="s">
        <v>121</v>
      </c>
      <c r="D34" s="153"/>
      <c r="E34" s="153"/>
      <c r="F34" s="155"/>
      <c r="G34" s="155"/>
      <c r="H34" s="156">
        <f>SUM(H10:H33)</f>
        <v>3941180</v>
      </c>
      <c r="I34" s="157"/>
      <c r="J34" s="156">
        <f>SUM(J10:J33)</f>
        <v>788389.10000000009</v>
      </c>
      <c r="K34" s="157"/>
      <c r="L34" s="156">
        <f>SUM(L10:L33)</f>
        <v>131464.5</v>
      </c>
      <c r="M34" s="156">
        <f>SUM(M10:M33)</f>
        <v>919853.60000000009</v>
      </c>
      <c r="N34" s="157"/>
      <c r="O34" s="156">
        <f>SUM(O10:O33)</f>
        <v>2693091.5</v>
      </c>
      <c r="P34" s="157"/>
      <c r="Q34" s="156">
        <f>SUM(Q10:Q33)</f>
        <v>336940</v>
      </c>
      <c r="R34" s="156">
        <f>SUM(R10:R33)</f>
        <v>3030031.5</v>
      </c>
      <c r="S34" s="157"/>
      <c r="T34" s="156">
        <f>SUM(T10:T33)</f>
        <v>3481480.6</v>
      </c>
      <c r="U34" s="157"/>
      <c r="V34" s="156">
        <f>SUM(V10:V33)</f>
        <v>468404.5</v>
      </c>
      <c r="W34" s="156">
        <f>SUM(W10:W33)</f>
        <v>3949885.1</v>
      </c>
    </row>
    <row r="35" spans="1:23" ht="19.350000000000001" hidden="1" customHeight="1" x14ac:dyDescent="0.2">
      <c r="A35" s="129"/>
      <c r="B35" s="74"/>
      <c r="C35" s="73" t="s">
        <v>93</v>
      </c>
      <c r="D35" s="74"/>
      <c r="E35" s="74"/>
      <c r="F35" s="13"/>
      <c r="G35" s="13"/>
      <c r="H35" s="117"/>
      <c r="I35" s="117"/>
      <c r="J35" s="117"/>
      <c r="K35" s="117"/>
      <c r="L35" s="117"/>
      <c r="M35" s="75">
        <f>+M34*-5%</f>
        <v>-45992.680000000008</v>
      </c>
      <c r="N35" s="117"/>
      <c r="O35" s="117"/>
      <c r="P35" s="117"/>
      <c r="Q35" s="117"/>
      <c r="R35" s="75">
        <f>+R34*-5%</f>
        <v>-151501.57500000001</v>
      </c>
      <c r="S35" s="117"/>
      <c r="T35" s="117"/>
      <c r="U35" s="117"/>
      <c r="V35" s="117"/>
      <c r="W35" s="75">
        <f>+W34*-5%</f>
        <v>-197494.255</v>
      </c>
    </row>
    <row r="36" spans="1:23" ht="37.5" hidden="1" customHeight="1" thickBot="1" x14ac:dyDescent="0.25">
      <c r="A36" s="130"/>
      <c r="B36" s="77"/>
      <c r="C36" s="76" t="s">
        <v>94</v>
      </c>
      <c r="D36" s="77"/>
      <c r="E36" s="77"/>
      <c r="F36" s="78"/>
      <c r="G36" s="78"/>
      <c r="H36" s="118"/>
      <c r="I36" s="118"/>
      <c r="J36" s="118"/>
      <c r="K36" s="118"/>
      <c r="L36" s="118"/>
      <c r="M36" s="79">
        <f>+M34+M35</f>
        <v>873860.92</v>
      </c>
      <c r="N36" s="118"/>
      <c r="O36" s="118"/>
      <c r="P36" s="118"/>
      <c r="Q36" s="118"/>
      <c r="R36" s="79">
        <f>+R34+R35</f>
        <v>2878529.9249999998</v>
      </c>
      <c r="S36" s="118"/>
      <c r="T36" s="118"/>
      <c r="U36" s="118"/>
      <c r="V36" s="118"/>
      <c r="W36" s="79">
        <f>+W34+W35</f>
        <v>3752390.8450000002</v>
      </c>
    </row>
    <row r="37" spans="1:23" ht="19.350000000000001" hidden="1" customHeight="1" thickBot="1" x14ac:dyDescent="0.3">
      <c r="A37" s="211"/>
      <c r="B37" s="211"/>
      <c r="C37" s="211"/>
      <c r="D37" s="211"/>
      <c r="E37" s="211"/>
      <c r="F37" s="211"/>
      <c r="G37" s="211"/>
      <c r="H37" s="211"/>
      <c r="I37" s="211"/>
      <c r="J37" s="211"/>
      <c r="K37" s="211"/>
      <c r="L37" s="211"/>
      <c r="M37" s="211"/>
      <c r="N37" s="151"/>
      <c r="O37" s="151"/>
      <c r="P37" s="151"/>
      <c r="Q37" s="151"/>
      <c r="R37" s="151"/>
      <c r="S37" s="151"/>
      <c r="T37" s="151"/>
      <c r="U37" s="151"/>
      <c r="V37" s="151"/>
      <c r="W37" s="151"/>
    </row>
    <row r="38" spans="1:23" ht="19.350000000000001" hidden="1" customHeight="1" x14ac:dyDescent="0.2">
      <c r="A38" s="131"/>
      <c r="B38" s="81"/>
      <c r="C38" s="80" t="s">
        <v>95</v>
      </c>
      <c r="D38" s="81"/>
      <c r="E38" s="81"/>
      <c r="F38" s="82"/>
      <c r="G38" s="82"/>
      <c r="H38" s="82"/>
      <c r="I38" s="82"/>
      <c r="J38" s="82"/>
      <c r="K38" s="82"/>
      <c r="L38" s="82"/>
      <c r="M38" s="83">
        <v>3625885.6</v>
      </c>
      <c r="N38" s="82"/>
      <c r="O38" s="82"/>
      <c r="P38" s="82"/>
      <c r="Q38" s="82"/>
      <c r="R38" s="83">
        <v>3625885.6</v>
      </c>
      <c r="S38" s="82"/>
      <c r="T38" s="82"/>
      <c r="U38" s="82"/>
      <c r="V38" s="82"/>
      <c r="W38" s="83">
        <v>3625885.6</v>
      </c>
    </row>
    <row r="39" spans="1:23" ht="19.350000000000001" hidden="1" customHeight="1" x14ac:dyDescent="0.2">
      <c r="A39" s="132"/>
      <c r="B39" s="53"/>
      <c r="C39" s="84" t="s">
        <v>96</v>
      </c>
      <c r="D39" s="53"/>
      <c r="E39" s="53"/>
      <c r="F39" s="65"/>
      <c r="G39" s="65"/>
      <c r="H39" s="65"/>
      <c r="I39" s="65"/>
      <c r="J39" s="65"/>
      <c r="K39" s="65"/>
      <c r="L39" s="65"/>
      <c r="M39" s="86">
        <v>-181294.28000000003</v>
      </c>
      <c r="N39" s="65"/>
      <c r="O39" s="65"/>
      <c r="P39" s="65"/>
      <c r="Q39" s="65"/>
      <c r="R39" s="86">
        <v>-181294.28000000003</v>
      </c>
      <c r="S39" s="65"/>
      <c r="T39" s="65"/>
      <c r="U39" s="65"/>
      <c r="V39" s="65"/>
      <c r="W39" s="86">
        <v>-181294.28000000003</v>
      </c>
    </row>
    <row r="40" spans="1:23" ht="19.350000000000001" hidden="1" customHeight="1" thickBot="1" x14ac:dyDescent="0.25">
      <c r="A40" s="133"/>
      <c r="B40" s="88"/>
      <c r="C40" s="87" t="s">
        <v>97</v>
      </c>
      <c r="D40" s="88"/>
      <c r="E40" s="88"/>
      <c r="F40" s="89"/>
      <c r="G40" s="89"/>
      <c r="H40" s="89"/>
      <c r="I40" s="89"/>
      <c r="J40" s="89"/>
      <c r="K40" s="89"/>
      <c r="L40" s="89"/>
      <c r="M40" s="90">
        <v>3444591.3200000003</v>
      </c>
      <c r="N40" s="89"/>
      <c r="O40" s="89"/>
      <c r="P40" s="89"/>
      <c r="Q40" s="89"/>
      <c r="R40" s="90">
        <v>3444591.3200000003</v>
      </c>
      <c r="S40" s="89"/>
      <c r="T40" s="89"/>
      <c r="U40" s="89"/>
      <c r="V40" s="89"/>
      <c r="W40" s="90">
        <v>3444591.3200000003</v>
      </c>
    </row>
    <row r="41" spans="1:23" ht="19.350000000000001" hidden="1" customHeight="1" x14ac:dyDescent="0.2">
      <c r="A41" s="53"/>
      <c r="B41" s="53"/>
      <c r="C41" s="91"/>
      <c r="D41" s="53"/>
      <c r="E41" s="53"/>
      <c r="F41" s="65"/>
      <c r="G41" s="65"/>
      <c r="H41" s="65"/>
      <c r="I41" s="65"/>
      <c r="J41" s="65"/>
      <c r="K41" s="65"/>
      <c r="L41" s="65"/>
      <c r="M41" s="85"/>
      <c r="N41" s="65"/>
      <c r="O41" s="65"/>
      <c r="P41" s="65"/>
      <c r="Q41" s="65"/>
      <c r="R41" s="85"/>
      <c r="S41" s="65"/>
      <c r="T41" s="65"/>
      <c r="U41" s="65"/>
      <c r="V41" s="65"/>
      <c r="W41" s="85"/>
    </row>
    <row r="42" spans="1:23" hidden="1" x14ac:dyDescent="0.2">
      <c r="A42" s="212" t="s">
        <v>64</v>
      </c>
      <c r="B42" s="212"/>
      <c r="C42" s="212"/>
      <c r="D42" s="212"/>
      <c r="E42" s="212"/>
      <c r="F42" s="212"/>
      <c r="G42" s="212"/>
      <c r="H42" s="212"/>
      <c r="I42" s="212"/>
      <c r="J42" s="212"/>
      <c r="K42" s="212"/>
      <c r="L42" s="212"/>
      <c r="M42" s="212"/>
      <c r="N42" s="84"/>
      <c r="O42" s="84"/>
      <c r="P42" s="84"/>
      <c r="Q42" s="84"/>
      <c r="R42" s="84"/>
      <c r="S42" s="84"/>
      <c r="T42" s="84"/>
      <c r="U42" s="84"/>
      <c r="V42" s="84"/>
      <c r="W42" s="84"/>
    </row>
    <row r="43" spans="1:23" hidden="1" x14ac:dyDescent="0.2">
      <c r="A43" s="134" t="s">
        <v>98</v>
      </c>
      <c r="B43" s="171" t="s">
        <v>99</v>
      </c>
      <c r="C43" s="171"/>
      <c r="D43" s="171"/>
      <c r="E43" s="171"/>
      <c r="F43" s="171"/>
      <c r="G43" s="171"/>
      <c r="H43" s="171"/>
      <c r="I43" s="171"/>
      <c r="J43" s="171"/>
      <c r="K43" s="171"/>
      <c r="L43" s="171"/>
      <c r="M43" s="171"/>
      <c r="N43" s="44"/>
      <c r="O43" s="44"/>
      <c r="P43" s="44"/>
      <c r="Q43" s="44"/>
      <c r="R43" s="44"/>
      <c r="S43" s="44"/>
      <c r="T43" s="44"/>
      <c r="U43" s="44"/>
      <c r="V43" s="44"/>
      <c r="W43" s="44"/>
    </row>
    <row r="44" spans="1:23" ht="37.5" hidden="1" customHeight="1" x14ac:dyDescent="0.2">
      <c r="A44" s="134" t="s">
        <v>100</v>
      </c>
      <c r="B44" s="171" t="s">
        <v>101</v>
      </c>
      <c r="C44" s="171"/>
      <c r="D44" s="171"/>
      <c r="E44" s="171"/>
      <c r="F44" s="171"/>
      <c r="G44" s="171"/>
      <c r="H44" s="44"/>
      <c r="I44" s="44"/>
      <c r="J44" s="44"/>
      <c r="K44" s="44"/>
      <c r="L44" s="44"/>
      <c r="M44" s="3"/>
      <c r="N44" s="44"/>
      <c r="O44" s="44"/>
      <c r="P44" s="44"/>
      <c r="Q44" s="44"/>
      <c r="R44" s="3"/>
      <c r="S44" s="44"/>
      <c r="T44" s="44"/>
      <c r="U44" s="44"/>
      <c r="V44" s="44"/>
      <c r="W44" s="3"/>
    </row>
    <row r="45" spans="1:23" hidden="1" x14ac:dyDescent="0.2"/>
    <row r="46" spans="1:23" hidden="1" x14ac:dyDescent="0.2"/>
    <row r="48" spans="1:23" x14ac:dyDescent="0.2">
      <c r="W48" s="46"/>
    </row>
  </sheetData>
  <mergeCells count="28">
    <mergeCell ref="N5:R5"/>
    <mergeCell ref="N6:O6"/>
    <mergeCell ref="P6:Q6"/>
    <mergeCell ref="R6:R7"/>
    <mergeCell ref="S5:W5"/>
    <mergeCell ref="S6:T6"/>
    <mergeCell ref="U6:V6"/>
    <mergeCell ref="W6:W7"/>
    <mergeCell ref="A1:M1"/>
    <mergeCell ref="A2:M2"/>
    <mergeCell ref="A3:C3"/>
    <mergeCell ref="A4:C4"/>
    <mergeCell ref="E6:E7"/>
    <mergeCell ref="F6:F7"/>
    <mergeCell ref="A37:M37"/>
    <mergeCell ref="A42:M42"/>
    <mergeCell ref="B43:M43"/>
    <mergeCell ref="B44:G44"/>
    <mergeCell ref="A5:H5"/>
    <mergeCell ref="I5:M5"/>
    <mergeCell ref="A6:B7"/>
    <mergeCell ref="C6:C7"/>
    <mergeCell ref="D6:D7"/>
    <mergeCell ref="G6:G7"/>
    <mergeCell ref="H6:H7"/>
    <mergeCell ref="I6:J6"/>
    <mergeCell ref="K6:L6"/>
    <mergeCell ref="M6:M7"/>
  </mergeCells>
  <printOptions horizontalCentered="1"/>
  <pageMargins left="0" right="0" top="0.35433070866141736" bottom="0.15748031496062992" header="0.31496062992125984" footer="0.31496062992125984"/>
  <pageSetup paperSize="9" scale="90" orientation="landscape" r:id="rId1"/>
  <rowBreaks count="1" manualBreakCount="1">
    <brk id="22" max="1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Summary</vt:lpstr>
      <vt:lpstr>HVAC</vt:lpstr>
      <vt:lpstr>Fire</vt:lpstr>
      <vt:lpstr>Fire!Print_Area</vt:lpstr>
      <vt:lpstr>HVAC!Print_Area</vt:lpstr>
      <vt:lpstr>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2025-01-13T10:39:52Z</cp:lastPrinted>
  <dcterms:created xsi:type="dcterms:W3CDTF">2023-12-14T06:28:44Z</dcterms:created>
  <dcterms:modified xsi:type="dcterms:W3CDTF">2025-01-21T12:37:26Z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