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324"/>
  <workbookPr defaultThemeVersion="124226"/>
  <mc:AlternateContent xmlns:mc="http://schemas.openxmlformats.org/markup-compatibility/2006">
    <mc:Choice Requires="x15">
      <x15ac:absPath xmlns:x15ac="http://schemas.microsoft.com/office/spreadsheetml/2010/11/ac" url="D:\Pioneer\Running projects\Imtiaz Korangi (Labour RAtes)\"/>
    </mc:Choice>
  </mc:AlternateContent>
  <xr:revisionPtr revIDLastSave="0" documentId="13_ncr:1_{9C5B515C-0E1E-49FF-9BE9-42F407CD2F1E}" xr6:coauthVersionLast="47" xr6:coauthVersionMax="47" xr10:uidLastSave="{00000000-0000-0000-0000-000000000000}"/>
  <bookViews>
    <workbookView xWindow="-120" yWindow="-120" windowWidth="29040" windowHeight="15840" tabRatio="602" xr2:uid="{00000000-000D-0000-FFFF-FFFF00000000}"/>
  </bookViews>
  <sheets>
    <sheet name="SUMMARY" sheetId="52" r:id="rId1"/>
    <sheet name="HVAC" sheetId="47" r:id="rId2"/>
    <sheet name="Plumbing" sheetId="49" r:id="rId3"/>
    <sheet name="FIre" sheetId="51" r:id="rId4"/>
  </sheets>
  <externalReferences>
    <externalReference r:id="rId5"/>
    <externalReference r:id="rId6"/>
    <externalReference r:id="rId7"/>
    <externalReference r:id="rId8"/>
  </externalReferences>
  <definedNames>
    <definedName name="\a">#N/A</definedName>
    <definedName name="\p">#N/A</definedName>
    <definedName name="\s">#N/A</definedName>
    <definedName name="_CD">#REF!</definedName>
    <definedName name="_xlnm._FilterDatabase" localSheetId="1" hidden="1">HVAC!$C$15:$G$276</definedName>
    <definedName name="_NA1">#REF!</definedName>
    <definedName name="_NA12">#REF!</definedName>
    <definedName name="_NA13">#REF!</definedName>
    <definedName name="_NA17">#REF!</definedName>
    <definedName name="_NA2">#REF!</definedName>
    <definedName name="_NA23">#REF!</definedName>
    <definedName name="_NA3">#REF!</definedName>
    <definedName name="_NA7">#REF!</definedName>
    <definedName name="_NA9">#REF!</definedName>
    <definedName name="_PR625">'[1]Normal Basis'!$133:$133</definedName>
    <definedName name="_PR706">'[1]Normal Basis'!#REF!</definedName>
    <definedName name="_PR730">'[1]Normal Basis'!#REF!</definedName>
    <definedName name="_PR741">'[1]Normal Basis'!$76:$76</definedName>
    <definedName name="_PR857">'[1]Normal Basis'!$59:$59</definedName>
    <definedName name="_PR858">'[1]Normal Basis'!$57:$57</definedName>
    <definedName name="_PR862">'[1]Normal Basis'!$53:$53</definedName>
    <definedName name="_PR864">'[1]Normal Basis'!$51:$51</definedName>
    <definedName name="_PR873">'[1]Normal Basis'!$42:$42</definedName>
    <definedName name="_PR874">'[1]Normal Basis'!$41:$41</definedName>
    <definedName name="_PR883">'[1]Normal Basis'!#REF!</definedName>
    <definedName name="_TAQ">#REF!</definedName>
    <definedName name="a">'[2]Bill 1'!$A$4:$F$29</definedName>
    <definedName name="AAA">'[1]Normal Basis'!#REF!</definedName>
    <definedName name="asdasdas">'[1]Normal Basis'!#REF!</definedName>
    <definedName name="b">#REF!</definedName>
    <definedName name="BOQ">#REF!</definedName>
    <definedName name="CHW">#REF!</definedName>
    <definedName name="dlist" localSheetId="1">#REF!</definedName>
    <definedName name="dlist">#REF!</definedName>
    <definedName name="e">#REF!</definedName>
    <definedName name="ESS">#REF!</definedName>
    <definedName name="EWS">#REF!</definedName>
    <definedName name="FFS">#REF!</definedName>
    <definedName name="GS">#REF!</definedName>
    <definedName name="list" localSheetId="1">#REF!</definedName>
    <definedName name="list">#REF!</definedName>
    <definedName name="NA">#REF!</definedName>
    <definedName name="PR_883M">'[1]Normal Basis'!$33:$33</definedName>
    <definedName name="PR858F">'[1]Normal Basis'!$58:$58</definedName>
    <definedName name="_xlnm.Print_Area" localSheetId="3">FIre!$A$1:$J$76</definedName>
    <definedName name="_xlnm.Print_Area" localSheetId="1">HVAC!$A$1:$J$283</definedName>
    <definedName name="_xlnm.Print_Area" localSheetId="2">Plumbing!$A$1:$J$116</definedName>
    <definedName name="_xlnm.Print_Area" localSheetId="0">SUMMARY!$A$1:$C$15</definedName>
    <definedName name="Print_Area_MI" localSheetId="1">#REF!</definedName>
    <definedName name="Print_Area_MI" localSheetId="0">#REF!</definedName>
    <definedName name="Print_Area_MI">#REF!</definedName>
    <definedName name="_xlnm.Print_Titles" localSheetId="3">FIre!$1:$8</definedName>
    <definedName name="_xlnm.Print_Titles" localSheetId="1">HVAC!$1:$8</definedName>
    <definedName name="_xlnm.Print_Titles" localSheetId="2">Plumbing!$1:$8</definedName>
    <definedName name="RATE">#REF!</definedName>
    <definedName name="RATES">#REF!</definedName>
    <definedName name="SAD">#REF!</definedName>
    <definedName name="SS">#REF!</definedName>
    <definedName name="SWV">#REF!</definedName>
    <definedName name="TFA">#REF!</definedName>
    <definedName name="TO" localSheetId="1">#REF!</definedName>
    <definedName name="TO">#REF!</definedName>
    <definedName name="UN">#REF!</definedName>
    <definedName name="weqeqwe">'[1]Normal Basis'!#REF!</definedName>
    <definedName name="WTP">#REF!</definedName>
    <definedName name="WWTP">#REF!</definedName>
  </definedNames>
  <calcPr calcId="191029"/>
</workbook>
</file>

<file path=xl/calcChain.xml><?xml version="1.0" encoding="utf-8"?>
<calcChain xmlns="http://schemas.openxmlformats.org/spreadsheetml/2006/main">
  <c r="C21" i="52" l="1"/>
  <c r="C23" i="52"/>
  <c r="C19" i="52"/>
  <c r="I70" i="51" l="1"/>
  <c r="J70" i="51" s="1"/>
  <c r="I69" i="51"/>
  <c r="J69" i="51" s="1"/>
  <c r="J68" i="51"/>
  <c r="I68" i="51"/>
  <c r="I67" i="51"/>
  <c r="J67" i="51" s="1"/>
  <c r="I66" i="51"/>
  <c r="J66" i="51" s="1"/>
  <c r="J65" i="51"/>
  <c r="I65" i="51"/>
  <c r="I64" i="51"/>
  <c r="J64" i="51" s="1"/>
  <c r="I63" i="51"/>
  <c r="J63" i="51" s="1"/>
  <c r="I62" i="51"/>
  <c r="J62" i="51" s="1"/>
  <c r="I61" i="51"/>
  <c r="J61" i="51" s="1"/>
  <c r="D61" i="51"/>
  <c r="J60" i="51"/>
  <c r="I60" i="51"/>
  <c r="D60" i="51"/>
  <c r="J58" i="51"/>
  <c r="I58" i="51"/>
  <c r="D58" i="51"/>
  <c r="I56" i="51"/>
  <c r="J56" i="51" s="1"/>
  <c r="D56" i="51"/>
  <c r="I55" i="51"/>
  <c r="J55" i="51" s="1"/>
  <c r="D55" i="51"/>
  <c r="J54" i="51"/>
  <c r="I54" i="51"/>
  <c r="D54" i="51"/>
  <c r="I52" i="51"/>
  <c r="J52" i="51" s="1"/>
  <c r="D52" i="51"/>
  <c r="I51" i="51"/>
  <c r="J51" i="51" s="1"/>
  <c r="D51" i="51"/>
  <c r="I50" i="51"/>
  <c r="J50" i="51" s="1"/>
  <c r="D50" i="51"/>
  <c r="J49" i="51"/>
  <c r="I49" i="51"/>
  <c r="D49" i="51"/>
  <c r="I48" i="51"/>
  <c r="J48" i="51" s="1"/>
  <c r="D48" i="51"/>
  <c r="I47" i="51"/>
  <c r="J47" i="51" s="1"/>
  <c r="D47" i="51"/>
  <c r="J46" i="51"/>
  <c r="I46" i="51"/>
  <c r="D46" i="51"/>
  <c r="J45" i="51"/>
  <c r="I45" i="51"/>
  <c r="D45" i="51"/>
  <c r="I40" i="51"/>
  <c r="J40" i="51" s="1"/>
  <c r="D40" i="51"/>
  <c r="I36" i="51"/>
  <c r="J36" i="51" s="1"/>
  <c r="D36" i="51"/>
  <c r="I35" i="51"/>
  <c r="J35" i="51" s="1"/>
  <c r="D35" i="51"/>
  <c r="I34" i="51"/>
  <c r="J34" i="51" s="1"/>
  <c r="I33" i="51"/>
  <c r="J33" i="51" s="1"/>
  <c r="D33" i="51"/>
  <c r="I32" i="51"/>
  <c r="J32" i="51" s="1"/>
  <c r="D32" i="51"/>
  <c r="I31" i="51"/>
  <c r="J31" i="51" s="1"/>
  <c r="D31" i="51"/>
  <c r="J29" i="51"/>
  <c r="I29" i="51"/>
  <c r="D29" i="51"/>
  <c r="I28" i="51"/>
  <c r="J28" i="51" s="1"/>
  <c r="D28" i="51"/>
  <c r="I27" i="51"/>
  <c r="J27" i="51" s="1"/>
  <c r="D27" i="51"/>
  <c r="J25" i="51"/>
  <c r="I25" i="51"/>
  <c r="I24" i="51"/>
  <c r="J24" i="51" s="1"/>
  <c r="J23" i="51"/>
  <c r="I23" i="51"/>
  <c r="I22" i="51"/>
  <c r="J22" i="51" s="1"/>
  <c r="J21" i="51"/>
  <c r="I21" i="51"/>
  <c r="I20" i="51"/>
  <c r="J20" i="51" s="1"/>
  <c r="J19" i="51"/>
  <c r="I19" i="51"/>
  <c r="I18" i="51"/>
  <c r="J18" i="51" s="1"/>
  <c r="I16" i="51"/>
  <c r="J16" i="51" s="1"/>
  <c r="D16" i="51"/>
  <c r="I15" i="51"/>
  <c r="J15" i="51" s="1"/>
  <c r="D15" i="51"/>
  <c r="I14" i="51"/>
  <c r="J14" i="51" s="1"/>
  <c r="D14" i="51"/>
  <c r="A13" i="51"/>
  <c r="A15" i="51" s="1"/>
  <c r="A16" i="51" s="1"/>
  <c r="A17" i="51" s="1"/>
  <c r="A26" i="51" s="1"/>
  <c r="A30" i="51" s="1"/>
  <c r="A37" i="51" s="1"/>
  <c r="A44" i="51" s="1"/>
  <c r="A46" i="51" s="1"/>
  <c r="A47" i="51" s="1"/>
  <c r="A48" i="51" s="1"/>
  <c r="A49" i="51" s="1"/>
  <c r="A50" i="51" s="1"/>
  <c r="A51" i="51" s="1"/>
  <c r="A52" i="51" s="1"/>
  <c r="A53" i="51" s="1"/>
  <c r="A57" i="51" s="1"/>
  <c r="A59" i="51" s="1"/>
  <c r="A62" i="51" s="1"/>
  <c r="A63" i="51" s="1"/>
  <c r="A64" i="51" s="1"/>
  <c r="A65" i="51" s="1"/>
  <c r="A66" i="51" s="1"/>
  <c r="A67" i="51" s="1"/>
  <c r="A68" i="51" s="1"/>
  <c r="A69" i="51" s="1"/>
  <c r="A70" i="51" s="1"/>
  <c r="I12" i="51"/>
  <c r="J12" i="51" s="1"/>
  <c r="D12" i="51"/>
  <c r="I113" i="49"/>
  <c r="G113" i="49"/>
  <c r="I112" i="49"/>
  <c r="G112" i="49"/>
  <c r="I111" i="49"/>
  <c r="G111" i="49"/>
  <c r="A111" i="49"/>
  <c r="A112" i="49" s="1"/>
  <c r="A113" i="49" s="1"/>
  <c r="I107" i="49"/>
  <c r="J107" i="49" s="1"/>
  <c r="G107" i="49"/>
  <c r="I106" i="49"/>
  <c r="G106" i="49"/>
  <c r="D106" i="49"/>
  <c r="I104" i="49"/>
  <c r="G104" i="49"/>
  <c r="I102" i="49"/>
  <c r="G102" i="49"/>
  <c r="I100" i="49"/>
  <c r="J100" i="49" s="1"/>
  <c r="G100" i="49"/>
  <c r="I98" i="49"/>
  <c r="G98" i="49"/>
  <c r="I96" i="49"/>
  <c r="J96" i="49" s="1"/>
  <c r="G96" i="49"/>
  <c r="A95" i="49"/>
  <c r="A97" i="49" s="1"/>
  <c r="A99" i="49" s="1"/>
  <c r="A101" i="49" s="1"/>
  <c r="A103" i="49" s="1"/>
  <c r="A105" i="49" s="1"/>
  <c r="A107" i="49" s="1"/>
  <c r="I91" i="49"/>
  <c r="J91" i="49" s="1"/>
  <c r="G91" i="49"/>
  <c r="D91" i="49"/>
  <c r="I90" i="49"/>
  <c r="G90" i="49"/>
  <c r="D90" i="49"/>
  <c r="I89" i="49"/>
  <c r="G89" i="49"/>
  <c r="D89" i="49"/>
  <c r="I87" i="49"/>
  <c r="J87" i="49" s="1"/>
  <c r="G87" i="49"/>
  <c r="J85" i="49"/>
  <c r="I85" i="49"/>
  <c r="G85" i="49"/>
  <c r="I83" i="49"/>
  <c r="J83" i="49" s="1"/>
  <c r="G83" i="49"/>
  <c r="D83" i="49"/>
  <c r="A82" i="49"/>
  <c r="A84" i="49" s="1"/>
  <c r="A86" i="49" s="1"/>
  <c r="A88" i="49" s="1"/>
  <c r="I81" i="49"/>
  <c r="J81" i="49" s="1"/>
  <c r="G81" i="49"/>
  <c r="I80" i="49"/>
  <c r="J80" i="49" s="1"/>
  <c r="G80" i="49"/>
  <c r="I79" i="49"/>
  <c r="G79" i="49"/>
  <c r="I78" i="49"/>
  <c r="G78" i="49"/>
  <c r="I77" i="49"/>
  <c r="G77" i="49"/>
  <c r="I72" i="49"/>
  <c r="J72" i="49" s="1"/>
  <c r="G72" i="49"/>
  <c r="A72" i="49"/>
  <c r="I71" i="49"/>
  <c r="J71" i="49" s="1"/>
  <c r="G71" i="49"/>
  <c r="I69" i="49"/>
  <c r="G69" i="49"/>
  <c r="I67" i="49"/>
  <c r="J67" i="49" s="1"/>
  <c r="G67" i="49"/>
  <c r="D67" i="49"/>
  <c r="I65" i="49"/>
  <c r="J65" i="49" s="1"/>
  <c r="G65" i="49"/>
  <c r="D65" i="49"/>
  <c r="I63" i="49"/>
  <c r="G63" i="49"/>
  <c r="D63" i="49"/>
  <c r="I62" i="49"/>
  <c r="G62" i="49"/>
  <c r="D62" i="49"/>
  <c r="I60" i="49"/>
  <c r="G60" i="49"/>
  <c r="D60" i="49"/>
  <c r="I59" i="49"/>
  <c r="J59" i="49" s="1"/>
  <c r="G59" i="49"/>
  <c r="D59" i="49"/>
  <c r="I58" i="49"/>
  <c r="G58" i="49"/>
  <c r="D58" i="49"/>
  <c r="I57" i="49"/>
  <c r="G57" i="49"/>
  <c r="D57" i="49"/>
  <c r="I56" i="49"/>
  <c r="G56" i="49"/>
  <c r="D56" i="49"/>
  <c r="I54" i="49"/>
  <c r="J54" i="49" s="1"/>
  <c r="G54" i="49"/>
  <c r="I53" i="49"/>
  <c r="G53" i="49"/>
  <c r="I52" i="49"/>
  <c r="G52" i="49"/>
  <c r="I50" i="49"/>
  <c r="G50" i="49"/>
  <c r="J50" i="49" s="1"/>
  <c r="I48" i="49"/>
  <c r="G48" i="49"/>
  <c r="A47" i="49"/>
  <c r="A49" i="49" s="1"/>
  <c r="A51" i="49" s="1"/>
  <c r="A55" i="49" s="1"/>
  <c r="A61" i="49" s="1"/>
  <c r="A64" i="49" s="1"/>
  <c r="A66" i="49" s="1"/>
  <c r="A68" i="49" s="1"/>
  <c r="I46" i="49"/>
  <c r="G46" i="49"/>
  <c r="J46" i="49" s="1"/>
  <c r="I45" i="49"/>
  <c r="J45" i="49" s="1"/>
  <c r="G45" i="49"/>
  <c r="I44" i="49"/>
  <c r="J44" i="49" s="1"/>
  <c r="G44" i="49"/>
  <c r="I43" i="49"/>
  <c r="G43" i="49"/>
  <c r="I42" i="49"/>
  <c r="G42" i="49"/>
  <c r="I37" i="49"/>
  <c r="J37" i="49" s="1"/>
  <c r="G37" i="49"/>
  <c r="D37" i="49"/>
  <c r="I36" i="49"/>
  <c r="J36" i="49" s="1"/>
  <c r="G36" i="49"/>
  <c r="D36" i="49"/>
  <c r="I35" i="49"/>
  <c r="J35" i="49" s="1"/>
  <c r="G35" i="49"/>
  <c r="D35" i="49"/>
  <c r="I34" i="49"/>
  <c r="J34" i="49" s="1"/>
  <c r="G34" i="49"/>
  <c r="D34" i="49"/>
  <c r="I33" i="49"/>
  <c r="J33" i="49" s="1"/>
  <c r="G33" i="49"/>
  <c r="D33" i="49"/>
  <c r="I31" i="49"/>
  <c r="J31" i="49" s="1"/>
  <c r="G31" i="49"/>
  <c r="I30" i="49"/>
  <c r="G30" i="49"/>
  <c r="J30" i="49" s="1"/>
  <c r="D30" i="49"/>
  <c r="I29" i="49"/>
  <c r="G29" i="49"/>
  <c r="J29" i="49" s="1"/>
  <c r="D29" i="49"/>
  <c r="I27" i="49"/>
  <c r="G27" i="49"/>
  <c r="D27" i="49"/>
  <c r="I26" i="49"/>
  <c r="G26" i="49"/>
  <c r="D26" i="49"/>
  <c r="D25" i="49"/>
  <c r="I24" i="49"/>
  <c r="J24" i="49" s="1"/>
  <c r="G24" i="49"/>
  <c r="D24" i="49"/>
  <c r="I23" i="49"/>
  <c r="G23" i="49"/>
  <c r="D23" i="49"/>
  <c r="I21" i="49"/>
  <c r="J21" i="49" s="1"/>
  <c r="G21" i="49"/>
  <c r="D21" i="49"/>
  <c r="I20" i="49"/>
  <c r="J20" i="49" s="1"/>
  <c r="G20" i="49"/>
  <c r="D20" i="49"/>
  <c r="I18" i="49"/>
  <c r="G18" i="49"/>
  <c r="J18" i="49" s="1"/>
  <c r="D18" i="49"/>
  <c r="I16" i="49"/>
  <c r="J16" i="49" s="1"/>
  <c r="G16" i="49"/>
  <c r="D16" i="49"/>
  <c r="I14" i="49"/>
  <c r="J14" i="49" s="1"/>
  <c r="G14" i="49"/>
  <c r="D14" i="49"/>
  <c r="A13" i="49"/>
  <c r="A15" i="49" s="1"/>
  <c r="A17" i="49" s="1"/>
  <c r="A19" i="49" s="1"/>
  <c r="A22" i="49" s="1"/>
  <c r="A25" i="49" s="1"/>
  <c r="A28" i="49" s="1"/>
  <c r="A31" i="49" s="1"/>
  <c r="J12" i="49"/>
  <c r="I12" i="49"/>
  <c r="G12" i="49"/>
  <c r="D12" i="49"/>
  <c r="J78" i="49" l="1"/>
  <c r="J102" i="49"/>
  <c r="J27" i="49"/>
  <c r="J43" i="49"/>
  <c r="J53" i="49"/>
  <c r="J57" i="49"/>
  <c r="J62" i="49"/>
  <c r="J69" i="49"/>
  <c r="J89" i="49"/>
  <c r="J106" i="49"/>
  <c r="J23" i="49"/>
  <c r="J116" i="49" s="1"/>
  <c r="C8" i="52" s="1"/>
  <c r="J58" i="49"/>
  <c r="J63" i="49"/>
  <c r="J90" i="49"/>
  <c r="J98" i="49"/>
  <c r="J112" i="49"/>
  <c r="J26" i="49"/>
  <c r="J42" i="49"/>
  <c r="J48" i="49"/>
  <c r="J52" i="49"/>
  <c r="J56" i="49"/>
  <c r="J60" i="49"/>
  <c r="J77" i="49"/>
  <c r="J79" i="49"/>
  <c r="J104" i="49"/>
  <c r="J111" i="49"/>
  <c r="J113" i="49"/>
  <c r="J71" i="51"/>
  <c r="C9" i="52" s="1"/>
  <c r="L290" i="47"/>
  <c r="L291" i="47" s="1"/>
  <c r="L292" i="47" s="1"/>
  <c r="M290" i="47" l="1"/>
  <c r="L293" i="47"/>
  <c r="I267" i="47"/>
  <c r="J267" i="47"/>
  <c r="I266" i="47"/>
  <c r="J266" i="47" s="1"/>
  <c r="I265" i="47"/>
  <c r="J265" i="47" s="1"/>
  <c r="I234" i="47"/>
  <c r="J234" i="47" s="1"/>
  <c r="I275" i="47" l="1"/>
  <c r="G275" i="47"/>
  <c r="I274" i="47"/>
  <c r="G274" i="47"/>
  <c r="J274" i="47" s="1"/>
  <c r="I273" i="47"/>
  <c r="G273" i="47"/>
  <c r="I272" i="47"/>
  <c r="G272" i="47"/>
  <c r="I271" i="47"/>
  <c r="G271" i="47"/>
  <c r="I270" i="47"/>
  <c r="G270" i="47"/>
  <c r="I268" i="47"/>
  <c r="G268" i="47"/>
  <c r="I269" i="47"/>
  <c r="G269" i="47"/>
  <c r="I264" i="47"/>
  <c r="G264" i="47"/>
  <c r="I263" i="47"/>
  <c r="G263" i="47"/>
  <c r="I261" i="47"/>
  <c r="G261" i="47"/>
  <c r="I260" i="47"/>
  <c r="G260" i="47"/>
  <c r="I259" i="47"/>
  <c r="G259" i="47"/>
  <c r="I258" i="47"/>
  <c r="G258" i="47"/>
  <c r="I257" i="47"/>
  <c r="G257" i="47"/>
  <c r="I256" i="47"/>
  <c r="G256" i="47"/>
  <c r="I255" i="47"/>
  <c r="G255" i="47"/>
  <c r="I253" i="47"/>
  <c r="G253" i="47"/>
  <c r="I252" i="47"/>
  <c r="G252" i="47"/>
  <c r="I247" i="47"/>
  <c r="G247" i="47"/>
  <c r="I250" i="47"/>
  <c r="G250" i="47"/>
  <c r="I249" i="47"/>
  <c r="G249" i="47"/>
  <c r="I248" i="47"/>
  <c r="G248" i="47"/>
  <c r="I246" i="47"/>
  <c r="G246" i="47"/>
  <c r="I244" i="47"/>
  <c r="G244" i="47"/>
  <c r="I243" i="47"/>
  <c r="G243" i="47"/>
  <c r="I242" i="47"/>
  <c r="G242" i="47"/>
  <c r="I240" i="47"/>
  <c r="G240" i="47"/>
  <c r="I238" i="47"/>
  <c r="G238" i="47"/>
  <c r="I236" i="47"/>
  <c r="G236" i="47"/>
  <c r="I233" i="47"/>
  <c r="G233" i="47"/>
  <c r="I232" i="47"/>
  <c r="G232" i="47"/>
  <c r="I231" i="47"/>
  <c r="G231" i="47"/>
  <c r="I229" i="47"/>
  <c r="G229" i="47"/>
  <c r="I228" i="47"/>
  <c r="G228" i="47"/>
  <c r="I224" i="47"/>
  <c r="G224" i="47"/>
  <c r="I223" i="47"/>
  <c r="G223" i="47"/>
  <c r="I222" i="47"/>
  <c r="G222" i="47"/>
  <c r="I221" i="47"/>
  <c r="G221" i="47"/>
  <c r="I220" i="47"/>
  <c r="G220" i="47"/>
  <c r="I219" i="47"/>
  <c r="G219" i="47"/>
  <c r="I218" i="47"/>
  <c r="G218" i="47"/>
  <c r="I217" i="47"/>
  <c r="G217" i="47"/>
  <c r="I216" i="47"/>
  <c r="G216" i="47"/>
  <c r="I215" i="47"/>
  <c r="G215" i="47"/>
  <c r="I214" i="47"/>
  <c r="G214" i="47"/>
  <c r="I213" i="47"/>
  <c r="G213" i="47"/>
  <c r="I212" i="47"/>
  <c r="G212" i="47"/>
  <c r="I211" i="47"/>
  <c r="G211" i="47"/>
  <c r="I210" i="47"/>
  <c r="G210" i="47"/>
  <c r="I209" i="47"/>
  <c r="G209" i="47"/>
  <c r="I208" i="47"/>
  <c r="G208" i="47"/>
  <c r="I207" i="47"/>
  <c r="G207" i="47"/>
  <c r="I206" i="47"/>
  <c r="G206" i="47"/>
  <c r="I205" i="47"/>
  <c r="G205" i="47"/>
  <c r="I204" i="47"/>
  <c r="G204" i="47"/>
  <c r="I202" i="47"/>
  <c r="G202" i="47"/>
  <c r="I201" i="47"/>
  <c r="G201" i="47"/>
  <c r="I199" i="47"/>
  <c r="G199" i="47"/>
  <c r="I198" i="47"/>
  <c r="G198" i="47"/>
  <c r="I197" i="47"/>
  <c r="G197" i="47"/>
  <c r="I196" i="47"/>
  <c r="G196" i="47"/>
  <c r="I195" i="47"/>
  <c r="G195" i="47"/>
  <c r="I194" i="47"/>
  <c r="G194" i="47"/>
  <c r="I193" i="47"/>
  <c r="G193" i="47"/>
  <c r="I191" i="47"/>
  <c r="G191" i="47"/>
  <c r="I190" i="47"/>
  <c r="G190" i="47"/>
  <c r="I189" i="47"/>
  <c r="G189" i="47"/>
  <c r="I188" i="47"/>
  <c r="G188" i="47"/>
  <c r="I187" i="47"/>
  <c r="G187" i="47"/>
  <c r="I186" i="47"/>
  <c r="G186" i="47"/>
  <c r="I175" i="47"/>
  <c r="G175" i="47"/>
  <c r="I174" i="47"/>
  <c r="G174" i="47"/>
  <c r="I172" i="47"/>
  <c r="G172" i="47"/>
  <c r="I165" i="47"/>
  <c r="G165" i="47"/>
  <c r="I164" i="47"/>
  <c r="G164" i="47"/>
  <c r="I163" i="47"/>
  <c r="G163" i="47"/>
  <c r="I162" i="47"/>
  <c r="G162" i="47"/>
  <c r="I161" i="47"/>
  <c r="G161" i="47"/>
  <c r="I160" i="47"/>
  <c r="G160" i="47"/>
  <c r="I159" i="47"/>
  <c r="G159" i="47"/>
  <c r="I158" i="47"/>
  <c r="G158" i="47"/>
  <c r="I153" i="47"/>
  <c r="G153" i="47"/>
  <c r="I152" i="47"/>
  <c r="G152" i="47"/>
  <c r="I151" i="47"/>
  <c r="G151" i="47"/>
  <c r="I150" i="47"/>
  <c r="G150" i="47"/>
  <c r="I149" i="47"/>
  <c r="G149" i="47"/>
  <c r="I148" i="47"/>
  <c r="G148" i="47"/>
  <c r="I147" i="47"/>
  <c r="G147" i="47"/>
  <c r="I146" i="47"/>
  <c r="G146" i="47"/>
  <c r="I145" i="47"/>
  <c r="G145" i="47"/>
  <c r="I144" i="47"/>
  <c r="G144" i="47"/>
  <c r="I141" i="47"/>
  <c r="G141" i="47"/>
  <c r="I140" i="47"/>
  <c r="G140" i="47"/>
  <c r="I139" i="47"/>
  <c r="G139" i="47"/>
  <c r="I129" i="47"/>
  <c r="G129" i="47"/>
  <c r="I114" i="47"/>
  <c r="G114" i="47"/>
  <c r="I113" i="47"/>
  <c r="G113" i="47"/>
  <c r="I99" i="47"/>
  <c r="G99" i="47"/>
  <c r="I98" i="47"/>
  <c r="G98" i="47"/>
  <c r="I57" i="47"/>
  <c r="G57" i="47"/>
  <c r="I55" i="47"/>
  <c r="G55" i="47"/>
  <c r="I53" i="47"/>
  <c r="G53" i="47"/>
  <c r="I52" i="47"/>
  <c r="G52" i="47"/>
  <c r="I50" i="47"/>
  <c r="G50" i="47"/>
  <c r="I49" i="47"/>
  <c r="G49" i="47"/>
  <c r="I43" i="47"/>
  <c r="G43" i="47"/>
  <c r="I24" i="47"/>
  <c r="G24" i="47"/>
  <c r="I23" i="47"/>
  <c r="G23" i="47"/>
  <c r="I22" i="47"/>
  <c r="G22" i="47"/>
  <c r="I21" i="47"/>
  <c r="G21" i="47"/>
  <c r="I20" i="47"/>
  <c r="G20" i="47"/>
  <c r="I19" i="47"/>
  <c r="G19" i="47"/>
  <c r="I17" i="47"/>
  <c r="G17" i="47"/>
  <c r="I16" i="47"/>
  <c r="G16" i="47"/>
  <c r="I14" i="47"/>
  <c r="G14" i="47"/>
  <c r="I12" i="47"/>
  <c r="G12" i="47"/>
  <c r="D219" i="47"/>
  <c r="D218" i="47"/>
  <c r="D217" i="47"/>
  <c r="D216" i="47"/>
  <c r="D215" i="47"/>
  <c r="D214" i="47"/>
  <c r="D213" i="47"/>
  <c r="D212" i="47"/>
  <c r="D211" i="47"/>
  <c r="D210" i="47"/>
  <c r="D209" i="47"/>
  <c r="D208" i="47"/>
  <c r="D207" i="47"/>
  <c r="D206" i="47"/>
  <c r="D205" i="47"/>
  <c r="D204" i="47"/>
  <c r="D202" i="47"/>
  <c r="D201" i="47"/>
  <c r="E184" i="47"/>
  <c r="C184" i="47"/>
  <c r="E183" i="47"/>
  <c r="C183" i="47"/>
  <c r="E182" i="47"/>
  <c r="I182" i="47" s="1"/>
  <c r="C182" i="47"/>
  <c r="E181" i="47"/>
  <c r="I181" i="47" s="1"/>
  <c r="C181" i="47"/>
  <c r="E180" i="47"/>
  <c r="C180" i="47"/>
  <c r="E179" i="47"/>
  <c r="C179" i="47"/>
  <c r="E134" i="47"/>
  <c r="D134" i="47" s="1"/>
  <c r="D129" i="47"/>
  <c r="C122" i="47"/>
  <c r="C125" i="47" s="1"/>
  <c r="C128" i="47" s="1"/>
  <c r="C121" i="47"/>
  <c r="C124" i="47" s="1"/>
  <c r="C127" i="47" s="1"/>
  <c r="E119" i="47"/>
  <c r="G119" i="47" s="1"/>
  <c r="E118" i="47"/>
  <c r="D118" i="47" s="1"/>
  <c r="D114" i="47"/>
  <c r="D113" i="47"/>
  <c r="E102" i="47"/>
  <c r="E101" i="47"/>
  <c r="G101" i="47" s="1"/>
  <c r="C99" i="47"/>
  <c r="D99" i="47" s="1"/>
  <c r="C98" i="47"/>
  <c r="E96" i="47"/>
  <c r="E94" i="47"/>
  <c r="I94" i="47" s="1"/>
  <c r="E87" i="47"/>
  <c r="D87" i="47" s="1"/>
  <c r="D86" i="47"/>
  <c r="E85" i="47"/>
  <c r="C82" i="47"/>
  <c r="D82" i="47" s="1"/>
  <c r="C81" i="47"/>
  <c r="C84" i="47" s="1"/>
  <c r="D79" i="47"/>
  <c r="E78" i="47"/>
  <c r="I78" i="47" s="1"/>
  <c r="E67" i="47"/>
  <c r="E72" i="47" s="1"/>
  <c r="D72" i="47" s="1"/>
  <c r="D64" i="47"/>
  <c r="C63" i="47"/>
  <c r="C66" i="47" s="1"/>
  <c r="D61" i="47"/>
  <c r="E60" i="47"/>
  <c r="I60" i="47" s="1"/>
  <c r="D57" i="47"/>
  <c r="D56" i="47"/>
  <c r="D55" i="47"/>
  <c r="D53" i="47"/>
  <c r="D52" i="47"/>
  <c r="D50" i="47"/>
  <c r="D49" i="47"/>
  <c r="D48" i="47"/>
  <c r="D47" i="47"/>
  <c r="D43" i="47"/>
  <c r="C31" i="47"/>
  <c r="C30" i="47"/>
  <c r="C33" i="47" s="1"/>
  <c r="E27" i="47"/>
  <c r="D24" i="47"/>
  <c r="D23" i="47"/>
  <c r="D22" i="47"/>
  <c r="D21" i="47"/>
  <c r="D20" i="47"/>
  <c r="D19" i="47"/>
  <c r="D17" i="47"/>
  <c r="D16" i="47"/>
  <c r="A13" i="47"/>
  <c r="A15" i="47" s="1"/>
  <c r="B16" i="47" s="1"/>
  <c r="B17" i="47" s="1"/>
  <c r="B12" i="47"/>
  <c r="J139" i="47" l="1"/>
  <c r="J141" i="47"/>
  <c r="J145" i="47"/>
  <c r="J147" i="47"/>
  <c r="J149" i="47"/>
  <c r="J151" i="47"/>
  <c r="J153" i="47"/>
  <c r="J159" i="47"/>
  <c r="J161" i="47"/>
  <c r="J163" i="47"/>
  <c r="J165" i="47"/>
  <c r="J174" i="47"/>
  <c r="J255" i="47"/>
  <c r="J257" i="47"/>
  <c r="J259" i="47"/>
  <c r="J261" i="47"/>
  <c r="J264" i="47"/>
  <c r="J271" i="47"/>
  <c r="J16" i="47"/>
  <c r="J21" i="47"/>
  <c r="J43" i="47"/>
  <c r="J129" i="47"/>
  <c r="G94" i="47"/>
  <c r="J94" i="47" s="1"/>
  <c r="J12" i="47"/>
  <c r="J19" i="47"/>
  <c r="J23" i="47"/>
  <c r="I101" i="47"/>
  <c r="J101" i="47" s="1"/>
  <c r="J187" i="47"/>
  <c r="J196" i="47"/>
  <c r="J201" i="47"/>
  <c r="J206" i="47"/>
  <c r="J218" i="47"/>
  <c r="J220" i="47"/>
  <c r="J224" i="47"/>
  <c r="J232" i="47"/>
  <c r="J240" i="47"/>
  <c r="J246" i="47"/>
  <c r="J253" i="47"/>
  <c r="J49" i="47"/>
  <c r="J52" i="47"/>
  <c r="J55" i="47"/>
  <c r="J99" i="47"/>
  <c r="J113" i="47"/>
  <c r="G134" i="47"/>
  <c r="I134" i="47"/>
  <c r="J189" i="47"/>
  <c r="J194" i="47"/>
  <c r="J198" i="47"/>
  <c r="J204" i="47"/>
  <c r="J210" i="47"/>
  <c r="J214" i="47"/>
  <c r="J222" i="47"/>
  <c r="J229" i="47"/>
  <c r="J236" i="47"/>
  <c r="J243" i="47"/>
  <c r="J247" i="47"/>
  <c r="J275" i="47"/>
  <c r="E30" i="47"/>
  <c r="D30" i="47" s="1"/>
  <c r="I27" i="47"/>
  <c r="G27" i="47"/>
  <c r="I179" i="47"/>
  <c r="G179" i="47"/>
  <c r="J14" i="47"/>
  <c r="J20" i="47"/>
  <c r="J24" i="47"/>
  <c r="J50" i="47"/>
  <c r="J57" i="47"/>
  <c r="G181" i="47"/>
  <c r="J181" i="47" s="1"/>
  <c r="G78" i="47"/>
  <c r="J78" i="47" s="1"/>
  <c r="J17" i="47"/>
  <c r="J22" i="47"/>
  <c r="J53" i="47"/>
  <c r="D96" i="47"/>
  <c r="I96" i="47"/>
  <c r="G96" i="47"/>
  <c r="E105" i="47"/>
  <c r="I102" i="47"/>
  <c r="G102" i="47"/>
  <c r="E125" i="47"/>
  <c r="D125" i="47" s="1"/>
  <c r="I119" i="47"/>
  <c r="J119" i="47" s="1"/>
  <c r="J193" i="47"/>
  <c r="J98" i="47"/>
  <c r="J114" i="47"/>
  <c r="J140" i="47"/>
  <c r="J144" i="47"/>
  <c r="J146" i="47"/>
  <c r="J148" i="47"/>
  <c r="J150" i="47"/>
  <c r="J152" i="47"/>
  <c r="J158" i="47"/>
  <c r="J160" i="47"/>
  <c r="J162" i="47"/>
  <c r="J164" i="47"/>
  <c r="J172" i="47"/>
  <c r="J186" i="47"/>
  <c r="J188" i="47"/>
  <c r="J190" i="47"/>
  <c r="J256" i="47"/>
  <c r="J258" i="47"/>
  <c r="J260" i="47"/>
  <c r="J263" i="47"/>
  <c r="J269" i="47"/>
  <c r="J270" i="47"/>
  <c r="J272" i="47"/>
  <c r="G60" i="47"/>
  <c r="J60" i="47" s="1"/>
  <c r="G118" i="47"/>
  <c r="G182" i="47"/>
  <c r="J182" i="47" s="1"/>
  <c r="J195" i="47"/>
  <c r="J197" i="47"/>
  <c r="J199" i="47"/>
  <c r="J202" i="47"/>
  <c r="J207" i="47"/>
  <c r="J209" i="47"/>
  <c r="J211" i="47"/>
  <c r="J213" i="47"/>
  <c r="J215" i="47"/>
  <c r="J217" i="47"/>
  <c r="J219" i="47"/>
  <c r="J221" i="47"/>
  <c r="J223" i="47"/>
  <c r="J228" i="47"/>
  <c r="J231" i="47"/>
  <c r="J233" i="47"/>
  <c r="J238" i="47"/>
  <c r="J242" i="47"/>
  <c r="J248" i="47"/>
  <c r="J250" i="47"/>
  <c r="J252" i="47"/>
  <c r="J273" i="47"/>
  <c r="I118" i="47"/>
  <c r="J118" i="47" s="1"/>
  <c r="J191" i="47"/>
  <c r="J268" i="47"/>
  <c r="J249" i="47"/>
  <c r="J244" i="47"/>
  <c r="J175" i="47"/>
  <c r="J208" i="47"/>
  <c r="J212" i="47"/>
  <c r="J216" i="47"/>
  <c r="J205" i="47"/>
  <c r="C102" i="47"/>
  <c r="C105" i="47" s="1"/>
  <c r="D119" i="47"/>
  <c r="B14" i="47"/>
  <c r="E28" i="47"/>
  <c r="E33" i="47"/>
  <c r="D33" i="47" s="1"/>
  <c r="E121" i="47"/>
  <c r="D27" i="47"/>
  <c r="E122" i="47"/>
  <c r="E31" i="47"/>
  <c r="C36" i="47"/>
  <c r="C34" i="47"/>
  <c r="D94" i="47"/>
  <c r="A18" i="47"/>
  <c r="D60" i="47"/>
  <c r="D67" i="47"/>
  <c r="D78" i="47"/>
  <c r="D98" i="47"/>
  <c r="C101" i="47"/>
  <c r="E63" i="47"/>
  <c r="E81" i="47"/>
  <c r="C85" i="47"/>
  <c r="D85" i="47" s="1"/>
  <c r="E104" i="47"/>
  <c r="E124" i="47"/>
  <c r="J102" i="47" l="1"/>
  <c r="E128" i="47"/>
  <c r="D128" i="47" s="1"/>
  <c r="E36" i="47"/>
  <c r="E39" i="47" s="1"/>
  <c r="J134" i="47"/>
  <c r="J179" i="47"/>
  <c r="J96" i="47"/>
  <c r="I124" i="47"/>
  <c r="G124" i="47"/>
  <c r="I81" i="47"/>
  <c r="G81" i="47"/>
  <c r="I128" i="47"/>
  <c r="G128" i="47"/>
  <c r="D31" i="47"/>
  <c r="I31" i="47"/>
  <c r="G31" i="47"/>
  <c r="D121" i="47"/>
  <c r="I121" i="47"/>
  <c r="G121" i="47"/>
  <c r="I105" i="47"/>
  <c r="G105" i="47"/>
  <c r="J27" i="47"/>
  <c r="I104" i="47"/>
  <c r="G104" i="47"/>
  <c r="I63" i="47"/>
  <c r="G63" i="47"/>
  <c r="E108" i="47"/>
  <c r="I36" i="47"/>
  <c r="G36" i="47"/>
  <c r="D122" i="47"/>
  <c r="I122" i="47"/>
  <c r="G122" i="47"/>
  <c r="E34" i="47"/>
  <c r="D34" i="47" s="1"/>
  <c r="I33" i="47"/>
  <c r="G33" i="47"/>
  <c r="D105" i="47"/>
  <c r="I125" i="47"/>
  <c r="G125" i="47"/>
  <c r="I30" i="47"/>
  <c r="G30" i="47"/>
  <c r="D28" i="47"/>
  <c r="I28" i="47"/>
  <c r="G28" i="47"/>
  <c r="D102" i="47"/>
  <c r="E84" i="47"/>
  <c r="D81" i="47"/>
  <c r="B19" i="47"/>
  <c r="B20" i="47" s="1"/>
  <c r="B21" i="47" s="1"/>
  <c r="B22" i="47" s="1"/>
  <c r="B23" i="47" s="1"/>
  <c r="B24" i="47" s="1"/>
  <c r="A25" i="47"/>
  <c r="C39" i="47"/>
  <c r="E127" i="47"/>
  <c r="D124" i="47"/>
  <c r="E107" i="47"/>
  <c r="E66" i="47"/>
  <c r="D63" i="47"/>
  <c r="D101" i="47"/>
  <c r="C104" i="47"/>
  <c r="D104" i="47" s="1"/>
  <c r="C37" i="47"/>
  <c r="D36" i="47" l="1"/>
  <c r="E37" i="47"/>
  <c r="J125" i="47"/>
  <c r="J63" i="47"/>
  <c r="I66" i="47"/>
  <c r="G66" i="47"/>
  <c r="I37" i="47"/>
  <c r="G37" i="47"/>
  <c r="J36" i="47"/>
  <c r="J105" i="47"/>
  <c r="J124" i="47"/>
  <c r="I107" i="47"/>
  <c r="G107" i="47"/>
  <c r="J30" i="47"/>
  <c r="J122" i="47"/>
  <c r="I108" i="47"/>
  <c r="G108" i="47"/>
  <c r="J104" i="47"/>
  <c r="J31" i="47"/>
  <c r="D108" i="47"/>
  <c r="J28" i="47"/>
  <c r="J33" i="47"/>
  <c r="J121" i="47"/>
  <c r="J81" i="47"/>
  <c r="I127" i="47"/>
  <c r="G127" i="47"/>
  <c r="I84" i="47"/>
  <c r="G84" i="47"/>
  <c r="I34" i="47"/>
  <c r="G34" i="47"/>
  <c r="J128" i="47"/>
  <c r="I39" i="47"/>
  <c r="G39" i="47"/>
  <c r="D37" i="47"/>
  <c r="C40" i="47"/>
  <c r="A45" i="47"/>
  <c r="B26" i="47"/>
  <c r="B29" i="47" s="1"/>
  <c r="B32" i="47" s="1"/>
  <c r="B35" i="47" s="1"/>
  <c r="B38" i="47" s="1"/>
  <c r="B41" i="47" s="1"/>
  <c r="B42" i="47" s="1"/>
  <c r="B43" i="47" s="1"/>
  <c r="B44" i="47" s="1"/>
  <c r="E40" i="47"/>
  <c r="D84" i="47"/>
  <c r="E89" i="47"/>
  <c r="E71" i="47"/>
  <c r="E68" i="47"/>
  <c r="D66" i="47"/>
  <c r="E109" i="47"/>
  <c r="D107" i="47"/>
  <c r="E131" i="47"/>
  <c r="D127" i="47"/>
  <c r="D39" i="47"/>
  <c r="J34" i="47" l="1"/>
  <c r="J127" i="47"/>
  <c r="J39" i="47"/>
  <c r="J108" i="47"/>
  <c r="J107" i="47"/>
  <c r="I89" i="47"/>
  <c r="G89" i="47"/>
  <c r="J37" i="47"/>
  <c r="I131" i="47"/>
  <c r="G131" i="47"/>
  <c r="I68" i="47"/>
  <c r="G68" i="47"/>
  <c r="E44" i="47"/>
  <c r="D44" i="47" s="1"/>
  <c r="I40" i="47"/>
  <c r="G40" i="47"/>
  <c r="I109" i="47"/>
  <c r="G109" i="47"/>
  <c r="J84" i="47"/>
  <c r="I71" i="47"/>
  <c r="G71" i="47"/>
  <c r="J66" i="47"/>
  <c r="E41" i="47"/>
  <c r="D41" i="47" s="1"/>
  <c r="E110" i="47"/>
  <c r="D109" i="47"/>
  <c r="B46" i="47"/>
  <c r="B51" i="47" s="1"/>
  <c r="B53" i="47" s="1"/>
  <c r="B54" i="47" s="1"/>
  <c r="A58" i="47"/>
  <c r="E132" i="47"/>
  <c r="D131" i="47"/>
  <c r="E69" i="47"/>
  <c r="D68" i="47"/>
  <c r="E73" i="47"/>
  <c r="D71" i="47"/>
  <c r="D40" i="47"/>
  <c r="D89" i="47"/>
  <c r="E90" i="47"/>
  <c r="J131" i="47" l="1"/>
  <c r="J109" i="47"/>
  <c r="I69" i="47"/>
  <c r="G69" i="47"/>
  <c r="E42" i="47"/>
  <c r="I41" i="47"/>
  <c r="G41" i="47"/>
  <c r="J71" i="47"/>
  <c r="J68" i="47"/>
  <c r="I73" i="47"/>
  <c r="G73" i="47"/>
  <c r="I132" i="47"/>
  <c r="G132" i="47"/>
  <c r="I110" i="47"/>
  <c r="G110" i="47"/>
  <c r="I44" i="47"/>
  <c r="G44" i="47"/>
  <c r="I90" i="47"/>
  <c r="G90" i="47"/>
  <c r="J40" i="47"/>
  <c r="J89" i="47"/>
  <c r="D132" i="47"/>
  <c r="D90" i="47"/>
  <c r="E91" i="47"/>
  <c r="B59" i="47"/>
  <c r="B62" i="47" s="1"/>
  <c r="B65" i="47" s="1"/>
  <c r="B68" i="47" s="1"/>
  <c r="B69" i="47" s="1"/>
  <c r="B70" i="47" s="1"/>
  <c r="B73" i="47" s="1"/>
  <c r="B74" i="47" s="1"/>
  <c r="B75" i="47" s="1"/>
  <c r="A76" i="47"/>
  <c r="E111" i="47"/>
  <c r="D110" i="47"/>
  <c r="E74" i="47"/>
  <c r="D73" i="47"/>
  <c r="D69" i="47"/>
  <c r="J90" i="47" l="1"/>
  <c r="J110" i="47"/>
  <c r="J73" i="47"/>
  <c r="J41" i="47"/>
  <c r="J44" i="47"/>
  <c r="J132" i="47"/>
  <c r="J69" i="47"/>
  <c r="I91" i="47"/>
  <c r="J91" i="47" s="1"/>
  <c r="G91" i="47"/>
  <c r="I42" i="47"/>
  <c r="G42" i="47"/>
  <c r="I111" i="47"/>
  <c r="J111" i="47" s="1"/>
  <c r="G111" i="47"/>
  <c r="I74" i="47"/>
  <c r="G74" i="47"/>
  <c r="D42" i="47"/>
  <c r="D111" i="47"/>
  <c r="D74" i="47"/>
  <c r="E75" i="47"/>
  <c r="B77" i="47"/>
  <c r="B80" i="47" s="1"/>
  <c r="B83" i="47" s="1"/>
  <c r="B86" i="47" s="1"/>
  <c r="B87" i="47" s="1"/>
  <c r="B88" i="47" s="1"/>
  <c r="B90" i="47" s="1"/>
  <c r="B91" i="47" s="1"/>
  <c r="A92" i="47"/>
  <c r="I75" i="47" l="1"/>
  <c r="G75" i="47"/>
  <c r="J74" i="47"/>
  <c r="J42" i="47"/>
  <c r="B93" i="47"/>
  <c r="B95" i="47" s="1"/>
  <c r="B97" i="47" s="1"/>
  <c r="B100" i="47" s="1"/>
  <c r="B103" i="47" s="1"/>
  <c r="B106" i="47" s="1"/>
  <c r="B109" i="47" s="1"/>
  <c r="B110" i="47" s="1"/>
  <c r="B111" i="47" s="1"/>
  <c r="A112" i="47"/>
  <c r="J75" i="47" l="1"/>
  <c r="J276" i="47" s="1"/>
  <c r="A115" i="47"/>
  <c r="B113" i="47"/>
  <c r="B114" i="47" s="1"/>
  <c r="K278" i="47" l="1"/>
  <c r="K282" i="47" s="1"/>
  <c r="K283" i="47" s="1"/>
  <c r="C7" i="52"/>
  <c r="C10" i="52" s="1"/>
  <c r="C11" i="52" s="1"/>
  <c r="C12" i="52" s="1"/>
  <c r="C14" i="52" s="1"/>
  <c r="C15" i="52" s="1"/>
  <c r="A133" i="47"/>
  <c r="B116" i="47"/>
  <c r="B123" i="47" s="1"/>
  <c r="B126" i="47" s="1"/>
  <c r="B129" i="47" s="1"/>
  <c r="B130" i="47" s="1"/>
  <c r="A135" i="47" l="1"/>
  <c r="B134" i="47"/>
  <c r="B137" i="47" l="1"/>
  <c r="B138" i="47" s="1"/>
  <c r="B139" i="47" s="1"/>
  <c r="B140" i="47" s="1"/>
  <c r="A156" i="47"/>
  <c r="B158" i="47" l="1"/>
  <c r="B159" i="47" s="1"/>
  <c r="B160" i="47" s="1"/>
  <c r="B161" i="47" s="1"/>
  <c r="B162" i="47" s="1"/>
  <c r="B163" i="47" s="1"/>
  <c r="B164" i="47" s="1"/>
  <c r="B165" i="47" s="1"/>
  <c r="B166" i="47" s="1"/>
  <c r="B167" i="47" s="1"/>
  <c r="B168" i="47" s="1"/>
  <c r="B169" i="47" s="1"/>
  <c r="A170" i="47"/>
  <c r="B141" i="47"/>
  <c r="B142" i="47" s="1"/>
  <c r="B144" i="47"/>
  <c r="B145" i="47" s="1"/>
  <c r="B146" i="47" s="1"/>
  <c r="B147" i="47" s="1"/>
  <c r="B148" i="47" s="1"/>
  <c r="B149" i="47" s="1"/>
  <c r="B150" i="47" s="1"/>
  <c r="B151" i="47" s="1"/>
  <c r="B152" i="47" s="1"/>
  <c r="B153" i="47" s="1"/>
  <c r="B154" i="47" s="1"/>
  <c r="B155" i="47" s="1"/>
  <c r="A178" i="47" l="1"/>
  <c r="B172" i="47"/>
  <c r="B173" i="47" s="1"/>
  <c r="B174" i="47" s="1"/>
  <c r="B175" i="47" s="1"/>
  <c r="B176" i="47" s="1"/>
  <c r="B177" i="47" s="1"/>
  <c r="B179" i="47" l="1"/>
  <c r="B180" i="47" s="1"/>
  <c r="B181" i="47" s="1"/>
  <c r="B182" i="47" s="1"/>
  <c r="B183" i="47" s="1"/>
  <c r="B184" i="47" s="1"/>
  <c r="A185" i="47"/>
  <c r="A192" i="47" l="1"/>
  <c r="B186" i="47"/>
  <c r="B187" i="47" s="1"/>
  <c r="B188" i="47" s="1"/>
  <c r="B189" i="47" s="1"/>
  <c r="B190" i="47" s="1"/>
  <c r="B191" i="47" s="1"/>
  <c r="A199" i="47" l="1"/>
  <c r="A200" i="47" s="1"/>
  <c r="B193" i="47"/>
  <c r="B194" i="47" s="1"/>
  <c r="B195" i="47" s="1"/>
  <c r="B196" i="47" s="1"/>
  <c r="B197" i="47" s="1"/>
  <c r="B198" i="47" s="1"/>
  <c r="B201" i="47" l="1"/>
  <c r="B202" i="47" s="1"/>
  <c r="A203" i="47"/>
  <c r="A220" i="47" l="1"/>
  <c r="A221" i="47" s="1"/>
  <c r="A222" i="47" s="1"/>
  <c r="A223" i="47" s="1"/>
  <c r="A224" i="47" s="1"/>
  <c r="A225" i="47" s="1"/>
  <c r="A226" i="47" s="1"/>
  <c r="A227" i="47" s="1"/>
  <c r="A228" i="47" s="1"/>
  <c r="A229" i="47" s="1"/>
  <c r="A230" i="47" s="1"/>
  <c r="B204" i="47"/>
  <c r="B205" i="47" s="1"/>
  <c r="B206" i="47" s="1"/>
  <c r="B207" i="47" s="1"/>
  <c r="B208" i="47" s="1"/>
  <c r="B209" i="47" s="1"/>
  <c r="B210" i="47" s="1"/>
  <c r="B211" i="47" s="1"/>
  <c r="B212" i="47" s="1"/>
  <c r="B213" i="47" s="1"/>
  <c r="B214" i="47" s="1"/>
  <c r="B215" i="47" s="1"/>
  <c r="B216" i="47" s="1"/>
  <c r="B217" i="47" s="1"/>
  <c r="B218" i="47" s="1"/>
  <c r="B219" i="47" s="1"/>
  <c r="A239" i="47" l="1"/>
  <c r="B231" i="47"/>
  <c r="B232" i="47" s="1"/>
  <c r="B233" i="47" s="1"/>
  <c r="B234" i="47" s="1"/>
  <c r="A241" i="47" l="1"/>
  <c r="B240" i="47"/>
  <c r="B235" i="47"/>
  <c r="B237" i="47"/>
  <c r="A243" i="47" l="1"/>
  <c r="A244" i="47" s="1"/>
  <c r="A245" i="47" s="1"/>
  <c r="B242" i="47"/>
  <c r="A250" i="47" l="1"/>
  <c r="A251" i="47" s="1"/>
  <c r="B246" i="47"/>
  <c r="B249" i="47" l="1"/>
  <c r="B247" i="47"/>
  <c r="B248" i="47" s="1"/>
  <c r="B252" i="47"/>
  <c r="B254" i="47" s="1"/>
  <c r="B256" i="47" s="1"/>
  <c r="A257" i="47"/>
  <c r="A258" i="47" s="1"/>
  <c r="A259" i="47" s="1"/>
  <c r="A260" i="47" s="1"/>
  <c r="A261" i="47" s="1"/>
  <c r="A262" i="47" s="1"/>
  <c r="A265" i="47" l="1"/>
  <c r="A266" i="47" s="1"/>
  <c r="A267" i="47" s="1"/>
  <c r="A268" i="47" s="1"/>
  <c r="A269" i="47" s="1"/>
  <c r="A270" i="47" s="1"/>
  <c r="A271" i="47" s="1"/>
  <c r="A272" i="47" s="1"/>
  <c r="A273" i="47" s="1"/>
  <c r="A274" i="47" s="1"/>
  <c r="A275" i="47" s="1"/>
  <c r="B263" i="47"/>
  <c r="B264" i="47" s="1"/>
</calcChain>
</file>

<file path=xl/sharedStrings.xml><?xml version="1.0" encoding="utf-8"?>
<sst xmlns="http://schemas.openxmlformats.org/spreadsheetml/2006/main" count="825" uniqueCount="410">
  <si>
    <t>Job.</t>
  </si>
  <si>
    <t>Nos.</t>
  </si>
  <si>
    <t>Lot</t>
  </si>
  <si>
    <t>Lot.</t>
  </si>
  <si>
    <t>Set</t>
  </si>
  <si>
    <t>Sqin</t>
  </si>
  <si>
    <t>Rft</t>
  </si>
  <si>
    <t>Sqft</t>
  </si>
  <si>
    <t>Butterfly Valve (Gear Operated)</t>
  </si>
  <si>
    <t>Check Valve</t>
  </si>
  <si>
    <t>Balancing Valve (with self sealing measuring nipples)</t>
  </si>
  <si>
    <t>Flow Switch</t>
  </si>
  <si>
    <t>Automatic Air Vent with Ball valve</t>
  </si>
  <si>
    <t>Ball Valve</t>
  </si>
  <si>
    <t>Strainers</t>
  </si>
  <si>
    <t>Ball Valve for Drainage</t>
  </si>
  <si>
    <t>Air vent with Ball Valve</t>
  </si>
  <si>
    <t>Ball  Valve</t>
  </si>
  <si>
    <t>Control wiring from controller to sensors, motorized valve and Power wiring from FCP to fan, up to 15' radius</t>
  </si>
  <si>
    <t>4" dia</t>
  </si>
  <si>
    <t>6" dia</t>
  </si>
  <si>
    <t>1" dia</t>
  </si>
  <si>
    <t>1.25" dia</t>
  </si>
  <si>
    <t>1.5" dia</t>
  </si>
  <si>
    <t>2" dia</t>
  </si>
  <si>
    <t>2.5" dia</t>
  </si>
  <si>
    <t>3" dia</t>
  </si>
  <si>
    <t>8" Dia</t>
  </si>
  <si>
    <t>10" Dia</t>
  </si>
  <si>
    <t>12" Dia</t>
  </si>
  <si>
    <t xml:space="preserve">6" dia </t>
  </si>
  <si>
    <t xml:space="preserve">4" dia </t>
  </si>
  <si>
    <t xml:space="preserve">1.25" dia </t>
  </si>
  <si>
    <t xml:space="preserve">1.5" dia </t>
  </si>
  <si>
    <t xml:space="preserve">1" dia </t>
  </si>
  <si>
    <t>Making of As Built drawings, Documentation Technical / Operational Manual &amp; LOG Book for each equipment as per instruction of Consultant.</t>
  </si>
  <si>
    <t>Testing, balancing and commissioning of water side of the system (from independent agency) complete in all respects including flow measurement &amp; balancing, temp, pressure, electrical data of related equipment etc. as per specifications and as per instructions of Consultant.</t>
  </si>
  <si>
    <t xml:space="preserve">Testing, balancing and commissioning of air side of the system complete (from independent agency) in all respects including air measurement &amp; balancing, temp, pressure &amp; electrical data of related equipment etc. as per specifications and as per instructions of Consultant. </t>
  </si>
  <si>
    <t>Supply, Installation, testing, commissioning of By pass chemical feeder with inlet/outlet connections including valves &amp; accessories, funnel for chemical feeding, initial chemicals for chilled water circuit complete in all respects ready to operate as per schedule, specifications, drawings and as per instructions of Consultant.</t>
  </si>
  <si>
    <t>Supply, Installation, testing &amp; commissioning of Chemical dozing plant including 2 Nos. automatic dozing pumps, Liquid Chemical tanks with level indicator, initial chemicals for cooling water circuit etc. complete in all respects ready to operate as per schedule, specifications, drawings and as per instructions of Consultant.</t>
  </si>
  <si>
    <t>Supply, installation, testing and commissioning of boosting pump set one standby of required size and capacity with pressurized vertical type diaphragm tank, auto / manual operation control panel pre wired, power on/off breaker, including gate valve, check valve, float valve, pressure gauge etc complete in all respects ready to operate as per schedule, specifications, drawings and as per instructions of Consultant.</t>
  </si>
  <si>
    <t>i.</t>
  </si>
  <si>
    <t>ii.</t>
  </si>
  <si>
    <t>iii.</t>
  </si>
  <si>
    <t>Air Vent with Ball Valve</t>
  </si>
  <si>
    <t>Thermometer 12" Height Scale Type (with Thermo well) 0 ºC to 60 ºC</t>
  </si>
  <si>
    <t>2-Way Motorized Valve with Actuator (0-100% modulating)</t>
  </si>
  <si>
    <t>Thermometer 6" Height Scale Type (with Thermo well) 0 ºC to 60 ºC</t>
  </si>
  <si>
    <t>Flexible rubber connectors</t>
  </si>
  <si>
    <t>Supply, installation, testing and commissioning of Variable Frequency Drive (VFD) for Pumps with controls &amp; control wiring complete in all respects as per specifications, drawings and as per instructions of consultant.</t>
  </si>
  <si>
    <t>Supply &amp; installation of aluminum fabricated, powder coated grills, diffusers and registers etc for supply, return, exhaust &amp; fresh air of different sizes (Grade A) wooden frame, supports and other accessories etc. complete in all respects ready to operate as per specification, drawings and as per instruction of Consultant.</t>
  </si>
  <si>
    <t>Supply &amp; installation of additional MS Pipe support, hangers  &amp; anchors for plant room &amp; riser pipes including M.S. angle, U channel, Roller Support, bolts, rods, clamps, Concrete fasteners etc. complete in  complete in all respects as per specification, drawings &amp; as per instruction of Consultant.</t>
  </si>
  <si>
    <t>Painting &amp; Identification work on chilled water pipes &amp; exhaust duct, supports, hangers etc. complete in all respects with one coat of ICI make Red lead oxide primer &amp; two coats of ICI make enamel paint as per instruction of Consultant.</t>
  </si>
  <si>
    <t>No.</t>
  </si>
  <si>
    <t>Supply, installation, testing &amp; commissioning of valve accessories for Decouple Connection to be installed as per site conditions  complete in all respects ready to operate as per specification, drawings and as per instruction of Consultant.</t>
  </si>
  <si>
    <t>2-Way Motorized Valve with Actuator (0-100% Modulation)</t>
  </si>
  <si>
    <t>Pressure Differential Switch</t>
  </si>
  <si>
    <t xml:space="preserve">8" dia </t>
  </si>
  <si>
    <t>Supply &amp; installation of valves &amp; accessories of chillers with supports, hangers, flanges, gas kits, nut &amp; bolts etc. complete in all respects as per specifications, drawings and as per instructions of consultant.</t>
  </si>
  <si>
    <t>Pressure Gauge with  Ball Valve &amp; Siphon, Liquid filled Dial type range
0 psi to 100 psi. (4" dial Size)</t>
  </si>
  <si>
    <t>2-Way Motorized Butterfly Valve with Actuator &amp; controls</t>
  </si>
  <si>
    <t>Digital Decorative Thermostat Controller (BMS Interfacable)  with Duct Mounted Sensor</t>
  </si>
  <si>
    <t>Jobs</t>
  </si>
  <si>
    <t xml:space="preserve">Digital Decorative Thermostat Controller (BMS Interfacable) with Duct Mounted Sensor </t>
  </si>
  <si>
    <t>Supply &amp; installation of valves &amp; accessories for chilled water riser circuit with supports, hangers, flanges, gas kits, nut &amp; bolts where it required, etc. complete in all respects as per specifications, drawings and as per instructions of consultant.</t>
  </si>
  <si>
    <t>Unloading, rigging, lifting, installation, testing and commissioning of water circulation pumps of different capacities including R.C.C. base (provided by client), making of Inertia Block (by ACMV Contractor), fixing of industrial grade spring vibration isolators (supplied with pumps), interconnecting wiring, control wiring, power wiring (terminal connection), inlet &amp; outlet pipe connections, drain connection etc. complete in all respects ready to operate as per schedule, specification, drawings and as per instruction of Consultant.</t>
  </si>
  <si>
    <t>Supply &amp; installation of valves &amp; accessories for pumps with supports, hangers, flanges, gas kits, nut &amp; bolts where it required, etc. complete in all respects as per specifications, drawings and as per instructions of consultant.</t>
  </si>
  <si>
    <t>Compound Pressure Gauge with Ball Valves, Liquid filled Dial type</t>
  </si>
  <si>
    <t>Range -ve 5 psi to 100 psi.</t>
  </si>
  <si>
    <t>Range 0 psi to 100 psi.</t>
  </si>
  <si>
    <t>Supply, Installation, Testing and Commissioning of allied electrical works  for ACMV Systems including Motor Control Centre, MCCs complete in all respects including weather proof sheet metal cabinet, bus bars, internal wiring, earth strip, connector strip, MCB, MCCB, Control fuses, magnetic connector, Overload relay, indication lights, voltmeter, ammeter, under voltage, phase  reversible, phase failure device, selector switch, related civil works etc. complete in all respects as per schedule, specifications, drawings &amp; as per instructions of Consultant.</t>
  </si>
  <si>
    <t>Supply &amp; installation of valves &amp; accessories of cooling towers with supports, hangers, flanges, gas kits, nut &amp; bolts etc. complete in all respects as per specifications, drawings and as per instructions of consultant.</t>
  </si>
  <si>
    <t>Single Bellow</t>
  </si>
  <si>
    <t>8" dia</t>
  </si>
  <si>
    <t>Double Bellow</t>
  </si>
  <si>
    <t>Supply, rigging, lifting, installation and testing of centrifugal sediment separator for Cooling water open circuit @ 40 micron, inlet / outlet as per drawing, including valves &amp; accessories complete with all respects ready to operate as per specification, drawings and as per instruction of Consultant.</t>
  </si>
  <si>
    <t/>
  </si>
  <si>
    <t>iv.</t>
  </si>
  <si>
    <t>S.S Wire Mesh with G.I Frame</t>
  </si>
  <si>
    <t>A</t>
  </si>
  <si>
    <t>B</t>
  </si>
  <si>
    <t>Rate Only</t>
  </si>
  <si>
    <t>Making of Shop drawings on Auto CAD latest version with section details and equipment foundation details, as per instruction of Consultant.</t>
  </si>
  <si>
    <t>Chilled Water</t>
  </si>
  <si>
    <t>Cooling Water</t>
  </si>
  <si>
    <t>Supply &amp; installation of SCH-40 M.S.(As per ASME &amp; API standard, Heavy Quality with standard SCH 40 wall thickness) pipes &amp; fitting for water circulation system complete with bends, tees, unions, sockets, specials, MS Pipe support, hangers &amp; anchors, M.S. angle, U channel, roller support, bolts, rods, clamps, concrete fasteners etc as required to complete in all respects ready to operate as per specification, drawings and as per instruction of consultant.</t>
  </si>
  <si>
    <t>S.No.</t>
  </si>
  <si>
    <t>Description</t>
  </si>
  <si>
    <t>Unit</t>
  </si>
  <si>
    <t>Qty</t>
  </si>
  <si>
    <t>Material</t>
  </si>
  <si>
    <t>Labour</t>
  </si>
  <si>
    <t>Total</t>
  </si>
  <si>
    <t>Rate</t>
  </si>
  <si>
    <t>Amount</t>
  </si>
  <si>
    <t>Amount Rs.</t>
  </si>
  <si>
    <t>Supply &amp; installation of uPVC (Sch 40.) drain pipe insulated with 3/8" thick rubber foam insulation including clamps, bends, tees, drain plugs, sockets, protection treatment, PVC tape wrapping complete in all respects as per specifications, drawings &amp; as per instructions of Consultant.</t>
  </si>
  <si>
    <t>Chemical required for one year operation of chilled &amp; cooling water circuit including Initial Flashing Dozing, Initial Dozing &amp; maintaining dozing for one year plant operation as per instructions of Consultant.</t>
  </si>
  <si>
    <t>Control wiring from controller to sensors, motorized valve and Power wiring up to 15' radius</t>
  </si>
  <si>
    <t>5" dia</t>
  </si>
  <si>
    <t>Supply &amp; installation single split air conditioning units decorative type (inverter) of different capacities, including supply &amp; installation of supports, brackets, rubber isolator, flashing, power wiring (upto 15 ft + connection), complete in all respects ready to operate as per drawings, specification &amp; as per instruction of consultant.</t>
  </si>
  <si>
    <t>Supply &amp; installation of refrigerant pipes (liquid + gas) with 1/2" thick expended rubber foam insulation, PVC tape wrapping + control wiring in G.I. for external / PVC for internal from outdoor unit to indoor unit, including gas charging if required complete in all respects ready to operate as per drawings, specification &amp; as per instruction of consultant.</t>
  </si>
  <si>
    <r>
      <t xml:space="preserve">Installation, testing &amp; commissioning of </t>
    </r>
    <r>
      <rPr>
        <sz val="10"/>
        <rFont val="Arial"/>
        <family val="2"/>
      </rPr>
      <t>cooling tower complete in all respects, ready to operate with supply and fixing of all accessories including interconnecting wiring, control wiring, power wiring (terminal connection), pipes inlet outlet connections etc. complete in all respects ready to operate as per schedule, specification, drawings and as per instruction of consultant.</t>
    </r>
  </si>
  <si>
    <t>Flexible Connectors</t>
  </si>
  <si>
    <t xml:space="preserve">5" dia </t>
  </si>
  <si>
    <t>Pressure Gauge with  Ball Valve &amp; Siphon, Liquid filled Dial type range 0 psi to 100 psi. (4" dial Size)</t>
  </si>
  <si>
    <t>Total Cost with income tax Rs.</t>
  </si>
  <si>
    <t>CH - 01</t>
  </si>
  <si>
    <t>CT - 01</t>
  </si>
  <si>
    <t>1.25" dia (Make up)</t>
  </si>
  <si>
    <t>Rate only</t>
  </si>
  <si>
    <t>Unloading, rigging, lifting, installation, testing and commissioning of fan coil units (FCUs &amp; DFCUs) of different capacities complete in all respects, ready to operate with supply and fixing of all accessories, including hanger steel base, vibration isolators, including interconnecting power &amp; control wiring ( (terminal connection) with inlet &amp; outlet chilled water connections, drain connection, flexible rubber duct connection / connector etc. complete in all respects ready to operate as per schedule, specification, drawings and as per instruction of consultant.</t>
  </si>
  <si>
    <t>CHP- 01</t>
  </si>
  <si>
    <t>CWP- 01</t>
  </si>
  <si>
    <t>Supply, fabrication and installation of 26 (SWG) gauge G.I cladding over chilled water pipes insulation complete in all respects ready to operate as per specification, drawings and as per instruction of consultant.</t>
  </si>
  <si>
    <t>Supply, installation, testing and commissioning of perforated cable trays made with 1.63mm SWG (16 Guage) painted G.I Sheet, including hanger, bracket, proper bends, cover of trays shall be made with 1.22mm  SWG (18 guage) painted G.I sheet, complete in all respects, ready to operate as per schedule, specification, drawings and as per instruction of Consultant.</t>
  </si>
  <si>
    <t>Supply, fabrication and installation of pre-insulated ductwork of polyurethane foam panel with 52 Kg/m3  density, 20 mm thickness, coated on both sides with 80 micron thick aluminum foil complete with a 2 g/m2 layer for internal duct work including manufacturer's aluminum hardware glue, Hot Dipped galvanized hangers and supports, flexible duct connection, wooden frame, etc. Complete in all respects ready to operate as per drawings, specification and as per instruction of consultant.</t>
  </si>
  <si>
    <t>Supply, fabrication &amp; installation of pre-insulated Volume Control Damper, blades to be constructed with extruded aluminum in airfoil shape with thermal isolation gape &amp; shall have seals, pvc / aluminum profiles duct connection at both end etc. complete in all respects ready to operate as per drawings, specification, instruction and approval of Consultant.</t>
  </si>
  <si>
    <t>Unloading, rigging, lifting, placement, installation, testing and commissioning of Ventilation &amp; Smoke Extraction Fans as per mentioned in schedule, including supply &amp; installation of vibration isolator, power wiring from isolation box to unit (10' to 15' radius), flexible duct connection / connector, support &amp; hangers complete in all respects ready to operate as per drawings, specification and as per instruction of consultant.</t>
  </si>
  <si>
    <t>Integration of smoke control system using I/O modules with the fire alarm control panel of building with fire resistant wiring &amp; fixing accessories, complete in all respects, ready to operate as per drawings, specification and instruction of consultant.</t>
  </si>
  <si>
    <t>GF-EAF-01</t>
  </si>
  <si>
    <t>Installation, testing &amp; commissioning of electric screw chiller, complete in all respects, ready to operate with supply and fixing of all accessories including interconnecting wiring, control wiring, power wiring (terminal connection), pipe inlet outlet connections, etc. complete in all respects ready to operate as per schedule, specification, drawings and as per instruction of consultant.</t>
  </si>
  <si>
    <t>&gt;   Miscellaneous work which was not included in BOQ but necessary to complete the project in all respects and ready to operate as per
     instructions of Consultant. (Bidder should mentioned the type of works).</t>
  </si>
  <si>
    <t>&gt;   Contractor is instructed to visit the site, understand the nature of work and then fill the rates accordingly and submit the quotation. 
      No argument and discussion will be entertained after awarding of work.</t>
  </si>
  <si>
    <r>
      <rPr>
        <b/>
        <sz val="10"/>
        <rFont val="Arial"/>
        <family val="2"/>
      </rPr>
      <t>Note:</t>
    </r>
    <r>
      <rPr>
        <sz val="10"/>
        <rFont val="Arial"/>
        <family val="2"/>
      </rPr>
      <t xml:space="preserve">
&gt;   The owner reserves the right to supply any or all materials for any item themselves. Therefore, please quote the labour rates accordingly.</t>
    </r>
  </si>
  <si>
    <t>Chilled Water internal area</t>
  </si>
  <si>
    <t>Supply, Installation of Pre Formed Polystyrene (Thermopore)  insulation (32 kg/m3 density) for internal chilled water pipes, bends, tees, unions, sockets, valves and on specials protected with Kraft paper, wrapped with 8oz Canvas cloth than paint with Anti fungus paint complete in all respects ready to operate as per schedule, specification, drawings and as per instruction of Consultant.</t>
  </si>
  <si>
    <t>Supply &amp; installation of Pre Formed Polyurethane (Bituminous Kraft Paper Facing) (50 kg/m3 density) for chilled water pipes exposed to weather area with fittings, bends, tees, unions, sockets, valves &amp; accessories and on specials complete in all respects as per schedule, specification, drawings and as per instruction of Consultant.</t>
  </si>
  <si>
    <t>Supply, fabrication and installation of M.S sheet metal welded duct of 2.0 mm (16 Gauge) thickness for kitchen exhasut duct, complete in all respects including 300x150 access doors at all changes in direction, transformation, plenums chambers, connection pecs of hood round to square, supports &amp; hangers etc. complete in all respects ready to operate as per drawings, specification, instruction and approval of Consultant..</t>
  </si>
  <si>
    <t>Supply, fabrication and installation of 2" thick rockwool (double layar) insulation of 50kg/m3  density with wire mesh reinforcement over M.S sheet metal ducts of kitchen exhaust air, complete in all respects ready to operate as per drawings, specification, instruction and approval of Consultant.</t>
  </si>
  <si>
    <t>Exhaust air Disc Valves</t>
  </si>
  <si>
    <t>6" Dia</t>
  </si>
  <si>
    <t>3 Feet Length</t>
  </si>
  <si>
    <t>Supply &amp; installation of aluminum fabricated powder coated fresh &amp; exhaust Air louvers including wooden frame, rain protection sheet bird mesh etc complete in all respects ready to operate as per specification, drawings and as per instruction of consultant.</t>
  </si>
  <si>
    <t>Supply &amp; installation of air curtains including, supports, electrical connection etc, complete in all respects ready to operate as per drawings, specification &amp; as per instruction of consultant.</t>
  </si>
  <si>
    <t>Supply &amp; installation of uPVC (Sch 80.) class 'D' pipe for cooling tower makeup, quick filling and drain from overhead tank and boosting pumps to cooling tower compete with ball valves, clamps, bends, tees, drain plugs, sockets, protection treatment including PVC tape wrapping complete in all respects ready to operate, as per drawings and as per instructions of consultant.</t>
  </si>
  <si>
    <t>GF-EAF-02</t>
  </si>
  <si>
    <t>Rev.00</t>
  </si>
  <si>
    <t>Unloading, rigging, lifting, installation, testing and commissioning of air handling units of different capacities complete in all respects, ready to operate with supply and fixing of all accessories, including hanger steel base, vibration isolators, including interconnecting power &amp; control wiring  (terminal connection) with inlet &amp; outlet chilled water connections, drain connection, flexible rubber duct connection / connector etc. complete in all respects ready to operate as per schedule, specification, drawings and as per instruction of consultant.</t>
  </si>
  <si>
    <t>Butterfly Valve (Lever Type)</t>
  </si>
  <si>
    <t xml:space="preserve">2" dia </t>
  </si>
  <si>
    <t>VFD-01 (for CHP-01)</t>
  </si>
  <si>
    <t>4 Feet Length</t>
  </si>
  <si>
    <t>GF-FAF-02</t>
  </si>
  <si>
    <r>
      <t xml:space="preserve">Supply &amp; installation of rubberfoam acoustical duct sound liner adhesive with1/2" thick in supply air duct complete in all respects ready to operate as per specification, drawings and as per instruction of Consultant. </t>
    </r>
    <r>
      <rPr>
        <b/>
        <sz val="10"/>
        <rFont val="Arial"/>
        <family val="2"/>
      </rPr>
      <t>For AHUs &amp; FAHUs only</t>
    </r>
  </si>
  <si>
    <t>Fan Control Panel with incoming Ckt. Breaker, DOL starter for upto 5.5 kW and auto S/D Starter for above 5.5 kW with protections and safeties</t>
  </si>
  <si>
    <t>Supply, Fabrication and installation of 26 SWG gauge G.I. cladding for external / exposed to weather area ducts (except exhaust air) etc. complete in all respects ready to operate as per drawings, specification, instruction of Consultant.</t>
  </si>
  <si>
    <t>Supply, Fabrication and installation of 26 SWG gauge G.I. cladding for over rockwool insulation etc. complete in all respects ready to operate as per drawings, specification, instruction of consultant.</t>
  </si>
  <si>
    <r>
      <t xml:space="preserve">Supply and Installation of aluminum foil facing fiber glass (24 kg/m3 density) insulation 1" thick for G.I. sheet metal ducts of different sections with Aluminum tape protected with 8oz canvas cloth than painted anti fungus paint compete in all respect as per specifications,  drawings and as per instructions of Consultant. </t>
    </r>
    <r>
      <rPr>
        <b/>
        <sz val="10"/>
        <rFont val="Arial"/>
        <family val="2"/>
      </rPr>
      <t>(where it required)</t>
    </r>
  </si>
  <si>
    <t>Supply &amp; installation of 2" thick Pre Formed Polyurethane insulation (Bituminous Kraft Paper Facing, 50 kg/m3 density for external / exposed to weather area ducts, supply, return, fresh air duct, complete in all respects ready to operate as per drawings, specification, instruction of consultant.</t>
  </si>
  <si>
    <t>Chilled Water exposed to weather area &amp; plantroom</t>
  </si>
  <si>
    <t>Supply, fabrication and installation of machine made G.I sheet metal duct for  exposed to weather area ducts, complete in all respects including splitter dampers, guide vanes, flexible duct connection, access door, transformation, plenums chambers, anchors supports &amp; hangers, wooden frame complete in all respects ready to operate as per drawings, specification, instruction of consultant.</t>
  </si>
  <si>
    <t>Linear Slot 6,000 Series</t>
  </si>
  <si>
    <t>2 Slots of 3/4"</t>
  </si>
  <si>
    <t>&gt;   Above quantities based on tender drawing, material should be procured as per approved shop drawing &amp; as per site requirement.</t>
  </si>
  <si>
    <t>&gt;   M.S platform &amp; RCC foundation for placement for equipment will be owner scope.</t>
  </si>
  <si>
    <t>&gt;   Kitchen Hoods supply &amp; installation will be owner scope.</t>
  </si>
  <si>
    <t>Supply &amp; installation of butterfly damper for above flexible duct with gas kits, nut bolts, complete in all respects, ready to operate as per specification, drawings &amp; as per instruction of consultant.</t>
  </si>
  <si>
    <t>Supply &amp; installation of Fire Damper with linkage &amp; fuse complete in all respects ready to operate as per specification, drawings &amp; as per instruction of Consultant.</t>
  </si>
  <si>
    <t>Imtiaz Supermarket</t>
  </si>
  <si>
    <t>MCC for Roof Equipment</t>
  </si>
  <si>
    <t>MCC for Plant Room Equipment</t>
  </si>
  <si>
    <t>Supply, installation, testing and commissioning of interconnecting wiring, control wiring, power wiring from MCC, DB, panel to equipment (equipment as shown in SLD) with isolation switches near the equipment, including civil works related to complete wiring works etc. complete in all respects as per schedule, specifications, drawings &amp; as per instructions of Consultant</t>
  </si>
  <si>
    <t>Supply &amp; installation of flexible duct including hangers, jubilee clamp complete in all respects as per specification, drawings &amp; as per instruction of consultant.</t>
  </si>
  <si>
    <t>FAHU-01</t>
  </si>
  <si>
    <t>DFCU-01</t>
  </si>
  <si>
    <t>DFCU-02</t>
  </si>
  <si>
    <t>DFCU-03</t>
  </si>
  <si>
    <t>Date: 23-09-2024</t>
  </si>
  <si>
    <t>AHU-01</t>
  </si>
  <si>
    <t>2" dia (Quick Fill &amp; Overflow / Drain)</t>
  </si>
  <si>
    <t>Supply &amp; installation of valves &amp; accessories for AHUs, complete in all respects as per specifications, drawings and as per instructions of consultant.</t>
  </si>
  <si>
    <t>b)</t>
  </si>
  <si>
    <t>a)</t>
  </si>
  <si>
    <t>GF-K-EAF-01</t>
  </si>
  <si>
    <t>GF-K-EAF-02</t>
  </si>
  <si>
    <t>4F-EAF-01</t>
  </si>
  <si>
    <t>4F-EAF-02</t>
  </si>
  <si>
    <t>4F-EAF-03</t>
  </si>
  <si>
    <t>4F-FAF-01</t>
  </si>
  <si>
    <t>5F-EAF-01</t>
  </si>
  <si>
    <t>GF-SEF-01</t>
  </si>
  <si>
    <t>1F-SEF-01</t>
  </si>
  <si>
    <t>4F-SEF-01</t>
  </si>
  <si>
    <t>Korangi</t>
  </si>
  <si>
    <t>ACMV Works</t>
  </si>
  <si>
    <t>CSU-01</t>
  </si>
  <si>
    <t>CSU-02</t>
  </si>
  <si>
    <t>CSU-03</t>
  </si>
  <si>
    <t>Supply &amp; installation of valves &amp; accessories for DFCUs, complete in all respects as per specifications, drawings and as per instructions of consultant.</t>
  </si>
  <si>
    <t>GF-AC-01</t>
  </si>
  <si>
    <t>4F-AC-01</t>
  </si>
  <si>
    <t>4F-AC-02</t>
  </si>
  <si>
    <t>Supply &amp; installation of 18 SWG powder quoted G.I. sheet metal tray with cover for refrigerant pipes and control wiring exposed to weather area etc, complete in all respects including hangers, supports brackets complete in all respects ready to operate as per specification, drawings and as per instruction of consultant.</t>
  </si>
  <si>
    <t>1F-AC-01</t>
  </si>
  <si>
    <t>2F-AC-02</t>
  </si>
  <si>
    <t>5F-AC-02</t>
  </si>
  <si>
    <t>All works shall be completed, tested and commissioned as per drawings, specifications and as per instruction of consultant</t>
  </si>
  <si>
    <t>Supply &amp; Intallation of CO CONTROL PANEL, Multizone control panel capable of receiving input signal from the CO sensors and transmitting output signal to smoke extract fans etc, complete in all respects, ready to operate as per schedule, specification, drawings and as per instruction of Consultant.</t>
  </si>
  <si>
    <t>Job</t>
  </si>
  <si>
    <t>Supply &amp; Intallation of wall mounted CO Sensors, complete in all respects, ready to operate as per schedule, specification, drawings and as per instruction of Consultant.</t>
  </si>
  <si>
    <t>Return Air Grills with Access Panels 24"x24"</t>
  </si>
  <si>
    <t>Supply &amp; Fresh Air Grills</t>
  </si>
  <si>
    <t>Supply &amp; Return Air Registers / Diffuser with Damper</t>
  </si>
  <si>
    <t>Bill Of Quantities</t>
  </si>
  <si>
    <t>GF-FAF-01</t>
  </si>
  <si>
    <t>BF-SEF-01</t>
  </si>
  <si>
    <t>BF-SEF-02</t>
  </si>
  <si>
    <t>WHT</t>
  </si>
  <si>
    <t>SST 15%</t>
  </si>
  <si>
    <t>Amount with SST</t>
  </si>
  <si>
    <t>Net Amount</t>
  </si>
  <si>
    <t>Amount Done</t>
  </si>
  <si>
    <t>Less WHT 4.5%</t>
  </si>
  <si>
    <t>This is reference of Telephonic discussion regarding labour work for the project Imtiaz Super market Korangi Karachi mutually agreed amount settled are as follows:</t>
  </si>
  <si>
    <t>Bill of Quantities</t>
  </si>
  <si>
    <t xml:space="preserve">Plumbing &amp; Sanitary Services </t>
  </si>
  <si>
    <t>Imtiaz Super Market</t>
  </si>
  <si>
    <t>Korangi, Karachi.</t>
  </si>
  <si>
    <t xml:space="preserve"> </t>
  </si>
  <si>
    <t xml:space="preserve">Total </t>
  </si>
  <si>
    <t>SECTION - 01,  PLUMBING FIXTURES</t>
  </si>
  <si>
    <t>Supply and Installation of plumbing fixtures &amp; faucets complete in all respects including all accessories, support, hangers, etc. ready to use as per specifications, drawings and instructions of Consultant.</t>
  </si>
  <si>
    <t>European style coupled water closet floor mounted   with seat cover, flush tank C.P. (chrome plated) connector, thimble, etc.</t>
  </si>
  <si>
    <t>Type - EWC</t>
  </si>
  <si>
    <t>Asian style water closet Orissa type with flush tank C.P. (chrome plated) connector, uPVC Class "E" flush pipe, thimble, P-Trap, etc.</t>
  </si>
  <si>
    <t>Type - AWC</t>
  </si>
  <si>
    <t>Toilet Hand Spray with flexible chain &amp; telephone type shower Including tee stop cock etc. complete in all respect.</t>
  </si>
  <si>
    <t>Type - TS (for EWC)</t>
  </si>
  <si>
    <t>Toilet Hand Spray with flexible chain &amp; telephone type shower Including double bib cock etc. complete in all respect.</t>
  </si>
  <si>
    <t>Type - TS (for AWC)</t>
  </si>
  <si>
    <t>Wash basin (WB) including bottle trap, waste, stop cocks, etc.</t>
  </si>
  <si>
    <t xml:space="preserve">Type - WB </t>
  </si>
  <si>
    <t>Type - WB (Vanity)</t>
  </si>
  <si>
    <t>Wash basin hot and cold water mixer, etc.</t>
  </si>
  <si>
    <t>Type - WB</t>
  </si>
  <si>
    <t>Stainless steel kitchen sink including stop cocks,  P-trap / Bottle trap, waste pipe etc complete in all respects.</t>
  </si>
  <si>
    <t>SK - 1,  34" x 20" single bowl and single drainer.</t>
  </si>
  <si>
    <t>SK - 2,  46" x 20" double bowl and single drainer.</t>
  </si>
  <si>
    <t>Sink hot and cold water mixer, etc.</t>
  </si>
  <si>
    <t>SK - 1</t>
  </si>
  <si>
    <t xml:space="preserve">SK - 2  </t>
  </si>
  <si>
    <t>S.S Grease Trap 7.5 Kg inlet/outlet connections 2" dia complete in all respects.</t>
  </si>
  <si>
    <t>Toilet accessories complete set.</t>
  </si>
  <si>
    <t>Soap Dispenser</t>
  </si>
  <si>
    <t>Towel Rail</t>
  </si>
  <si>
    <t>Paper Holder</t>
  </si>
  <si>
    <t>Coat Hooks</t>
  </si>
  <si>
    <t>v.</t>
  </si>
  <si>
    <t>Hand Dryer</t>
  </si>
  <si>
    <t>Sub Total Rs.</t>
  </si>
  <si>
    <t>SECTION-02 WATER SUPPLY SYSTEM.</t>
  </si>
  <si>
    <t>Supply, installation, testing and commissioning of complete pipe work for cold and hot water system including all accessories required to complete systems ready to operate as per specification, drawings &amp; instruction of Consultant.</t>
  </si>
  <si>
    <t>Polypropylene Random PP-R pipes PN 20 and fittings with fusion  jointing along with all types of unions, tees, bends, sockets, clamps, hangers, supports, sleeves, masking  plates, chiseling, making holes making good, excavation, bedding backfilling as required complete in all respect.</t>
  </si>
  <si>
    <t xml:space="preserve">Dia.   OD 25 mm </t>
  </si>
  <si>
    <t>Rft.</t>
  </si>
  <si>
    <t xml:space="preserve">Dia.   OD 40 mm </t>
  </si>
  <si>
    <t xml:space="preserve">Dia.   OD 50 mm </t>
  </si>
  <si>
    <t xml:space="preserve">Dia.   OD 63 mm </t>
  </si>
  <si>
    <t xml:space="preserve">Dia.   OD 75 mm </t>
  </si>
  <si>
    <r>
      <t xml:space="preserve">Same as item </t>
    </r>
    <r>
      <rPr>
        <i/>
        <sz val="10"/>
        <rFont val="Arial"/>
        <family val="2"/>
      </rPr>
      <t>#</t>
    </r>
    <r>
      <rPr>
        <sz val="10"/>
        <rFont val="Arial"/>
        <family val="2"/>
      </rPr>
      <t xml:space="preserve"> 2.1 but for hot water supply with Polypropylene Random  PP-R (PN -25) with Aluminium foil.</t>
    </r>
  </si>
  <si>
    <t>Dia    OD 25 mm</t>
  </si>
  <si>
    <t>Open cell rubber foam insulation 3/8" thick &amp; pvc tape wrapping for hot water pipes.</t>
  </si>
  <si>
    <t xml:space="preserve">Dia    OD 25 mm  </t>
  </si>
  <si>
    <t>uPVC Sch-80 pipe for water supply including specials fittings sockets tees, elbows, bends, reducers, clamps, hangers, plugs and unions etc supported on walls or suspended  from roof slab, including protective as per drawing and specifications complete in all respects.             (Filled &amp; Supply)</t>
  </si>
  <si>
    <t xml:space="preserve">Dia. 1-1/4"   </t>
  </si>
  <si>
    <t xml:space="preserve">Dia. 2"   </t>
  </si>
  <si>
    <t xml:space="preserve">Dia. 3"   </t>
  </si>
  <si>
    <t>Brass body gate valves / ball valves with unions.</t>
  </si>
  <si>
    <t xml:space="preserve">Size  3/4"   </t>
  </si>
  <si>
    <t xml:space="preserve">Size  1-1/4"   </t>
  </si>
  <si>
    <t xml:space="preserve">Size  1-1/2"   </t>
  </si>
  <si>
    <t xml:space="preserve">Size  2"   </t>
  </si>
  <si>
    <t>Size  3"    (CI boby with matching flanges nuts &amp; bolts)</t>
  </si>
  <si>
    <t>Brass body gate checkl valves with unions.</t>
  </si>
  <si>
    <t>Bib cock brass body for washing area.</t>
  </si>
  <si>
    <t xml:space="preserve">Size 3/4"   </t>
  </si>
  <si>
    <t>Hot water storage heater (Electric) suitable for 30 psi working pressure including  thermostat, inlet/outlet connection. Pressure relief valve.</t>
  </si>
  <si>
    <t>HWE-50 (50 Litres Storage Capacity)</t>
  </si>
  <si>
    <t>Pressure boosting pumps set with VFD, motors  electrical panel including incoming, outgoing MCCBs, pressure transmeter, pumps starters,  lead/lag relay, dry run protection, 100 litres diaphragm pressure tank, inter connecting pipe work, valves, mounted on common steel base, lnlet/outlet connection electrical power cable,  foundation as per schedule. (1 duty &amp; 1 standby)</t>
  </si>
  <si>
    <t xml:space="preserve">PBP-01 @ 25 gpm 2.5 bar pressure cut-in &amp; 3.5 cut-out. </t>
  </si>
  <si>
    <t>Submersible bore water transfer pumps set ncluding float switch, water proof cable, ball valve, check valve with union, lifting chain. automatic control system for tank low and high level, auto stop with overflow, complete in all respects.                        (1 duty &amp; 1 standby)</t>
  </si>
  <si>
    <t xml:space="preserve">WTP-01 @ 85 gpm 100 feet head. </t>
  </si>
  <si>
    <t>Set.</t>
  </si>
  <si>
    <t>Motor control electrical panel for Duplex (2 Nos.) submersible pumps including auto Lead/Lag sequencing of pumps, pump starters, auto on / off, float switches, high level alarm, power and control wiring, automatic for above mentioned pumps, control system for auto filling of water to fill the O/H tank, auto stop with overflow, dry run protection, Control wiring from panel to U/G &amp; O/H tank in G.I conduits complete in all respects as per instruction of consultant.</t>
  </si>
  <si>
    <t>SECTION-03 SOIL, WASTE VENT AND RAIN WATER DRAINAGE SYSTEM</t>
  </si>
  <si>
    <t>Supply, fixing, testing and commissioning of equipment, pipe work required to complete the soil, waste, vent and rain water systems in all respects with accessories ready to operate as per specifications, drawings and instructions of Consultant.</t>
  </si>
  <si>
    <t>uPVC pipes of approved make along with specials, fittings, bends, wye, tees, sockets, flexible connectors, sleeves, masking plates, chiseling, making hole, excavation, backfilling making good where as  required jointing with rubber ring seal.</t>
  </si>
  <si>
    <t xml:space="preserve">Dia.   1-1/2"       </t>
  </si>
  <si>
    <t xml:space="preserve">Dia.   2"       </t>
  </si>
  <si>
    <t xml:space="preserve">Dia.   4"        </t>
  </si>
  <si>
    <t xml:space="preserve">Dia.   6"      </t>
  </si>
  <si>
    <t xml:space="preserve">Dia.   2"       Class "D"  (for sump pit discharge pipe) </t>
  </si>
  <si>
    <t xml:space="preserve">Floor trap including S.S grating floor trap, inlet outlet connection complete in all respects. </t>
  </si>
  <si>
    <t>FT- with 4" P - trap</t>
  </si>
  <si>
    <t>Cleanout for soil, waste pipes of approved make.</t>
  </si>
  <si>
    <t>For 4" dia. Pipe with SS floor cover plate  (FCO)</t>
  </si>
  <si>
    <t>uPVC rain water grating of approved design with dome type grating including requisite number of holes in wall plinth or floor for pipe connection and making good the same as necessary to the structure complete including  gasket and clamp complete.</t>
  </si>
  <si>
    <t>RWG - 4" size</t>
  </si>
  <si>
    <t>uPVC cowl for vent pipe of the following dia. including all accessories complete.</t>
  </si>
  <si>
    <t xml:space="preserve">Size. 2"  </t>
  </si>
  <si>
    <t xml:space="preserve">Size. 4"  </t>
  </si>
  <si>
    <t xml:space="preserve">Size. 6"  </t>
  </si>
  <si>
    <t>SECTION-04 EXTERNAL SEWER &amp; MANHOLES</t>
  </si>
  <si>
    <t>Supply, fixing, testing and commissioning of equipment, pipe work required to complete the sewerage disposal services in all respects with accessories ready to operate as per specifications, drawings and instructions of Consultant.</t>
  </si>
  <si>
    <t>uPVC pipes class 'D'  for Sewer drainage with push fit rubber joints including  excavation  in any type of soil,  dewatering if required bedding, back filling with selected material, removing of extra materials.</t>
  </si>
  <si>
    <t>Dia.  6" size</t>
  </si>
  <si>
    <t>Construction of Gully Trap with material including, excavation, 4" size uPVC P-trap CC base CI cover with frame, CC benching water proof internal plaster inlet/out connections etc.</t>
  </si>
  <si>
    <t xml:space="preserve">Type GT,  Size 10"x10" </t>
  </si>
  <si>
    <t>Construction of grating with material including, excavation, uPVC P-trap CC base MS grating with frame, CC benching water proof internal plaster inlet/out connections etc.</t>
  </si>
  <si>
    <t>Size 8" wide</t>
  </si>
  <si>
    <t>Construction of manholes with material including, excavation, base top RCC slab CI cover with frame, GI steps, CC benching water proof internal plaster inlet/out connections etc.</t>
  </si>
  <si>
    <t xml:space="preserve">Size. 24" X 24" </t>
  </si>
  <si>
    <t>Construction of sump pit tank with material including, excavation, base top slab bedding, GI steps, CI  double covers, internal CC water proof plasters, uPVC tees, CC benching, inlet/outlet connection etc, complete in all respect.</t>
  </si>
  <si>
    <t>Size  4'-0" x 4'-0" x 4'-0" water depth</t>
  </si>
  <si>
    <t>Submersible pump for waste water drainage including float switch, water proof cable, ball valves, check valves with union &amp; lifting chain. (1 duty &amp; 1 standby)</t>
  </si>
  <si>
    <t xml:space="preserve">SP-01 @ 40 gpm 30 feet head.  </t>
  </si>
  <si>
    <t>Motor Control panel for Duplex (2 Nos.) submersible pumps including auto Lead/Lag sequencing of pumps, pump starters, auto on / off, float switches, high level alarm, power and control wiring.</t>
  </si>
  <si>
    <t>SECTION-05 SUNDRIES</t>
  </si>
  <si>
    <t>Contractor will priced the  sundries items for all Plumbing &amp; Sanitary (P&amp;S) services as per specifications, drawings and instruction of consultant.</t>
  </si>
  <si>
    <t xml:space="preserve">Submittals, samples, shop drawings, inspections, As-Built drawings, operation and maintenance manuals and the like as required by specification. </t>
  </si>
  <si>
    <t xml:space="preserve">Painting, identification and tagging to the P&amp;S installations and equipments. </t>
  </si>
  <si>
    <t>Testing, and commissioning entire P&amp;S installation as per Engineer's approval.</t>
  </si>
  <si>
    <t>TOTAL OF ALL SECTIONS RS.</t>
  </si>
  <si>
    <t>BiIl of Quantities</t>
  </si>
  <si>
    <t>Fire Suppression Services</t>
  </si>
  <si>
    <t>FIRE FIGHTING SERVICES</t>
  </si>
  <si>
    <t>Supply, installation, testing &amp; commissioning of fire suppression system including all equipment, pipe works and accessories ready to operate as per specifications, drawings and instructions of consultants.</t>
  </si>
  <si>
    <t>Fire hose cabinet double height 32" x 60" x 14", stainless steel front, powder coated back including 1" dia x 100 Rft. rubber hose reel, nozzle guide, lock shield valve, pressure regulating valve automatic 180 deg. swing type, with 2-fire extinguishers as shown on drawing.</t>
  </si>
  <si>
    <t>Type FHC</t>
  </si>
  <si>
    <t>Fire hose cabinet size 42" x 36" x 12" for spare hose pipes including 4 Nos. 2-1/2" x 100 Rft. synthetic hose pipe, jet/spray/fog nozzle with aluminum instantaneous coupling, 2-Nos. fire blanket 6'-0" X 6'-0", fireman's axe, 2-pairs of fire proof gloves, front breakable glass, lock and all other accessories as specified, complete in all respects as per drawings, specified.</t>
  </si>
  <si>
    <t>Type FHC-S</t>
  </si>
  <si>
    <t>Fire department breeching connection 2 ways as per BSS 5041-3 including cabinet with breakable glass, SS frame &amp; drain plug.</t>
  </si>
  <si>
    <t>Landing valves size 2-1/2" dia complete in all respects.</t>
  </si>
  <si>
    <t>MS Sch-40 seamless pipes including all specials fittings UL listed FM approved, threaded, welded joints, flexible pipe, flanges, coupling, masking plates, bends, tees, clamps, supports and hangers, sleeves, masking plates chiseling, cutting holes, making good where required, painting and protection treatment etc. Complete in all respects.</t>
  </si>
  <si>
    <t>Dia  1"             (Threaded fitting)</t>
  </si>
  <si>
    <t>Dia  1-1/4"       (Threaded fitting)</t>
  </si>
  <si>
    <t>Dia  1-1/2"       (Threaded fitting)</t>
  </si>
  <si>
    <t>Dia  2"            (Threaded fitting)</t>
  </si>
  <si>
    <t>Dia  2-1/2"       (Welded joints fitting)</t>
  </si>
  <si>
    <t>vi.</t>
  </si>
  <si>
    <t>Dia  3"            (Welded joints fitting)</t>
  </si>
  <si>
    <t>vii.</t>
  </si>
  <si>
    <t>Dia  4"            (Welded joints fitting)</t>
  </si>
  <si>
    <t>viii.</t>
  </si>
  <si>
    <t>Dia  6"            (Welded joints fitting)</t>
  </si>
  <si>
    <t xml:space="preserve">Sprinkler Heads </t>
  </si>
  <si>
    <t>Sprinkler Upright type standard response K = 5.6 (Opening Temperature 68ºC)</t>
  </si>
  <si>
    <t>Sprinkler Pendent type concealed with cover plate, quick respose K = 5.6  (Opening Temperature 57ºC)</t>
  </si>
  <si>
    <t>Sprinkler Side wall type quick response K = 5.6  (Opening Temperature 57ºC)</t>
  </si>
  <si>
    <t>Fire extinguishers with fixing accessories.</t>
  </si>
  <si>
    <r>
      <t>Type Class B&amp;C FX-3  (5 Kg. CO</t>
    </r>
    <r>
      <rPr>
        <sz val="8"/>
        <rFont val="Arial"/>
        <family val="2"/>
      </rPr>
      <t>2</t>
    </r>
    <r>
      <rPr>
        <sz val="10"/>
        <rFont val="Arial"/>
        <family val="2"/>
      </rPr>
      <t xml:space="preserve"> Carbon Dioxide Gas)</t>
    </r>
  </si>
  <si>
    <t>Type Class A,B&amp;C  FX-4  (6 Kg. Dry Chemical Powder)</t>
  </si>
  <si>
    <t>Type Class K FX-5  (6 Litre Wet chemical fire extinguisher).</t>
  </si>
  <si>
    <t>Automatic fire extinguisher  (10 Kg. Dry Chemical Powder)</t>
  </si>
  <si>
    <t>100 Litres Capacity (Foam Extinguisher Trolley)</t>
  </si>
  <si>
    <t>30 Kg. Capacity (CO2 Extinguisher Trolley)</t>
  </si>
  <si>
    <t>Zone Control Valve assembly 4" dia complete with following.</t>
  </si>
  <si>
    <t>UL Listed Pressure reducing valve (PRV) 4" dia</t>
  </si>
  <si>
    <t>OS &amp; Y Gate valve 4" size</t>
  </si>
  <si>
    <t>Check valve 4" size</t>
  </si>
  <si>
    <t>Pressure Gauge</t>
  </si>
  <si>
    <t>Water flow switch 4" dia</t>
  </si>
  <si>
    <t>2" dia test valve with sight glass &amp; sectional drain valve.</t>
  </si>
  <si>
    <t>Alarm Check valve assembly with alarm gong and pipe work. with retarding chamber.</t>
  </si>
  <si>
    <t xml:space="preserve">Size. 6" </t>
  </si>
  <si>
    <t>Pressure relief valve size 4" dia</t>
  </si>
  <si>
    <t>Automatic air relief valve, 1" connection</t>
  </si>
  <si>
    <t>Automatic air relief valve, 1" connection with ball valve.</t>
  </si>
  <si>
    <t>Pressure gauge with ball valve.</t>
  </si>
  <si>
    <t>Float Switch for low water level cut off.</t>
  </si>
  <si>
    <t>Anti vortex suction plates for 6" dia. suction pipe</t>
  </si>
  <si>
    <t>Flow meter 6" dia.</t>
  </si>
  <si>
    <t xml:space="preserve">OS &amp; Y Gate valve matching flanges with tempering switch. </t>
  </si>
  <si>
    <t>Size. 3"</t>
  </si>
  <si>
    <t>Size. 4"</t>
  </si>
  <si>
    <t>Size. 6"</t>
  </si>
  <si>
    <t xml:space="preserve">Throttling type butterfly valve with matching flanges. </t>
  </si>
  <si>
    <t xml:space="preserve">C.I body check valve with matching flanges. </t>
  </si>
  <si>
    <t>Fire Pumps Set 500 gpm @ 9.5 bar comprising of 1 No. multistage in line Jockey Pump + 1 No. main horizontal pump with electrical motor + 1 No. Standby horizontal pump with diesel engine, diesel storage tank including pump controllers mounted on common MS skid, inter connecting pipes, wiring, OS&amp;Y valve, check valves and all accessories as per requirement of  NFPA 20, drawings and engineer instruction.</t>
  </si>
  <si>
    <t>Supervisory Fire Control Panel for sensing and monitoring of flow and monitoring OS&amp;Y valves switching with true alarm including batteries and charger.</t>
  </si>
  <si>
    <t>MS insulated 6" dia Diesel Engine Flue pipe with 2" Rockwool insulation up to outside the building as per Consultant's approval.</t>
  </si>
  <si>
    <r>
      <t xml:space="preserve">Allied electrical work including power cables to pumps motors, control cables and wires from sensing monitoring and indicating devices such flow switches and valves to Electrical Control Panel and Fire Control Panel and supervisory switch including GI/PVC conduits and tray, termination, luxes and all accessories complete in all respects.
</t>
    </r>
    <r>
      <rPr>
        <b/>
        <sz val="8"/>
        <rFont val="Arial"/>
        <family val="2"/>
      </rPr>
      <t xml:space="preserve">Note: </t>
    </r>
    <r>
      <rPr>
        <sz val="8"/>
        <rFont val="Arial"/>
        <family val="2"/>
      </rPr>
      <t>Contractor shall perform allied electrical works within the pump room. Power to the pump room shall be provided by the client.</t>
    </r>
  </si>
  <si>
    <t>Supply &amp; installation of fire stop material (for passive fire fighting / smoke barrier) in all MEP openings and penetrations, either in slab or wall,  complete in all respects, ready to operate as per fire stopper recommended material, and as per instruction of Consultant.</t>
  </si>
  <si>
    <t>Making of As-Built &amp; Shop Drawings on AutoCAD 2018 or latest version with sectional details complete in all respects as per instructions of consultant.</t>
  </si>
  <si>
    <t xml:space="preserve">Painting, identification and tagging to the installations and equipments. </t>
  </si>
  <si>
    <t xml:space="preserve">Flushing of entire fire pipe work according to (NFPA-13). </t>
  </si>
  <si>
    <t>Testing, and commissioning of entire fire fighting installation as per Consultant's approval.</t>
  </si>
  <si>
    <t>Total Cost of FSS Works Rs.</t>
  </si>
  <si>
    <t>Note:</t>
  </si>
  <si>
    <t>&gt;</t>
  </si>
  <si>
    <t>Above quantities based on tender drawing, material should be procured as per approved shop drawing &amp; as per site requirement.</t>
  </si>
  <si>
    <t>Contractor is instructed to visit the site, understand the nature of work &amp; then fill the rates accordingly and submit the quotation.
No argument and discussion will be entertained after awarding of work.</t>
  </si>
  <si>
    <t>Miscellaneous work which was not included in BOQ but necessary to complete the project in all respects and ready to operate 
as per instructions of Consultant. (Bidder should mentioned the type of works).</t>
  </si>
  <si>
    <t>SUMMARY OF COST</t>
  </si>
  <si>
    <t>S.No</t>
  </si>
  <si>
    <t>Activity.</t>
  </si>
  <si>
    <t>AMOUNT</t>
  </si>
  <si>
    <t>C</t>
  </si>
  <si>
    <t>HVAC WORKS</t>
  </si>
  <si>
    <t>PLUMBING WORKS</t>
  </si>
  <si>
    <t>TOTAL RS.</t>
  </si>
  <si>
    <t>SST @ 15%</t>
  </si>
  <si>
    <t>FIRE FIGHTING WORK</t>
  </si>
  <si>
    <t>Total After Discount</t>
  </si>
  <si>
    <t>Discount 11.757%</t>
  </si>
  <si>
    <t>Total Cost of Work</t>
  </si>
  <si>
    <t>IMITAZ SUPERMARKET KORANGI KARACHI</t>
  </si>
  <si>
    <t>Rec 40%</t>
  </si>
  <si>
    <t>Less WHT 6.60%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</si>
</sst>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 #,##0.00_-;_-* &quot;-&quot;??_-;_-@_-"/>
    <numFmt numFmtId="164" formatCode="_(* #,##0.00_);_(* \(#,##0.00\);_(* &quot;-&quot;??_);_(@_)"/>
    <numFmt numFmtId="165" formatCode="General_)"/>
    <numFmt numFmtId="166" formatCode="0.0"/>
    <numFmt numFmtId="167" formatCode="0.0%"/>
    <numFmt numFmtId="168" formatCode="_-* #,##0_-;\-* #,##0_-;_-* &quot;-&quot;??_-;_-@_-"/>
    <numFmt numFmtId="169" formatCode="_(* #,##0_);_(* \(#,##0\);_(* &quot;-&quot;??_);_(@_)"/>
  </numFmts>
  <fonts count="32" x14ac:knownFonts="1">
    <font>
      <sz val="11"/>
      <name val="Arial"/>
    </font>
    <font>
      <sz val="11"/>
      <color theme="1"/>
      <name val="Calibri"/>
      <family val="2"/>
      <scheme val="minor"/>
    </font>
    <font>
      <sz val="10"/>
      <name val="Arial"/>
      <family val="2"/>
    </font>
    <font>
      <sz val="12"/>
      <name val="Arial"/>
      <family val="2"/>
    </font>
    <font>
      <i/>
      <sz val="11"/>
      <name val="Arial"/>
      <family val="2"/>
    </font>
    <font>
      <sz val="11"/>
      <name val="Arial"/>
      <family val="2"/>
    </font>
    <font>
      <b/>
      <sz val="11"/>
      <name val="Arial"/>
      <family val="2"/>
    </font>
    <font>
      <b/>
      <sz val="12"/>
      <name val="Arial"/>
      <family val="2"/>
    </font>
    <font>
      <b/>
      <sz val="10"/>
      <name val="Arial"/>
      <family val="2"/>
    </font>
    <font>
      <i/>
      <sz val="10"/>
      <name val="Arial"/>
      <family val="2"/>
    </font>
    <font>
      <sz val="9"/>
      <name val="Arial"/>
      <family val="2"/>
    </font>
    <font>
      <sz val="11"/>
      <color theme="1"/>
      <name val="Arial"/>
      <family val="2"/>
    </font>
    <font>
      <sz val="10"/>
      <color theme="1"/>
      <name val="Arial"/>
      <family val="2"/>
    </font>
    <font>
      <sz val="9"/>
      <color theme="1"/>
      <name val="Arial"/>
      <family val="2"/>
    </font>
    <font>
      <sz val="10"/>
      <color theme="0"/>
      <name val="Arial"/>
      <family val="2"/>
    </font>
    <font>
      <sz val="12"/>
      <color theme="1"/>
      <name val="Arial"/>
      <family val="2"/>
    </font>
    <font>
      <sz val="12"/>
      <name val="Times New Roman"/>
      <family val="1"/>
    </font>
    <font>
      <b/>
      <sz val="10"/>
      <color theme="1"/>
      <name val="Arial"/>
      <family val="2"/>
    </font>
    <font>
      <sz val="11"/>
      <name val="Arial"/>
      <family val="2"/>
    </font>
    <font>
      <sz val="10"/>
      <name val="Helv"/>
    </font>
    <font>
      <b/>
      <sz val="14"/>
      <name val="Arial"/>
      <family val="2"/>
    </font>
    <font>
      <b/>
      <sz val="16"/>
      <name val="Arial"/>
      <family val="2"/>
    </font>
    <font>
      <sz val="11"/>
      <name val="Helv"/>
    </font>
    <font>
      <b/>
      <u/>
      <sz val="10"/>
      <name val="Arial"/>
      <family val="2"/>
    </font>
    <font>
      <sz val="8"/>
      <name val="Arial"/>
      <family val="2"/>
    </font>
    <font>
      <b/>
      <sz val="8"/>
      <name val="Arial"/>
      <family val="2"/>
    </font>
    <font>
      <b/>
      <sz val="12"/>
      <name val="Century Gothic"/>
      <family val="2"/>
    </font>
    <font>
      <sz val="12"/>
      <name val="Century Gothic"/>
      <family val="2"/>
    </font>
    <font>
      <sz val="12"/>
      <color theme="1"/>
      <name val="Century Gothic"/>
      <family val="2"/>
    </font>
    <font>
      <b/>
      <sz val="12"/>
      <color theme="1"/>
      <name val="Century Gothic"/>
      <family val="2"/>
    </font>
    <font>
      <b/>
      <sz val="11"/>
      <color theme="1"/>
      <name val="Century Gothic"/>
      <family val="2"/>
    </font>
    <font>
      <b/>
      <sz val="14"/>
      <color theme="1"/>
      <name val="Century Gothic"/>
      <family val="2"/>
    </font>
  </fonts>
  <fills count="8">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rgb="FF92D050"/>
        <bgColor indexed="64"/>
      </patternFill>
    </fill>
    <fill>
      <patternFill patternType="solid">
        <fgColor theme="9" tint="0.79998168889431442"/>
        <bgColor indexed="64"/>
      </patternFill>
    </fill>
    <fill>
      <patternFill patternType="solid">
        <fgColor theme="4" tint="-0.249977111117893"/>
        <bgColor indexed="64"/>
      </patternFill>
    </fill>
    <fill>
      <patternFill patternType="solid">
        <fgColor theme="0" tint="-0.14999847407452621"/>
        <bgColor indexed="64"/>
      </patternFill>
    </fill>
  </fills>
  <borders count="90">
    <border>
      <left/>
      <right/>
      <top/>
      <bottom/>
      <diagonal/>
    </border>
    <border>
      <left style="thin">
        <color indexed="64"/>
      </left>
      <right style="thin">
        <color indexed="64"/>
      </right>
      <top/>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diagonal/>
    </border>
    <border>
      <left style="thin">
        <color indexed="64"/>
      </left>
      <right/>
      <top/>
      <bottom/>
      <diagonal/>
    </border>
    <border>
      <left style="thin">
        <color indexed="64"/>
      </left>
      <right/>
      <top/>
      <bottom style="hair">
        <color indexed="64"/>
      </bottom>
      <diagonal/>
    </border>
    <border>
      <left style="thin">
        <color indexed="64"/>
      </left>
      <right/>
      <top style="hair">
        <color indexed="64"/>
      </top>
      <bottom style="hair">
        <color indexed="64"/>
      </bottom>
      <diagonal/>
    </border>
    <border>
      <left style="thin">
        <color indexed="64"/>
      </left>
      <right style="medium">
        <color indexed="64"/>
      </right>
      <top/>
      <bottom/>
      <diagonal/>
    </border>
    <border>
      <left style="thin">
        <color indexed="64"/>
      </left>
      <right/>
      <top style="hair">
        <color indexed="64"/>
      </top>
      <bottom/>
      <diagonal/>
    </border>
    <border>
      <left style="thin">
        <color indexed="64"/>
      </left>
      <right style="medium">
        <color indexed="64"/>
      </right>
      <top/>
      <bottom style="hair">
        <color indexed="64"/>
      </bottom>
      <diagonal/>
    </border>
    <border>
      <left style="thin">
        <color indexed="64"/>
      </left>
      <right style="medium">
        <color indexed="64"/>
      </right>
      <top style="hair">
        <color indexed="64"/>
      </top>
      <bottom style="hair">
        <color indexed="64"/>
      </bottom>
      <diagonal/>
    </border>
    <border>
      <left style="thin">
        <color indexed="64"/>
      </left>
      <right style="medium">
        <color indexed="64"/>
      </right>
      <top style="hair">
        <color indexed="64"/>
      </top>
      <bottom/>
      <diagonal/>
    </border>
    <border>
      <left style="thin">
        <color indexed="64"/>
      </left>
      <right style="thin">
        <color indexed="64"/>
      </right>
      <top style="double">
        <color indexed="64"/>
      </top>
      <bottom style="medium">
        <color indexed="64"/>
      </bottom>
      <diagonal/>
    </border>
    <border>
      <left style="thin">
        <color indexed="64"/>
      </left>
      <right style="thin">
        <color indexed="64"/>
      </right>
      <top style="medium">
        <color indexed="64"/>
      </top>
      <bottom style="double">
        <color indexed="64"/>
      </bottom>
      <diagonal/>
    </border>
    <border>
      <left style="thin">
        <color indexed="64"/>
      </left>
      <right style="medium">
        <color indexed="64"/>
      </right>
      <top style="medium">
        <color indexed="64"/>
      </top>
      <bottom style="double">
        <color indexed="64"/>
      </bottom>
      <diagonal/>
    </border>
    <border>
      <left style="thin">
        <color indexed="64"/>
      </left>
      <right/>
      <top style="medium">
        <color indexed="64"/>
      </top>
      <bottom style="double">
        <color indexed="64"/>
      </bottom>
      <diagonal/>
    </border>
    <border>
      <left style="medium">
        <color indexed="64"/>
      </left>
      <right/>
      <top style="double">
        <color indexed="64"/>
      </top>
      <bottom style="medium">
        <color indexed="64"/>
      </bottom>
      <diagonal/>
    </border>
    <border>
      <left style="thin">
        <color indexed="64"/>
      </left>
      <right style="medium">
        <color indexed="64"/>
      </right>
      <top style="double">
        <color indexed="64"/>
      </top>
      <bottom style="medium">
        <color indexed="64"/>
      </bottom>
      <diagonal/>
    </border>
    <border>
      <left/>
      <right style="thin">
        <color indexed="64"/>
      </right>
      <top/>
      <bottom/>
      <diagonal/>
    </border>
    <border>
      <left/>
      <right style="thin">
        <color indexed="64"/>
      </right>
      <top style="double">
        <color indexed="64"/>
      </top>
      <bottom style="medium">
        <color indexed="64"/>
      </bottom>
      <diagonal/>
    </border>
    <border>
      <left style="medium">
        <color indexed="64"/>
      </left>
      <right/>
      <top style="medium">
        <color indexed="64"/>
      </top>
      <bottom style="double">
        <color indexed="64"/>
      </bottom>
      <diagonal/>
    </border>
    <border>
      <left/>
      <right style="thin">
        <color indexed="64"/>
      </right>
      <top style="medium">
        <color indexed="64"/>
      </top>
      <bottom style="double">
        <color indexed="64"/>
      </bottom>
      <diagonal/>
    </border>
    <border>
      <left style="medium">
        <color indexed="64"/>
      </left>
      <right/>
      <top/>
      <bottom/>
      <diagonal/>
    </border>
    <border>
      <left style="thin">
        <color auto="1"/>
      </left>
      <right style="medium">
        <color auto="1"/>
      </right>
      <top style="medium">
        <color auto="1"/>
      </top>
      <bottom/>
      <diagonal/>
    </border>
    <border>
      <left style="thin">
        <color indexed="64"/>
      </left>
      <right/>
      <top style="double">
        <color indexed="64"/>
      </top>
      <bottom style="medium">
        <color indexed="64"/>
      </bottom>
      <diagonal/>
    </border>
    <border>
      <left style="thin">
        <color indexed="64"/>
      </left>
      <right style="thin">
        <color indexed="64"/>
      </right>
      <top style="hair">
        <color indexed="64"/>
      </top>
      <bottom style="double">
        <color indexed="64"/>
      </bottom>
      <diagonal/>
    </border>
    <border>
      <left style="thin">
        <color indexed="64"/>
      </left>
      <right/>
      <top style="hair">
        <color indexed="64"/>
      </top>
      <bottom style="double">
        <color indexed="64"/>
      </bottom>
      <diagonal/>
    </border>
    <border>
      <left style="medium">
        <color auto="1"/>
      </left>
      <right style="hair">
        <color auto="1"/>
      </right>
      <top style="medium">
        <color auto="1"/>
      </top>
      <bottom style="medium">
        <color indexed="64"/>
      </bottom>
      <diagonal/>
    </border>
    <border>
      <left style="hair">
        <color auto="1"/>
      </left>
      <right style="thin">
        <color indexed="64"/>
      </right>
      <top style="medium">
        <color auto="1"/>
      </top>
      <bottom style="medium">
        <color indexed="64"/>
      </bottom>
      <diagonal/>
    </border>
    <border>
      <left style="medium">
        <color auto="1"/>
      </left>
      <right style="hair">
        <color auto="1"/>
      </right>
      <top style="medium">
        <color indexed="64"/>
      </top>
      <bottom style="double">
        <color indexed="64"/>
      </bottom>
      <diagonal/>
    </border>
    <border>
      <left style="hair">
        <color auto="1"/>
      </left>
      <right style="thin">
        <color indexed="64"/>
      </right>
      <top style="medium">
        <color indexed="64"/>
      </top>
      <bottom style="double">
        <color indexed="64"/>
      </bottom>
      <diagonal/>
    </border>
    <border>
      <left style="medium">
        <color auto="1"/>
      </left>
      <right style="hair">
        <color auto="1"/>
      </right>
      <top/>
      <bottom/>
      <diagonal/>
    </border>
    <border>
      <left style="hair">
        <color auto="1"/>
      </left>
      <right style="thin">
        <color indexed="64"/>
      </right>
      <top/>
      <bottom/>
      <diagonal/>
    </border>
    <border>
      <left style="medium">
        <color auto="1"/>
      </left>
      <right style="hair">
        <color auto="1"/>
      </right>
      <top/>
      <bottom style="hair">
        <color indexed="64"/>
      </bottom>
      <diagonal/>
    </border>
    <border>
      <left style="hair">
        <color auto="1"/>
      </left>
      <right style="thin">
        <color indexed="64"/>
      </right>
      <top/>
      <bottom style="hair">
        <color indexed="64"/>
      </bottom>
      <diagonal/>
    </border>
    <border>
      <left style="medium">
        <color auto="1"/>
      </left>
      <right style="hair">
        <color auto="1"/>
      </right>
      <top style="hair">
        <color indexed="64"/>
      </top>
      <bottom style="hair">
        <color indexed="64"/>
      </bottom>
      <diagonal/>
    </border>
    <border>
      <left style="hair">
        <color auto="1"/>
      </left>
      <right style="thin">
        <color indexed="64"/>
      </right>
      <top style="hair">
        <color indexed="64"/>
      </top>
      <bottom style="hair">
        <color indexed="64"/>
      </bottom>
      <diagonal/>
    </border>
    <border>
      <left style="medium">
        <color auto="1"/>
      </left>
      <right style="hair">
        <color auto="1"/>
      </right>
      <top style="hair">
        <color indexed="64"/>
      </top>
      <bottom/>
      <diagonal/>
    </border>
    <border>
      <left style="hair">
        <color auto="1"/>
      </left>
      <right style="thin">
        <color indexed="64"/>
      </right>
      <top style="hair">
        <color indexed="64"/>
      </top>
      <bottom/>
      <diagonal/>
    </border>
    <border>
      <left style="medium">
        <color auto="1"/>
      </left>
      <right style="hair">
        <color auto="1"/>
      </right>
      <top style="double">
        <color indexed="64"/>
      </top>
      <bottom style="medium">
        <color indexed="64"/>
      </bottom>
      <diagonal/>
    </border>
    <border>
      <left style="hair">
        <color auto="1"/>
      </left>
      <right style="thin">
        <color indexed="64"/>
      </right>
      <top style="double">
        <color indexed="64"/>
      </top>
      <bottom style="medium">
        <color indexed="64"/>
      </bottom>
      <diagonal/>
    </border>
    <border>
      <left style="hair">
        <color auto="1"/>
      </left>
      <right style="thin">
        <color indexed="64"/>
      </right>
      <top style="medium">
        <color auto="1"/>
      </top>
      <bottom/>
      <diagonal/>
    </border>
    <border>
      <left style="thin">
        <color auto="1"/>
      </left>
      <right style="hair">
        <color auto="1"/>
      </right>
      <top style="medium">
        <color auto="1"/>
      </top>
      <bottom/>
      <diagonal/>
    </border>
    <border>
      <left style="thin">
        <color auto="1"/>
      </left>
      <right style="hair">
        <color auto="1"/>
      </right>
      <top style="medium">
        <color indexed="64"/>
      </top>
      <bottom style="double">
        <color indexed="64"/>
      </bottom>
      <diagonal/>
    </border>
    <border>
      <left style="thin">
        <color auto="1"/>
      </left>
      <right style="hair">
        <color auto="1"/>
      </right>
      <top/>
      <bottom/>
      <diagonal/>
    </border>
    <border>
      <left style="thin">
        <color auto="1"/>
      </left>
      <right style="hair">
        <color auto="1"/>
      </right>
      <top/>
      <bottom style="hair">
        <color indexed="64"/>
      </bottom>
      <diagonal/>
    </border>
    <border>
      <left style="thin">
        <color auto="1"/>
      </left>
      <right style="hair">
        <color auto="1"/>
      </right>
      <top style="hair">
        <color indexed="64"/>
      </top>
      <bottom style="hair">
        <color indexed="64"/>
      </bottom>
      <diagonal/>
    </border>
    <border>
      <left style="thin">
        <color auto="1"/>
      </left>
      <right style="hair">
        <color auto="1"/>
      </right>
      <top style="hair">
        <color indexed="64"/>
      </top>
      <bottom/>
      <diagonal/>
    </border>
    <border>
      <left style="thin">
        <color auto="1"/>
      </left>
      <right style="hair">
        <color auto="1"/>
      </right>
      <top style="double">
        <color indexed="64"/>
      </top>
      <bottom style="medium">
        <color indexed="64"/>
      </bottom>
      <diagonal/>
    </border>
    <border>
      <left style="thin">
        <color indexed="64"/>
      </left>
      <right style="thin">
        <color indexed="64"/>
      </right>
      <top style="hair">
        <color indexed="64"/>
      </top>
      <bottom style="medium">
        <color auto="1"/>
      </bottom>
      <diagonal/>
    </border>
    <border>
      <left style="thin">
        <color indexed="64"/>
      </left>
      <right style="medium">
        <color indexed="64"/>
      </right>
      <top style="hair">
        <color indexed="64"/>
      </top>
      <bottom style="medium">
        <color auto="1"/>
      </bottom>
      <diagonal/>
    </border>
    <border>
      <left/>
      <right/>
      <top style="medium">
        <color auto="1"/>
      </top>
      <bottom/>
      <diagonal/>
    </border>
    <border>
      <left style="medium">
        <color indexed="64"/>
      </left>
      <right/>
      <top/>
      <bottom style="double">
        <color indexed="64"/>
      </bottom>
      <diagonal/>
    </border>
    <border>
      <left/>
      <right style="thin">
        <color indexed="64"/>
      </right>
      <top/>
      <bottom style="double">
        <color indexed="64"/>
      </bottom>
      <diagonal/>
    </border>
    <border>
      <left style="thin">
        <color indexed="64"/>
      </left>
      <right style="thin">
        <color indexed="64"/>
      </right>
      <top style="medium">
        <color auto="1"/>
      </top>
      <bottom style="hair">
        <color indexed="64"/>
      </bottom>
      <diagonal/>
    </border>
    <border>
      <left style="thin">
        <color indexed="64"/>
      </left>
      <right style="thin">
        <color indexed="64"/>
      </right>
      <top/>
      <bottom style="medium">
        <color indexed="64"/>
      </bottom>
      <diagonal/>
    </border>
    <border>
      <left style="medium">
        <color indexed="64"/>
      </left>
      <right/>
      <top/>
      <bottom style="medium">
        <color indexed="64"/>
      </bottom>
      <diagonal/>
    </border>
    <border>
      <left/>
      <right style="thin">
        <color indexed="64"/>
      </right>
      <top/>
      <bottom style="medium">
        <color indexed="64"/>
      </bottom>
      <diagonal/>
    </border>
    <border>
      <left style="thin">
        <color indexed="64"/>
      </left>
      <right/>
      <top style="hair">
        <color indexed="64"/>
      </top>
      <bottom style="medium">
        <color indexed="64"/>
      </bottom>
      <diagonal/>
    </border>
    <border>
      <left style="thin">
        <color indexed="64"/>
      </left>
      <right/>
      <top/>
      <bottom style="medium">
        <color indexed="64"/>
      </bottom>
      <diagonal/>
    </border>
    <border>
      <left style="medium">
        <color auto="1"/>
      </left>
      <right style="hair">
        <color auto="1"/>
      </right>
      <top style="hair">
        <color indexed="64"/>
      </top>
      <bottom style="medium">
        <color indexed="64"/>
      </bottom>
      <diagonal/>
    </border>
    <border>
      <left style="hair">
        <color auto="1"/>
      </left>
      <right style="thin">
        <color indexed="64"/>
      </right>
      <top style="hair">
        <color indexed="64"/>
      </top>
      <bottom style="medium">
        <color indexed="64"/>
      </bottom>
      <diagonal/>
    </border>
    <border>
      <left style="thin">
        <color auto="1"/>
      </left>
      <right style="hair">
        <color auto="1"/>
      </right>
      <top style="hair">
        <color indexed="64"/>
      </top>
      <bottom style="medium">
        <color indexed="64"/>
      </bottom>
      <diagonal/>
    </border>
    <border>
      <left style="medium">
        <color indexed="64"/>
      </left>
      <right/>
      <top style="medium">
        <color indexed="64"/>
      </top>
      <bottom/>
      <diagonal/>
    </border>
    <border>
      <left/>
      <right style="thin">
        <color indexed="64"/>
      </right>
      <top style="medium">
        <color indexed="64"/>
      </top>
      <bottom/>
      <diagonal/>
    </border>
    <border>
      <left style="thin">
        <color indexed="64"/>
      </left>
      <right/>
      <top style="medium">
        <color indexed="64"/>
      </top>
      <bottom/>
      <diagonal/>
    </border>
    <border>
      <left style="thin">
        <color indexed="64"/>
      </left>
      <right style="thin">
        <color indexed="64"/>
      </right>
      <top style="medium">
        <color indexed="64"/>
      </top>
      <bottom/>
      <diagonal/>
    </border>
    <border>
      <left style="medium">
        <color auto="1"/>
      </left>
      <right style="hair">
        <color auto="1"/>
      </right>
      <top style="medium">
        <color indexed="64"/>
      </top>
      <bottom/>
      <diagonal/>
    </border>
    <border>
      <left style="thin">
        <color indexed="64"/>
      </left>
      <right/>
      <top style="medium">
        <color indexed="64"/>
      </top>
      <bottom style="hair">
        <color indexed="64"/>
      </bottom>
      <diagonal/>
    </border>
    <border>
      <left style="medium">
        <color auto="1"/>
      </left>
      <right style="hair">
        <color auto="1"/>
      </right>
      <top style="medium">
        <color indexed="64"/>
      </top>
      <bottom style="hair">
        <color indexed="64"/>
      </bottom>
      <diagonal/>
    </border>
    <border>
      <left style="hair">
        <color auto="1"/>
      </left>
      <right style="thin">
        <color indexed="64"/>
      </right>
      <top style="medium">
        <color indexed="64"/>
      </top>
      <bottom style="hair">
        <color indexed="64"/>
      </bottom>
      <diagonal/>
    </border>
    <border>
      <left style="thin">
        <color auto="1"/>
      </left>
      <right style="hair">
        <color auto="1"/>
      </right>
      <top style="medium">
        <color indexed="64"/>
      </top>
      <bottom style="hair">
        <color indexed="64"/>
      </bottom>
      <diagonal/>
    </border>
    <border>
      <left style="thin">
        <color indexed="64"/>
      </left>
      <right style="thin">
        <color indexed="64"/>
      </right>
      <top style="thin">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right/>
      <top/>
      <bottom style="double">
        <color indexed="64"/>
      </bottom>
      <diagonal/>
    </border>
    <border>
      <left style="thin">
        <color indexed="64"/>
      </left>
      <right style="thin">
        <color indexed="64"/>
      </right>
      <top/>
      <bottom style="double">
        <color indexed="64"/>
      </bottom>
      <diagonal/>
    </border>
    <border>
      <left style="thin">
        <color indexed="64"/>
      </left>
      <right style="medium">
        <color indexed="64"/>
      </right>
      <top/>
      <bottom style="double">
        <color indexed="64"/>
      </bottom>
      <diagonal/>
    </border>
    <border>
      <left style="medium">
        <color indexed="64"/>
      </left>
      <right/>
      <top style="double">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thin">
        <color indexed="64"/>
      </left>
      <right/>
      <top style="double">
        <color indexed="64"/>
      </top>
      <bottom/>
      <diagonal/>
    </border>
    <border>
      <left style="thin">
        <color indexed="64"/>
      </left>
      <right style="medium">
        <color indexed="64"/>
      </right>
      <top style="double">
        <color indexed="64"/>
      </top>
      <bottom/>
      <diagonal/>
    </border>
    <border>
      <left/>
      <right style="medium">
        <color indexed="64"/>
      </right>
      <top/>
      <bottom/>
      <diagonal/>
    </border>
    <border>
      <left/>
      <right/>
      <top/>
      <bottom style="hair">
        <color indexed="64"/>
      </bottom>
      <diagonal/>
    </border>
    <border>
      <left/>
      <right style="medium">
        <color indexed="64"/>
      </right>
      <top style="double">
        <color indexed="64"/>
      </top>
      <bottom style="medium">
        <color indexed="64"/>
      </bottom>
      <diagonal/>
    </border>
    <border>
      <left/>
      <right/>
      <top style="double">
        <color indexed="64"/>
      </top>
      <bottom style="medium">
        <color indexed="64"/>
      </bottom>
      <diagonal/>
    </border>
    <border>
      <left/>
      <right/>
      <top/>
      <bottom style="medium">
        <color indexed="64"/>
      </bottom>
      <diagonal/>
    </border>
  </borders>
  <cellStyleXfs count="18">
    <xf numFmtId="0" fontId="0" fillId="0" borderId="0"/>
    <xf numFmtId="164" fontId="5" fillId="0" borderId="0" applyFont="0" applyFill="0" applyBorder="0" applyAlignment="0" applyProtection="0"/>
    <xf numFmtId="164" fontId="5" fillId="0" borderId="0" applyFont="0" applyFill="0" applyBorder="0" applyAlignment="0" applyProtection="0"/>
    <xf numFmtId="0" fontId="5" fillId="0" borderId="0"/>
    <xf numFmtId="0" fontId="2" fillId="0" borderId="0"/>
    <xf numFmtId="9" fontId="5" fillId="0" borderId="0" applyFont="0" applyFill="0" applyBorder="0" applyAlignment="0" applyProtection="0"/>
    <xf numFmtId="0" fontId="5" fillId="0" borderId="0"/>
    <xf numFmtId="0" fontId="2" fillId="0" borderId="0"/>
    <xf numFmtId="0" fontId="2" fillId="0" borderId="0"/>
    <xf numFmtId="0" fontId="3" fillId="0" borderId="0">
      <alignment vertical="center"/>
    </xf>
    <xf numFmtId="164" fontId="16" fillId="0" borderId="0" applyFont="0" applyFill="0" applyBorder="0" applyAlignment="0" applyProtection="0"/>
    <xf numFmtId="43" fontId="18" fillId="0" borderId="0" applyFont="0" applyFill="0" applyBorder="0" applyAlignment="0" applyProtection="0"/>
    <xf numFmtId="0" fontId="19" fillId="0" borderId="0"/>
    <xf numFmtId="164" fontId="2" fillId="0" borderId="0" applyFont="0" applyFill="0" applyBorder="0" applyAlignment="0" applyProtection="0"/>
    <xf numFmtId="0" fontId="5" fillId="0" borderId="0"/>
    <xf numFmtId="164" fontId="2" fillId="0" borderId="0" applyFont="0" applyFill="0" applyBorder="0" applyAlignment="0" applyProtection="0"/>
    <xf numFmtId="0" fontId="1" fillId="0" borderId="0"/>
    <xf numFmtId="164" fontId="1" fillId="0" borderId="0" applyFont="0" applyFill="0" applyBorder="0" applyAlignment="0" applyProtection="0"/>
  </cellStyleXfs>
  <cellXfs count="666">
    <xf numFmtId="0" fontId="0" fillId="0" borderId="0" xfId="0"/>
    <xf numFmtId="0" fontId="2" fillId="0" borderId="0" xfId="3" applyFont="1"/>
    <xf numFmtId="0" fontId="2" fillId="0" borderId="0" xfId="3" applyFont="1" applyAlignment="1">
      <alignment vertical="center"/>
    </xf>
    <xf numFmtId="165" fontId="6" fillId="0" borderId="14" xfId="3" applyNumberFormat="1" applyFont="1" applyBorder="1" applyAlignment="1">
      <alignment horizontal="center" vertical="center"/>
    </xf>
    <xf numFmtId="3" fontId="2" fillId="0" borderId="10" xfId="3" applyNumberFormat="1" applyFont="1" applyBorder="1" applyAlignment="1">
      <alignment vertical="center"/>
    </xf>
    <xf numFmtId="0" fontId="3" fillId="0" borderId="0" xfId="3" applyFont="1" applyAlignment="1">
      <alignment vertical="center"/>
    </xf>
    <xf numFmtId="0" fontId="5" fillId="0" borderId="0" xfId="3" applyAlignment="1">
      <alignment vertical="center"/>
    </xf>
    <xf numFmtId="0" fontId="5" fillId="0" borderId="0" xfId="3"/>
    <xf numFmtId="3" fontId="5" fillId="0" borderId="0" xfId="3" applyNumberFormat="1" applyAlignment="1">
      <alignment horizontal="right" vertical="center"/>
    </xf>
    <xf numFmtId="3" fontId="2" fillId="0" borderId="11" xfId="3" applyNumberFormat="1" applyFont="1" applyBorder="1" applyAlignment="1">
      <alignment vertical="center"/>
    </xf>
    <xf numFmtId="3" fontId="2" fillId="0" borderId="0" xfId="3" applyNumberFormat="1" applyFont="1" applyAlignment="1">
      <alignment vertical="center"/>
    </xf>
    <xf numFmtId="3" fontId="5" fillId="0" borderId="0" xfId="3" applyNumberFormat="1" applyAlignment="1">
      <alignment vertical="center"/>
    </xf>
    <xf numFmtId="165" fontId="7" fillId="0" borderId="0" xfId="3" applyNumberFormat="1" applyFont="1" applyAlignment="1">
      <alignment horizontal="left" vertical="center"/>
    </xf>
    <xf numFmtId="165" fontId="3" fillId="0" borderId="0" xfId="3" applyNumberFormat="1" applyFont="1" applyAlignment="1">
      <alignment horizontal="left" vertical="center"/>
    </xf>
    <xf numFmtId="0" fontId="6" fillId="0" borderId="0" xfId="3" applyFont="1" applyAlignment="1">
      <alignment vertical="center"/>
    </xf>
    <xf numFmtId="0" fontId="5" fillId="0" borderId="0" xfId="3" applyAlignment="1">
      <alignment horizontal="center"/>
    </xf>
    <xf numFmtId="3" fontId="5" fillId="0" borderId="0" xfId="3" applyNumberFormat="1"/>
    <xf numFmtId="165" fontId="6" fillId="0" borderId="1" xfId="3" applyNumberFormat="1" applyFont="1" applyBorder="1" applyAlignment="1">
      <alignment horizontal="center" vertical="center"/>
    </xf>
    <xf numFmtId="0" fontId="2" fillId="0" borderId="52" xfId="3" applyFont="1" applyBorder="1" applyAlignment="1">
      <alignment horizontal="center" vertical="center"/>
    </xf>
    <xf numFmtId="165" fontId="7" fillId="0" borderId="52" xfId="3" applyNumberFormat="1" applyFont="1" applyBorder="1" applyAlignment="1">
      <alignment horizontal="right" vertical="center"/>
    </xf>
    <xf numFmtId="3" fontId="7" fillId="0" borderId="52" xfId="3" applyNumberFormat="1" applyFont="1" applyBorder="1" applyAlignment="1">
      <alignment vertical="center"/>
    </xf>
    <xf numFmtId="3" fontId="2" fillId="0" borderId="51" xfId="3" applyNumberFormat="1" applyFont="1" applyBorder="1" applyAlignment="1">
      <alignment vertical="center"/>
    </xf>
    <xf numFmtId="165" fontId="15" fillId="0" borderId="0" xfId="3" applyNumberFormat="1" applyFont="1" applyAlignment="1">
      <alignment horizontal="left" vertical="center"/>
    </xf>
    <xf numFmtId="0" fontId="4" fillId="0" borderId="0" xfId="3" applyFont="1" applyAlignment="1">
      <alignment horizontal="center" vertical="center"/>
    </xf>
    <xf numFmtId="3" fontId="4" fillId="0" borderId="0" xfId="3" applyNumberFormat="1" applyFont="1" applyAlignment="1">
      <alignment horizontal="center" vertical="center"/>
    </xf>
    <xf numFmtId="3" fontId="7" fillId="0" borderId="0" xfId="3" applyNumberFormat="1" applyFont="1" applyAlignment="1">
      <alignment vertical="center"/>
    </xf>
    <xf numFmtId="3" fontId="5" fillId="0" borderId="0" xfId="3" applyNumberFormat="1" applyAlignment="1">
      <alignment horizontal="center" vertical="center"/>
    </xf>
    <xf numFmtId="0" fontId="6" fillId="0" borderId="24" xfId="3" applyFont="1" applyBorder="1" applyAlignment="1">
      <alignment horizontal="center" vertical="center"/>
    </xf>
    <xf numFmtId="9" fontId="5" fillId="0" borderId="0" xfId="3" applyNumberFormat="1" applyAlignment="1">
      <alignment vertical="center"/>
    </xf>
    <xf numFmtId="165" fontId="6" fillId="0" borderId="16" xfId="3" applyNumberFormat="1" applyFont="1" applyBorder="1" applyAlignment="1">
      <alignment horizontal="center" vertical="center"/>
    </xf>
    <xf numFmtId="3" fontId="6" fillId="0" borderId="16" xfId="3" applyNumberFormat="1" applyFont="1" applyBorder="1" applyAlignment="1">
      <alignment horizontal="center" vertical="center"/>
    </xf>
    <xf numFmtId="3" fontId="6" fillId="0" borderId="30" xfId="3" applyNumberFormat="1" applyFont="1" applyBorder="1" applyAlignment="1">
      <alignment horizontal="center" vertical="center"/>
    </xf>
    <xf numFmtId="3" fontId="6" fillId="0" borderId="31" xfId="3" applyNumberFormat="1" applyFont="1" applyBorder="1" applyAlignment="1">
      <alignment horizontal="center" vertical="center"/>
    </xf>
    <xf numFmtId="3" fontId="6" fillId="0" borderId="44" xfId="3" applyNumberFormat="1" applyFont="1" applyBorder="1" applyAlignment="1">
      <alignment horizontal="center" vertical="center"/>
    </xf>
    <xf numFmtId="3" fontId="6" fillId="0" borderId="15" xfId="3" applyNumberFormat="1" applyFont="1" applyBorder="1" applyAlignment="1">
      <alignment horizontal="center" vertical="center"/>
    </xf>
    <xf numFmtId="167" fontId="6" fillId="0" borderId="0" xfId="3" applyNumberFormat="1" applyFont="1" applyAlignment="1">
      <alignment vertical="center"/>
    </xf>
    <xf numFmtId="165" fontId="6" fillId="0" borderId="23" xfId="3" applyNumberFormat="1" applyFont="1" applyBorder="1" applyAlignment="1">
      <alignment horizontal="center" vertical="center"/>
    </xf>
    <xf numFmtId="165" fontId="6" fillId="0" borderId="19" xfId="3" applyNumberFormat="1" applyFont="1" applyBorder="1" applyAlignment="1">
      <alignment horizontal="center" vertical="center"/>
    </xf>
    <xf numFmtId="165" fontId="6" fillId="0" borderId="5" xfId="3" applyNumberFormat="1" applyFont="1" applyBorder="1" applyAlignment="1">
      <alignment horizontal="center" vertical="center"/>
    </xf>
    <xf numFmtId="3" fontId="6" fillId="0" borderId="5" xfId="3" applyNumberFormat="1" applyFont="1" applyBorder="1" applyAlignment="1">
      <alignment horizontal="center" vertical="center"/>
    </xf>
    <xf numFmtId="3" fontId="6" fillId="0" borderId="32" xfId="3" applyNumberFormat="1" applyFont="1" applyBorder="1" applyAlignment="1">
      <alignment horizontal="center" vertical="center"/>
    </xf>
    <xf numFmtId="3" fontId="6" fillId="0" borderId="33" xfId="3" applyNumberFormat="1" applyFont="1" applyBorder="1" applyAlignment="1">
      <alignment horizontal="center" vertical="center"/>
    </xf>
    <xf numFmtId="3" fontId="6" fillId="0" borderId="45" xfId="3" applyNumberFormat="1" applyFont="1" applyBorder="1" applyAlignment="1">
      <alignment horizontal="center" vertical="center"/>
    </xf>
    <xf numFmtId="3" fontId="6" fillId="0" borderId="8" xfId="3" applyNumberFormat="1" applyFont="1" applyBorder="1" applyAlignment="1">
      <alignment horizontal="center" vertical="center"/>
    </xf>
    <xf numFmtId="0" fontId="2" fillId="0" borderId="23" xfId="3" applyFont="1" applyBorder="1" applyAlignment="1">
      <alignment horizontal="center"/>
    </xf>
    <xf numFmtId="0" fontId="12" fillId="0" borderId="19" xfId="3" applyFont="1" applyBorder="1" applyAlignment="1">
      <alignment horizontal="left"/>
    </xf>
    <xf numFmtId="0" fontId="2" fillId="0" borderId="2" xfId="3" applyFont="1" applyBorder="1" applyAlignment="1">
      <alignment horizontal="justify" vertical="top"/>
    </xf>
    <xf numFmtId="0" fontId="2" fillId="0" borderId="1" xfId="3" applyFont="1" applyBorder="1" applyAlignment="1">
      <alignment horizontal="center"/>
    </xf>
    <xf numFmtId="3" fontId="2" fillId="0" borderId="5" xfId="3" applyNumberFormat="1" applyFont="1" applyBorder="1" applyAlignment="1">
      <alignment horizontal="center"/>
    </xf>
    <xf numFmtId="3" fontId="2" fillId="0" borderId="32" xfId="3" applyNumberFormat="1" applyFont="1" applyBorder="1"/>
    <xf numFmtId="3" fontId="2" fillId="0" borderId="33" xfId="3" applyNumberFormat="1" applyFont="1" applyBorder="1"/>
    <xf numFmtId="3" fontId="2" fillId="0" borderId="45" xfId="3" applyNumberFormat="1" applyFont="1" applyBorder="1"/>
    <xf numFmtId="3" fontId="2" fillId="0" borderId="8" xfId="3" applyNumberFormat="1" applyFont="1" applyBorder="1"/>
    <xf numFmtId="0" fontId="2" fillId="0" borderId="23" xfId="3" quotePrefix="1" applyFont="1" applyBorder="1" applyAlignment="1">
      <alignment horizontal="center" vertical="top"/>
    </xf>
    <xf numFmtId="0" fontId="12" fillId="0" borderId="19" xfId="3" quotePrefix="1" applyFont="1" applyBorder="1" applyAlignment="1">
      <alignment horizontal="left" vertical="top"/>
    </xf>
    <xf numFmtId="0" fontId="2" fillId="0" borderId="5" xfId="3" applyFont="1" applyBorder="1" applyAlignment="1">
      <alignment horizontal="justify" vertical="top"/>
    </xf>
    <xf numFmtId="3" fontId="9" fillId="0" borderId="32" xfId="3" applyNumberFormat="1" applyFont="1" applyBorder="1"/>
    <xf numFmtId="3" fontId="9" fillId="0" borderId="33" xfId="3" applyNumberFormat="1" applyFont="1" applyBorder="1"/>
    <xf numFmtId="3" fontId="9" fillId="0" borderId="45" xfId="3" applyNumberFormat="1" applyFont="1" applyBorder="1"/>
    <xf numFmtId="0" fontId="2" fillId="0" borderId="23" xfId="3" applyFont="1" applyBorder="1" applyAlignment="1">
      <alignment horizontal="center" vertical="center"/>
    </xf>
    <xf numFmtId="0" fontId="12" fillId="0" borderId="19" xfId="3" applyFont="1" applyBorder="1" applyAlignment="1">
      <alignment horizontal="left" vertical="center"/>
    </xf>
    <xf numFmtId="0" fontId="2" fillId="0" borderId="6" xfId="3" applyFont="1" applyBorder="1" applyAlignment="1">
      <alignment horizontal="justify" vertical="center"/>
    </xf>
    <xf numFmtId="0" fontId="2" fillId="0" borderId="2" xfId="3" applyFont="1" applyBorder="1" applyAlignment="1">
      <alignment horizontal="center" vertical="center"/>
    </xf>
    <xf numFmtId="3" fontId="2" fillId="0" borderId="6" xfId="3" applyNumberFormat="1" applyFont="1" applyBorder="1" applyAlignment="1">
      <alignment horizontal="center" vertical="center"/>
    </xf>
    <xf numFmtId="3" fontId="2" fillId="0" borderId="34" xfId="3" applyNumberFormat="1" applyFont="1" applyBorder="1" applyAlignment="1">
      <alignment vertical="center"/>
    </xf>
    <xf numFmtId="3" fontId="2" fillId="0" borderId="35" xfId="3" applyNumberFormat="1" applyFont="1" applyBorder="1" applyAlignment="1">
      <alignment vertical="center"/>
    </xf>
    <xf numFmtId="3" fontId="2" fillId="0" borderId="46" xfId="3" applyNumberFormat="1" applyFont="1" applyBorder="1" applyAlignment="1">
      <alignment vertical="center"/>
    </xf>
    <xf numFmtId="0" fontId="2" fillId="0" borderId="7" xfId="3" applyFont="1" applyBorder="1" applyAlignment="1">
      <alignment horizontal="justify" vertical="center"/>
    </xf>
    <xf numFmtId="0" fontId="2" fillId="0" borderId="3" xfId="3" applyFont="1" applyBorder="1" applyAlignment="1">
      <alignment horizontal="center" vertical="center"/>
    </xf>
    <xf numFmtId="3" fontId="2" fillId="0" borderId="7" xfId="3" applyNumberFormat="1" applyFont="1" applyBorder="1" applyAlignment="1">
      <alignment horizontal="center" vertical="center"/>
    </xf>
    <xf numFmtId="3" fontId="2" fillId="0" borderId="36" xfId="3" applyNumberFormat="1" applyFont="1" applyBorder="1" applyAlignment="1">
      <alignment vertical="center"/>
    </xf>
    <xf numFmtId="3" fontId="2" fillId="0" borderId="37" xfId="3" applyNumberFormat="1" applyFont="1" applyBorder="1" applyAlignment="1">
      <alignment vertical="center"/>
    </xf>
    <xf numFmtId="0" fontId="2" fillId="0" borderId="23" xfId="3" applyFont="1" applyBorder="1" applyAlignment="1">
      <alignment horizontal="center" vertical="top"/>
    </xf>
    <xf numFmtId="0" fontId="12" fillId="0" borderId="19" xfId="3" applyFont="1" applyBorder="1" applyAlignment="1">
      <alignment horizontal="left" vertical="top"/>
    </xf>
    <xf numFmtId="0" fontId="2" fillId="0" borderId="5" xfId="3" applyFont="1" applyBorder="1" applyAlignment="1">
      <alignment horizontal="justify" vertical="top" wrapText="1"/>
    </xf>
    <xf numFmtId="0" fontId="2" fillId="0" borderId="1" xfId="3" applyFont="1" applyBorder="1" applyAlignment="1">
      <alignment horizontal="center" vertical="center"/>
    </xf>
    <xf numFmtId="3" fontId="2" fillId="0" borderId="5" xfId="3" applyNumberFormat="1" applyFont="1" applyBorder="1" applyAlignment="1">
      <alignment horizontal="center" vertical="center"/>
    </xf>
    <xf numFmtId="3" fontId="2" fillId="0" borderId="32" xfId="3" applyNumberFormat="1" applyFont="1" applyBorder="1" applyAlignment="1">
      <alignment vertical="center"/>
    </xf>
    <xf numFmtId="3" fontId="2" fillId="0" borderId="33" xfId="3" applyNumberFormat="1" applyFont="1" applyBorder="1" applyAlignment="1">
      <alignment vertical="center"/>
    </xf>
    <xf numFmtId="3" fontId="2" fillId="0" borderId="45" xfId="3" applyNumberFormat="1" applyFont="1" applyBorder="1" applyAlignment="1">
      <alignment vertical="center"/>
    </xf>
    <xf numFmtId="3" fontId="2" fillId="0" borderId="8" xfId="3" applyNumberFormat="1" applyFont="1" applyBorder="1" applyAlignment="1">
      <alignment vertical="center"/>
    </xf>
    <xf numFmtId="166" fontId="14" fillId="0" borderId="23" xfId="3" applyNumberFormat="1" applyFont="1" applyBorder="1" applyAlignment="1">
      <alignment horizontal="center" vertical="center"/>
    </xf>
    <xf numFmtId="0" fontId="2" fillId="0" borderId="6" xfId="3" applyFont="1" applyBorder="1" applyAlignment="1">
      <alignment vertical="center"/>
    </xf>
    <xf numFmtId="3" fontId="2" fillId="0" borderId="47" xfId="3" applyNumberFormat="1" applyFont="1" applyBorder="1" applyAlignment="1">
      <alignment vertical="center"/>
    </xf>
    <xf numFmtId="0" fontId="2" fillId="0" borderId="7" xfId="3" applyFont="1" applyBorder="1" applyAlignment="1">
      <alignment vertical="center"/>
    </xf>
    <xf numFmtId="166" fontId="12" fillId="0" borderId="19" xfId="3" applyNumberFormat="1" applyFont="1" applyBorder="1" applyAlignment="1">
      <alignment horizontal="left" vertical="center"/>
    </xf>
    <xf numFmtId="0" fontId="2" fillId="0" borderId="5" xfId="3" applyFont="1" applyBorder="1" applyAlignment="1">
      <alignment horizontal="justify" vertical="center"/>
    </xf>
    <xf numFmtId="0" fontId="2" fillId="0" borderId="9" xfId="3" applyFont="1" applyBorder="1" applyAlignment="1">
      <alignment horizontal="justify" vertical="center"/>
    </xf>
    <xf numFmtId="0" fontId="2" fillId="0" borderId="4" xfId="3" applyFont="1" applyBorder="1" applyAlignment="1">
      <alignment horizontal="center" vertical="center"/>
    </xf>
    <xf numFmtId="3" fontId="2" fillId="0" borderId="9" xfId="3" applyNumberFormat="1" applyFont="1" applyBorder="1" applyAlignment="1">
      <alignment horizontal="center" vertical="center"/>
    </xf>
    <xf numFmtId="3" fontId="2" fillId="0" borderId="38" xfId="3" applyNumberFormat="1" applyFont="1" applyBorder="1" applyAlignment="1">
      <alignment vertical="center"/>
    </xf>
    <xf numFmtId="3" fontId="2" fillId="0" borderId="39" xfId="3" applyNumberFormat="1" applyFont="1" applyBorder="1" applyAlignment="1">
      <alignment vertical="center"/>
    </xf>
    <xf numFmtId="3" fontId="2" fillId="0" borderId="48" xfId="3" applyNumberFormat="1" applyFont="1" applyBorder="1" applyAlignment="1">
      <alignment vertical="center"/>
    </xf>
    <xf numFmtId="3" fontId="2" fillId="0" borderId="12" xfId="3" applyNumberFormat="1" applyFont="1" applyBorder="1" applyAlignment="1">
      <alignment vertical="center"/>
    </xf>
    <xf numFmtId="0" fontId="2" fillId="0" borderId="9" xfId="3" applyFont="1" applyBorder="1" applyAlignment="1">
      <alignment vertical="center"/>
    </xf>
    <xf numFmtId="166" fontId="12" fillId="0" borderId="19" xfId="3" applyNumberFormat="1" applyFont="1" applyBorder="1" applyAlignment="1">
      <alignment horizontal="left" vertical="top"/>
    </xf>
    <xf numFmtId="0" fontId="2" fillId="0" borderId="7" xfId="3" applyFont="1" applyBorder="1" applyAlignment="1">
      <alignment horizontal="justify" vertical="top" wrapText="1"/>
    </xf>
    <xf numFmtId="0" fontId="2" fillId="0" borderId="3" xfId="3" applyFont="1" applyBorder="1" applyAlignment="1">
      <alignment horizontal="center"/>
    </xf>
    <xf numFmtId="3" fontId="2" fillId="0" borderId="7" xfId="3" applyNumberFormat="1" applyFont="1" applyBorder="1" applyAlignment="1">
      <alignment horizontal="center"/>
    </xf>
    <xf numFmtId="3" fontId="2" fillId="0" borderId="36" xfId="3" applyNumberFormat="1" applyFont="1" applyBorder="1"/>
    <xf numFmtId="3" fontId="2" fillId="0" borderId="37" xfId="3" applyNumberFormat="1" applyFont="1" applyBorder="1"/>
    <xf numFmtId="3" fontId="2" fillId="0" borderId="47" xfId="3" applyNumberFormat="1" applyFont="1" applyBorder="1"/>
    <xf numFmtId="3" fontId="2" fillId="0" borderId="39" xfId="3" applyNumberFormat="1" applyFont="1" applyBorder="1"/>
    <xf numFmtId="3" fontId="2" fillId="0" borderId="12" xfId="3" applyNumberFormat="1" applyFont="1" applyBorder="1"/>
    <xf numFmtId="1" fontId="2" fillId="0" borderId="23" xfId="3" applyNumberFormat="1" applyFont="1" applyBorder="1" applyAlignment="1">
      <alignment horizontal="center" vertical="top"/>
    </xf>
    <xf numFmtId="1" fontId="12" fillId="0" borderId="19" xfId="3" applyNumberFormat="1" applyFont="1" applyBorder="1" applyAlignment="1">
      <alignment horizontal="left" vertical="top"/>
    </xf>
    <xf numFmtId="0" fontId="2" fillId="0" borderId="9" xfId="3" applyFont="1" applyBorder="1" applyAlignment="1">
      <alignment horizontal="justify" vertical="top"/>
    </xf>
    <xf numFmtId="0" fontId="2" fillId="0" borderId="4" xfId="3" applyFont="1" applyBorder="1" applyAlignment="1">
      <alignment horizontal="center"/>
    </xf>
    <xf numFmtId="3" fontId="2" fillId="0" borderId="9" xfId="3" applyNumberFormat="1" applyFont="1" applyBorder="1" applyAlignment="1">
      <alignment horizontal="center"/>
    </xf>
    <xf numFmtId="3" fontId="2" fillId="0" borderId="38" xfId="3" applyNumberFormat="1" applyFont="1" applyBorder="1"/>
    <xf numFmtId="3" fontId="2" fillId="0" borderId="48" xfId="3" applyNumberFormat="1" applyFont="1" applyBorder="1"/>
    <xf numFmtId="0" fontId="2" fillId="0" borderId="5" xfId="3" applyFont="1" applyBorder="1" applyAlignment="1">
      <alignment vertical="center"/>
    </xf>
    <xf numFmtId="3" fontId="2" fillId="0" borderId="8" xfId="3" applyNumberFormat="1" applyFont="1" applyBorder="1" applyAlignment="1">
      <alignment horizontal="center" vertical="center"/>
    </xf>
    <xf numFmtId="0" fontId="8" fillId="0" borderId="23" xfId="3" applyFont="1" applyBorder="1" applyAlignment="1">
      <alignment horizontal="center" vertical="center"/>
    </xf>
    <xf numFmtId="165" fontId="2" fillId="0" borderId="7" xfId="3" applyNumberFormat="1" applyFont="1" applyBorder="1" applyAlignment="1">
      <alignment horizontal="justify" vertical="center"/>
    </xf>
    <xf numFmtId="3" fontId="2" fillId="0" borderId="11" xfId="3" applyNumberFormat="1" applyFont="1" applyBorder="1"/>
    <xf numFmtId="0" fontId="2" fillId="0" borderId="7" xfId="3" applyFont="1" applyBorder="1" applyAlignment="1">
      <alignment horizontal="left" vertical="center" wrapText="1"/>
    </xf>
    <xf numFmtId="3" fontId="2" fillId="0" borderId="11" xfId="3" applyNumberFormat="1" applyFont="1" applyBorder="1" applyAlignment="1">
      <alignment horizontal="center"/>
    </xf>
    <xf numFmtId="0" fontId="2" fillId="0" borderId="4" xfId="3" applyFont="1" applyBorder="1" applyAlignment="1">
      <alignment vertical="center"/>
    </xf>
    <xf numFmtId="0" fontId="8" fillId="0" borderId="1" xfId="3" applyFont="1" applyBorder="1" applyAlignment="1">
      <alignment horizontal="center" vertical="center"/>
    </xf>
    <xf numFmtId="165" fontId="2" fillId="0" borderId="6" xfId="3" applyNumberFormat="1" applyFont="1" applyBorder="1" applyAlignment="1">
      <alignment horizontal="justify" vertical="center"/>
    </xf>
    <xf numFmtId="0" fontId="2" fillId="0" borderId="9" xfId="3" applyFont="1" applyBorder="1" applyAlignment="1">
      <alignment horizontal="justify" vertical="center" wrapText="1"/>
    </xf>
    <xf numFmtId="1" fontId="2" fillId="0" borderId="23" xfId="3" quotePrefix="1" applyNumberFormat="1" applyFont="1" applyBorder="1" applyAlignment="1">
      <alignment horizontal="center" vertical="top"/>
    </xf>
    <xf numFmtId="0" fontId="17" fillId="0" borderId="19" xfId="3" quotePrefix="1" applyFont="1" applyBorder="1" applyAlignment="1">
      <alignment horizontal="left" vertical="top"/>
    </xf>
    <xf numFmtId="0" fontId="8" fillId="0" borderId="5" xfId="3" applyFont="1" applyBorder="1" applyAlignment="1">
      <alignment horizontal="justify" vertical="top"/>
    </xf>
    <xf numFmtId="0" fontId="10" fillId="0" borderId="23" xfId="3" applyFont="1" applyBorder="1" applyAlignment="1">
      <alignment horizontal="center" vertical="center"/>
    </xf>
    <xf numFmtId="0" fontId="13" fillId="0" borderId="19" xfId="3" applyFont="1" applyBorder="1" applyAlignment="1">
      <alignment horizontal="left" vertical="center"/>
    </xf>
    <xf numFmtId="3" fontId="2" fillId="0" borderId="34" xfId="3" applyNumberFormat="1" applyFont="1" applyBorder="1" applyAlignment="1">
      <alignment horizontal="right" vertical="center"/>
    </xf>
    <xf numFmtId="3" fontId="2" fillId="0" borderId="35" xfId="3" applyNumberFormat="1" applyFont="1" applyBorder="1" applyAlignment="1">
      <alignment horizontal="right" vertical="center"/>
    </xf>
    <xf numFmtId="3" fontId="2" fillId="0" borderId="46" xfId="3" applyNumberFormat="1" applyFont="1" applyBorder="1" applyAlignment="1">
      <alignment horizontal="right" vertical="center"/>
    </xf>
    <xf numFmtId="0" fontId="10" fillId="0" borderId="0" xfId="3" applyFont="1" applyAlignment="1">
      <alignment vertical="center"/>
    </xf>
    <xf numFmtId="3" fontId="2" fillId="0" borderId="37" xfId="3" applyNumberFormat="1" applyFont="1" applyBorder="1" applyAlignment="1">
      <alignment horizontal="right" vertical="center"/>
    </xf>
    <xf numFmtId="3" fontId="2" fillId="0" borderId="47" xfId="3" applyNumberFormat="1" applyFont="1" applyBorder="1" applyAlignment="1">
      <alignment horizontal="right" vertical="center"/>
    </xf>
    <xf numFmtId="166" fontId="13" fillId="0" borderId="19" xfId="3" applyNumberFormat="1" applyFont="1" applyBorder="1" applyAlignment="1">
      <alignment horizontal="left" vertical="center"/>
    </xf>
    <xf numFmtId="3" fontId="2" fillId="0" borderId="36" xfId="3" applyNumberFormat="1" applyFont="1" applyBorder="1" applyAlignment="1">
      <alignment horizontal="right" vertical="center"/>
    </xf>
    <xf numFmtId="2" fontId="13" fillId="0" borderId="19" xfId="3" applyNumberFormat="1" applyFont="1" applyBorder="1" applyAlignment="1">
      <alignment horizontal="left" vertical="center"/>
    </xf>
    <xf numFmtId="0" fontId="2" fillId="0" borderId="9" xfId="3" quotePrefix="1" applyFont="1" applyBorder="1" applyAlignment="1">
      <alignment horizontal="justify" vertical="top"/>
    </xf>
    <xf numFmtId="0" fontId="2" fillId="0" borderId="23" xfId="3" quotePrefix="1" applyFont="1" applyBorder="1" applyAlignment="1">
      <alignment horizontal="center" vertical="center"/>
    </xf>
    <xf numFmtId="0" fontId="12" fillId="0" borderId="19" xfId="3" quotePrefix="1" applyFont="1" applyBorder="1" applyAlignment="1">
      <alignment horizontal="left" vertical="center"/>
    </xf>
    <xf numFmtId="0" fontId="2" fillId="0" borderId="6" xfId="3" applyFont="1" applyBorder="1" applyAlignment="1">
      <alignment horizontal="left" vertical="center"/>
    </xf>
    <xf numFmtId="165" fontId="2" fillId="0" borderId="23" xfId="3" quotePrefix="1" applyNumberFormat="1" applyFont="1" applyBorder="1" applyAlignment="1">
      <alignment horizontal="center" vertical="top"/>
    </xf>
    <xf numFmtId="165" fontId="2" fillId="0" borderId="23" xfId="3" applyNumberFormat="1" applyFont="1" applyBorder="1" applyAlignment="1">
      <alignment horizontal="center" vertical="top"/>
    </xf>
    <xf numFmtId="165" fontId="12" fillId="0" borderId="19" xfId="3" applyNumberFormat="1" applyFont="1" applyBorder="1" applyAlignment="1">
      <alignment horizontal="left" vertical="top"/>
    </xf>
    <xf numFmtId="165" fontId="2" fillId="0" borderId="6" xfId="3" applyNumberFormat="1" applyFont="1" applyBorder="1" applyAlignment="1">
      <alignment horizontal="justify" vertical="top"/>
    </xf>
    <xf numFmtId="0" fontId="2" fillId="0" borderId="2" xfId="3" applyFont="1" applyBorder="1" applyAlignment="1">
      <alignment horizontal="center"/>
    </xf>
    <xf numFmtId="3" fontId="2" fillId="0" borderId="6" xfId="3" applyNumberFormat="1" applyFont="1" applyBorder="1" applyAlignment="1">
      <alignment horizontal="center"/>
    </xf>
    <xf numFmtId="165" fontId="2" fillId="0" borderId="7" xfId="3" applyNumberFormat="1" applyFont="1" applyBorder="1" applyAlignment="1">
      <alignment horizontal="justify" vertical="top"/>
    </xf>
    <xf numFmtId="3" fontId="2" fillId="0" borderId="36" xfId="3" applyNumberFormat="1" applyFont="1" applyBorder="1" applyAlignment="1">
      <alignment horizontal="right"/>
    </xf>
    <xf numFmtId="3" fontId="2" fillId="0" borderId="37" xfId="3" applyNumberFormat="1" applyFont="1" applyBorder="1" applyAlignment="1">
      <alignment horizontal="right"/>
    </xf>
    <xf numFmtId="3" fontId="2" fillId="0" borderId="47" xfId="3" applyNumberFormat="1" applyFont="1" applyBorder="1" applyAlignment="1">
      <alignment horizontal="right"/>
    </xf>
    <xf numFmtId="0" fontId="2" fillId="0" borderId="6" xfId="3" applyFont="1" applyBorder="1" applyAlignment="1">
      <alignment horizontal="justify" vertical="top"/>
    </xf>
    <xf numFmtId="165" fontId="2" fillId="0" borderId="2" xfId="3" applyNumberFormat="1" applyFont="1" applyBorder="1" applyAlignment="1">
      <alignment horizontal="center"/>
    </xf>
    <xf numFmtId="165" fontId="12" fillId="0" borderId="19" xfId="3" quotePrefix="1" applyNumberFormat="1" applyFont="1" applyBorder="1" applyAlignment="1">
      <alignment horizontal="left" vertical="top"/>
    </xf>
    <xf numFmtId="3" fontId="2" fillId="0" borderId="32" xfId="3" applyNumberFormat="1" applyFont="1" applyBorder="1" applyAlignment="1">
      <alignment horizontal="right"/>
    </xf>
    <xf numFmtId="3" fontId="2" fillId="0" borderId="33" xfId="3" applyNumberFormat="1" applyFont="1" applyBorder="1" applyAlignment="1">
      <alignment horizontal="right"/>
    </xf>
    <xf numFmtId="3" fontId="2" fillId="0" borderId="45" xfId="3" applyNumberFormat="1" applyFont="1" applyBorder="1" applyAlignment="1">
      <alignment horizontal="right"/>
    </xf>
    <xf numFmtId="165" fontId="12" fillId="0" borderId="19" xfId="3" applyNumberFormat="1" applyFont="1" applyBorder="1" applyAlignment="1">
      <alignment horizontal="left" vertical="center"/>
    </xf>
    <xf numFmtId="165" fontId="2" fillId="0" borderId="6" xfId="3" applyNumberFormat="1" applyFont="1" applyBorder="1" applyAlignment="1">
      <alignment horizontal="left" vertical="center"/>
    </xf>
    <xf numFmtId="165" fontId="2" fillId="0" borderId="2" xfId="3" applyNumberFormat="1" applyFont="1" applyBorder="1" applyAlignment="1">
      <alignment horizontal="center" vertical="center"/>
    </xf>
    <xf numFmtId="165" fontId="2" fillId="0" borderId="5" xfId="3" applyNumberFormat="1" applyFont="1" applyBorder="1" applyAlignment="1">
      <alignment horizontal="left" vertical="center"/>
    </xf>
    <xf numFmtId="165" fontId="2" fillId="0" borderId="1" xfId="3" applyNumberFormat="1" applyFont="1" applyBorder="1" applyAlignment="1">
      <alignment horizontal="center" vertical="center"/>
    </xf>
    <xf numFmtId="165" fontId="12" fillId="0" borderId="19" xfId="3" quotePrefix="1" applyNumberFormat="1" applyFont="1" applyBorder="1" applyAlignment="1">
      <alignment horizontal="left" vertical="center"/>
    </xf>
    <xf numFmtId="165" fontId="2" fillId="0" borderId="9" xfId="3" applyNumberFormat="1" applyFont="1" applyBorder="1" applyAlignment="1">
      <alignment horizontal="left" vertical="center"/>
    </xf>
    <xf numFmtId="165" fontId="2" fillId="0" borderId="4" xfId="3" applyNumberFormat="1" applyFont="1" applyBorder="1" applyAlignment="1">
      <alignment horizontal="center" vertical="center"/>
    </xf>
    <xf numFmtId="0" fontId="2" fillId="0" borderId="7" xfId="3" applyFont="1" applyBorder="1" applyAlignment="1">
      <alignment horizontal="justify" vertical="top"/>
    </xf>
    <xf numFmtId="0" fontId="2" fillId="0" borderId="4" xfId="3" applyFont="1" applyBorder="1" applyAlignment="1">
      <alignment horizontal="justify" vertical="top" wrapText="1"/>
    </xf>
    <xf numFmtId="165" fontId="2" fillId="0" borderId="4" xfId="3" applyNumberFormat="1" applyFont="1" applyBorder="1" applyAlignment="1">
      <alignment horizontal="center"/>
    </xf>
    <xf numFmtId="165" fontId="2" fillId="0" borderId="23" xfId="3" applyNumberFormat="1" applyFont="1" applyBorder="1" applyAlignment="1">
      <alignment horizontal="center" vertical="center"/>
    </xf>
    <xf numFmtId="0" fontId="2" fillId="0" borderId="2" xfId="3" applyFont="1" applyBorder="1" applyAlignment="1">
      <alignment horizontal="justify" vertical="center" wrapText="1"/>
    </xf>
    <xf numFmtId="0" fontId="2" fillId="0" borderId="3" xfId="3" applyFont="1" applyBorder="1" applyAlignment="1">
      <alignment horizontal="justify" vertical="top" wrapText="1"/>
    </xf>
    <xf numFmtId="165" fontId="2" fillId="0" borderId="3" xfId="3" applyNumberFormat="1" applyFont="1" applyBorder="1" applyAlignment="1">
      <alignment horizontal="center"/>
    </xf>
    <xf numFmtId="165" fontId="2" fillId="0" borderId="53" xfId="3" quotePrefix="1" applyNumberFormat="1" applyFont="1" applyBorder="1" applyAlignment="1">
      <alignment horizontal="center" vertical="top"/>
    </xf>
    <xf numFmtId="165" fontId="12" fillId="0" borderId="54" xfId="3" quotePrefix="1" applyNumberFormat="1" applyFont="1" applyBorder="1" applyAlignment="1">
      <alignment horizontal="left" vertical="top"/>
    </xf>
    <xf numFmtId="165" fontId="2" fillId="0" borderId="27" xfId="3" applyNumberFormat="1" applyFont="1" applyBorder="1" applyAlignment="1">
      <alignment horizontal="justify" vertical="top"/>
    </xf>
    <xf numFmtId="165" fontId="2" fillId="0" borderId="26" xfId="3" applyNumberFormat="1" applyFont="1" applyBorder="1" applyAlignment="1">
      <alignment horizontal="center"/>
    </xf>
    <xf numFmtId="3" fontId="2" fillId="0" borderId="27" xfId="3" applyNumberFormat="1" applyFont="1" applyBorder="1" applyAlignment="1">
      <alignment horizontal="center"/>
    </xf>
    <xf numFmtId="0" fontId="2" fillId="0" borderId="17" xfId="3" applyFont="1" applyBorder="1" applyAlignment="1">
      <alignment horizontal="center" vertical="center"/>
    </xf>
    <xf numFmtId="0" fontId="12" fillId="0" borderId="20" xfId="3" applyFont="1" applyBorder="1" applyAlignment="1">
      <alignment horizontal="left" vertical="center"/>
    </xf>
    <xf numFmtId="165" fontId="8" fillId="0" borderId="13" xfId="3" applyNumberFormat="1" applyFont="1" applyBorder="1" applyAlignment="1">
      <alignment horizontal="right" vertical="center"/>
    </xf>
    <xf numFmtId="0" fontId="2" fillId="0" borderId="13" xfId="3" applyFont="1" applyBorder="1" applyAlignment="1">
      <alignment horizontal="center" vertical="center"/>
    </xf>
    <xf numFmtId="3" fontId="8" fillId="0" borderId="25" xfId="3" applyNumberFormat="1" applyFont="1" applyBorder="1" applyAlignment="1">
      <alignment horizontal="center" vertical="center"/>
    </xf>
    <xf numFmtId="3" fontId="8" fillId="0" borderId="40" xfId="3" applyNumberFormat="1" applyFont="1" applyBorder="1" applyAlignment="1">
      <alignment vertical="center"/>
    </xf>
    <xf numFmtId="3" fontId="8" fillId="0" borderId="41" xfId="3" applyNumberFormat="1" applyFont="1" applyBorder="1" applyAlignment="1">
      <alignment vertical="center"/>
    </xf>
    <xf numFmtId="3" fontId="8" fillId="0" borderId="49" xfId="3" applyNumberFormat="1" applyFont="1" applyBorder="1" applyAlignment="1">
      <alignment vertical="center"/>
    </xf>
    <xf numFmtId="3" fontId="8" fillId="0" borderId="18" xfId="3" applyNumberFormat="1" applyFont="1" applyBorder="1" applyAlignment="1">
      <alignment vertical="center"/>
    </xf>
    <xf numFmtId="0" fontId="12" fillId="0" borderId="52" xfId="3" applyFont="1" applyBorder="1" applyAlignment="1">
      <alignment horizontal="left" vertical="center"/>
    </xf>
    <xf numFmtId="0" fontId="3" fillId="0" borderId="52" xfId="3" applyFont="1" applyBorder="1" applyAlignment="1">
      <alignment horizontal="center" vertical="center"/>
    </xf>
    <xf numFmtId="3" fontId="6" fillId="0" borderId="52" xfId="3" applyNumberFormat="1" applyFont="1" applyBorder="1" applyAlignment="1">
      <alignment horizontal="center" vertical="center"/>
    </xf>
    <xf numFmtId="0" fontId="11" fillId="0" borderId="0" xfId="3" applyFont="1" applyAlignment="1">
      <alignment horizontal="left"/>
    </xf>
    <xf numFmtId="3" fontId="5" fillId="0" borderId="0" xfId="3" applyNumberFormat="1" applyAlignment="1">
      <alignment horizontal="center"/>
    </xf>
    <xf numFmtId="0" fontId="5" fillId="0" borderId="0" xfId="3" quotePrefix="1"/>
    <xf numFmtId="2" fontId="12" fillId="0" borderId="19" xfId="3" applyNumberFormat="1" applyFont="1" applyBorder="1" applyAlignment="1">
      <alignment horizontal="left" vertical="center"/>
    </xf>
    <xf numFmtId="0" fontId="2" fillId="0" borderId="5" xfId="3" quotePrefix="1" applyFont="1" applyBorder="1" applyAlignment="1">
      <alignment horizontal="justify" vertical="top"/>
    </xf>
    <xf numFmtId="165" fontId="2" fillId="0" borderId="7" xfId="3" quotePrefix="1" applyNumberFormat="1" applyFont="1" applyBorder="1" applyAlignment="1">
      <alignment horizontal="justify" vertical="top"/>
    </xf>
    <xf numFmtId="165" fontId="2" fillId="0" borderId="5" xfId="3" quotePrefix="1" applyNumberFormat="1" applyFont="1" applyBorder="1" applyAlignment="1">
      <alignment horizontal="justify" vertical="top"/>
    </xf>
    <xf numFmtId="0" fontId="8" fillId="0" borderId="4" xfId="3" applyFont="1" applyBorder="1" applyAlignment="1">
      <alignment horizontal="center" vertical="center"/>
    </xf>
    <xf numFmtId="166" fontId="14" fillId="0" borderId="57" xfId="3" applyNumberFormat="1" applyFont="1" applyBorder="1" applyAlignment="1">
      <alignment horizontal="center" vertical="center"/>
    </xf>
    <xf numFmtId="0" fontId="12" fillId="0" borderId="58" xfId="3" applyFont="1" applyBorder="1" applyAlignment="1">
      <alignment horizontal="left" vertical="center"/>
    </xf>
    <xf numFmtId="0" fontId="2" fillId="0" borderId="59" xfId="3" applyFont="1" applyBorder="1" applyAlignment="1">
      <alignment vertical="center"/>
    </xf>
    <xf numFmtId="0" fontId="2" fillId="0" borderId="50" xfId="3" applyFont="1" applyBorder="1" applyAlignment="1">
      <alignment horizontal="center" vertical="center"/>
    </xf>
    <xf numFmtId="3" fontId="2" fillId="0" borderId="59" xfId="3" applyNumberFormat="1" applyFont="1" applyBorder="1" applyAlignment="1">
      <alignment horizontal="center" vertical="center"/>
    </xf>
    <xf numFmtId="0" fontId="2" fillId="0" borderId="64" xfId="3" applyFont="1" applyBorder="1" applyAlignment="1">
      <alignment horizontal="center" vertical="top"/>
    </xf>
    <xf numFmtId="0" fontId="12" fillId="0" borderId="65" xfId="3" applyFont="1" applyBorder="1" applyAlignment="1">
      <alignment horizontal="left" vertical="top"/>
    </xf>
    <xf numFmtId="0" fontId="2" fillId="0" borderId="66" xfId="3" applyFont="1" applyBorder="1" applyAlignment="1">
      <alignment horizontal="justify" vertical="top"/>
    </xf>
    <xf numFmtId="0" fontId="2" fillId="0" borderId="67" xfId="3" applyFont="1" applyBorder="1" applyAlignment="1">
      <alignment horizontal="center" vertical="center"/>
    </xf>
    <xf numFmtId="3" fontId="2" fillId="0" borderId="66" xfId="3" applyNumberFormat="1" applyFont="1" applyBorder="1" applyAlignment="1">
      <alignment horizontal="center" vertical="center"/>
    </xf>
    <xf numFmtId="3" fontId="2" fillId="0" borderId="68" xfId="3" applyNumberFormat="1" applyFont="1" applyBorder="1" applyAlignment="1">
      <alignment vertical="center"/>
    </xf>
    <xf numFmtId="3" fontId="2" fillId="0" borderId="42" xfId="3" applyNumberFormat="1" applyFont="1" applyBorder="1" applyAlignment="1">
      <alignment vertical="center"/>
    </xf>
    <xf numFmtId="3" fontId="2" fillId="0" borderId="43" xfId="3" applyNumberFormat="1" applyFont="1" applyBorder="1" applyAlignment="1">
      <alignment vertical="center"/>
    </xf>
    <xf numFmtId="3" fontId="2" fillId="0" borderId="24" xfId="3" applyNumberFormat="1" applyFont="1" applyBorder="1" applyAlignment="1">
      <alignment vertical="center"/>
    </xf>
    <xf numFmtId="0" fontId="2" fillId="0" borderId="57" xfId="3" applyFont="1" applyBorder="1" applyAlignment="1">
      <alignment horizontal="center" vertical="center"/>
    </xf>
    <xf numFmtId="0" fontId="2" fillId="0" borderId="64" xfId="3" applyFont="1" applyBorder="1" applyAlignment="1">
      <alignment horizontal="center" vertical="center"/>
    </xf>
    <xf numFmtId="166" fontId="12" fillId="0" borderId="65" xfId="3" applyNumberFormat="1" applyFont="1" applyBorder="1" applyAlignment="1">
      <alignment horizontal="left" vertical="center"/>
    </xf>
    <xf numFmtId="0" fontId="2" fillId="0" borderId="66" xfId="3" applyFont="1" applyBorder="1" applyAlignment="1">
      <alignment vertical="center"/>
    </xf>
    <xf numFmtId="1" fontId="2" fillId="0" borderId="64" xfId="3" applyNumberFormat="1" applyFont="1" applyBorder="1" applyAlignment="1">
      <alignment horizontal="center" vertical="top"/>
    </xf>
    <xf numFmtId="0" fontId="2" fillId="0" borderId="67" xfId="3" applyFont="1" applyBorder="1" applyAlignment="1">
      <alignment horizontal="center"/>
    </xf>
    <xf numFmtId="3" fontId="2" fillId="0" borderId="66" xfId="3" applyNumberFormat="1" applyFont="1" applyBorder="1" applyAlignment="1">
      <alignment horizontal="center"/>
    </xf>
    <xf numFmtId="3" fontId="2" fillId="0" borderId="68" xfId="3" applyNumberFormat="1" applyFont="1" applyBorder="1"/>
    <xf numFmtId="3" fontId="2" fillId="0" borderId="42" xfId="3" applyNumberFormat="1" applyFont="1" applyBorder="1"/>
    <xf numFmtId="3" fontId="2" fillId="0" borderId="43" xfId="3" applyNumberFormat="1" applyFont="1" applyBorder="1"/>
    <xf numFmtId="3" fontId="2" fillId="0" borderId="24" xfId="3" applyNumberFormat="1" applyFont="1" applyBorder="1"/>
    <xf numFmtId="0" fontId="8" fillId="0" borderId="57" xfId="3" applyFont="1" applyBorder="1" applyAlignment="1">
      <alignment horizontal="center" vertical="center"/>
    </xf>
    <xf numFmtId="2" fontId="12" fillId="0" borderId="58" xfId="3" applyNumberFormat="1" applyFont="1" applyBorder="1" applyAlignment="1">
      <alignment horizontal="left" vertical="top"/>
    </xf>
    <xf numFmtId="0" fontId="2" fillId="0" borderId="59" xfId="3" applyFont="1" applyBorder="1" applyAlignment="1">
      <alignment horizontal="left" vertical="center" wrapText="1"/>
    </xf>
    <xf numFmtId="0" fontId="2" fillId="0" borderId="50" xfId="3" applyFont="1" applyBorder="1" applyAlignment="1">
      <alignment horizontal="center"/>
    </xf>
    <xf numFmtId="3" fontId="2" fillId="0" borderId="59" xfId="3" applyNumberFormat="1" applyFont="1" applyBorder="1" applyAlignment="1">
      <alignment horizontal="center"/>
    </xf>
    <xf numFmtId="0" fontId="2" fillId="0" borderId="60" xfId="3" applyFont="1" applyBorder="1" applyAlignment="1">
      <alignment vertical="center"/>
    </xf>
    <xf numFmtId="0" fontId="2" fillId="0" borderId="56" xfId="3" applyFont="1" applyBorder="1" applyAlignment="1">
      <alignment horizontal="center" vertical="center"/>
    </xf>
    <xf numFmtId="3" fontId="2" fillId="0" borderId="60" xfId="3" applyNumberFormat="1" applyFont="1" applyBorder="1" applyAlignment="1">
      <alignment horizontal="center" vertical="center"/>
    </xf>
    <xf numFmtId="0" fontId="12" fillId="0" borderId="65" xfId="3" applyFont="1" applyBorder="1" applyAlignment="1">
      <alignment horizontal="left" vertical="center"/>
    </xf>
    <xf numFmtId="0" fontId="2" fillId="0" borderId="66" xfId="3" applyFont="1" applyBorder="1" applyAlignment="1">
      <alignment horizontal="justify" vertical="center"/>
    </xf>
    <xf numFmtId="0" fontId="9" fillId="0" borderId="57" xfId="3" applyFont="1" applyBorder="1" applyAlignment="1">
      <alignment horizontal="center" vertical="center"/>
    </xf>
    <xf numFmtId="0" fontId="2" fillId="0" borderId="60" xfId="3" applyFont="1" applyBorder="1" applyAlignment="1">
      <alignment horizontal="justify" vertical="center"/>
    </xf>
    <xf numFmtId="1" fontId="2" fillId="0" borderId="64" xfId="3" quotePrefix="1" applyNumberFormat="1" applyFont="1" applyBorder="1" applyAlignment="1">
      <alignment horizontal="center" vertical="top"/>
    </xf>
    <xf numFmtId="0" fontId="12" fillId="0" borderId="65" xfId="3" quotePrefix="1" applyFont="1" applyBorder="1" applyAlignment="1">
      <alignment horizontal="left" vertical="top"/>
    </xf>
    <xf numFmtId="0" fontId="10" fillId="0" borderId="57" xfId="3" applyFont="1" applyBorder="1" applyAlignment="1">
      <alignment horizontal="center" vertical="center"/>
    </xf>
    <xf numFmtId="2" fontId="13" fillId="0" borderId="58" xfId="3" applyNumberFormat="1" applyFont="1" applyBorder="1" applyAlignment="1">
      <alignment horizontal="left" vertical="center"/>
    </xf>
    <xf numFmtId="3" fontId="2" fillId="0" borderId="61" xfId="3" applyNumberFormat="1" applyFont="1" applyBorder="1" applyAlignment="1">
      <alignment horizontal="right" vertical="center"/>
    </xf>
    <xf numFmtId="3" fontId="2" fillId="0" borderId="62" xfId="3" applyNumberFormat="1" applyFont="1" applyBorder="1" applyAlignment="1">
      <alignment horizontal="right" vertical="center"/>
    </xf>
    <xf numFmtId="3" fontId="2" fillId="0" borderId="63" xfId="3" applyNumberFormat="1" applyFont="1" applyBorder="1" applyAlignment="1">
      <alignment horizontal="right" vertical="center"/>
    </xf>
    <xf numFmtId="0" fontId="13" fillId="0" borderId="58" xfId="3" applyFont="1" applyBorder="1" applyAlignment="1">
      <alignment horizontal="left" vertical="center"/>
    </xf>
    <xf numFmtId="0" fontId="10" fillId="0" borderId="64" xfId="3" applyFont="1" applyBorder="1" applyAlignment="1">
      <alignment horizontal="center" vertical="center"/>
    </xf>
    <xf numFmtId="0" fontId="13" fillId="0" borderId="65" xfId="3" applyFont="1" applyBorder="1" applyAlignment="1">
      <alignment horizontal="left" vertical="center"/>
    </xf>
    <xf numFmtId="0" fontId="2" fillId="0" borderId="69" xfId="3" applyFont="1" applyBorder="1" applyAlignment="1">
      <alignment vertical="center"/>
    </xf>
    <xf numFmtId="0" fontId="2" fillId="0" borderId="55" xfId="3" applyFont="1" applyBorder="1" applyAlignment="1">
      <alignment horizontal="center" vertical="center"/>
    </xf>
    <xf numFmtId="3" fontId="2" fillId="0" borderId="69" xfId="3" applyNumberFormat="1" applyFont="1" applyBorder="1" applyAlignment="1">
      <alignment horizontal="center" vertical="center"/>
    </xf>
    <xf numFmtId="3" fontId="2" fillId="0" borderId="70" xfId="3" applyNumberFormat="1" applyFont="1" applyBorder="1" applyAlignment="1">
      <alignment horizontal="right" vertical="center"/>
    </xf>
    <xf numFmtId="3" fontId="2" fillId="0" borderId="71" xfId="3" applyNumberFormat="1" applyFont="1" applyBorder="1" applyAlignment="1">
      <alignment horizontal="right" vertical="center"/>
    </xf>
    <xf numFmtId="3" fontId="2" fillId="0" borderId="72" xfId="3" applyNumberFormat="1" applyFont="1" applyBorder="1" applyAlignment="1">
      <alignment horizontal="right" vertical="center"/>
    </xf>
    <xf numFmtId="0" fontId="2" fillId="0" borderId="57" xfId="3" quotePrefix="1" applyFont="1" applyBorder="1" applyAlignment="1">
      <alignment horizontal="center" vertical="center"/>
    </xf>
    <xf numFmtId="0" fontId="12" fillId="0" borderId="58" xfId="3" quotePrefix="1" applyFont="1" applyBorder="1" applyAlignment="1">
      <alignment horizontal="left" vertical="center"/>
    </xf>
    <xf numFmtId="0" fontId="2" fillId="0" borderId="60" xfId="3" applyFont="1" applyBorder="1" applyAlignment="1">
      <alignment horizontal="left" vertical="center"/>
    </xf>
    <xf numFmtId="0" fontId="2" fillId="0" borderId="64" xfId="3" quotePrefix="1" applyFont="1" applyBorder="1" applyAlignment="1">
      <alignment horizontal="center" vertical="top"/>
    </xf>
    <xf numFmtId="0" fontId="2" fillId="0" borderId="66" xfId="3" quotePrefix="1" applyFont="1" applyBorder="1" applyAlignment="1">
      <alignment horizontal="justify" vertical="top"/>
    </xf>
    <xf numFmtId="3" fontId="2" fillId="0" borderId="68" xfId="3" applyNumberFormat="1" applyFont="1" applyBorder="1" applyAlignment="1">
      <alignment horizontal="right"/>
    </xf>
    <xf numFmtId="3" fontId="2" fillId="0" borderId="42" xfId="3" applyNumberFormat="1" applyFont="1" applyBorder="1" applyAlignment="1">
      <alignment horizontal="right"/>
    </xf>
    <xf numFmtId="3" fontId="2" fillId="0" borderId="43" xfId="3" applyNumberFormat="1" applyFont="1" applyBorder="1" applyAlignment="1">
      <alignment horizontal="right"/>
    </xf>
    <xf numFmtId="165" fontId="2" fillId="0" borderId="57" xfId="3" applyNumberFormat="1" applyFont="1" applyBorder="1" applyAlignment="1">
      <alignment horizontal="center" vertical="top"/>
    </xf>
    <xf numFmtId="165" fontId="12" fillId="0" borderId="58" xfId="3" applyNumberFormat="1" applyFont="1" applyBorder="1" applyAlignment="1">
      <alignment horizontal="left" vertical="center"/>
    </xf>
    <xf numFmtId="0" fontId="2" fillId="0" borderId="56" xfId="3" applyFont="1" applyBorder="1" applyAlignment="1">
      <alignment horizontal="justify" vertical="center" wrapText="1"/>
    </xf>
    <xf numFmtId="165" fontId="2" fillId="0" borderId="56" xfId="3" applyNumberFormat="1" applyFont="1" applyBorder="1" applyAlignment="1">
      <alignment horizontal="center"/>
    </xf>
    <xf numFmtId="3" fontId="2" fillId="0" borderId="60" xfId="3" applyNumberFormat="1" applyFont="1" applyBorder="1" applyAlignment="1">
      <alignment horizontal="center"/>
    </xf>
    <xf numFmtId="165" fontId="2" fillId="0" borderId="64" xfId="3" applyNumberFormat="1" applyFont="1" applyBorder="1" applyAlignment="1">
      <alignment horizontal="center" vertical="top"/>
    </xf>
    <xf numFmtId="165" fontId="12" fillId="0" borderId="65" xfId="3" applyNumberFormat="1" applyFont="1" applyBorder="1" applyAlignment="1">
      <alignment horizontal="left" vertical="top"/>
    </xf>
    <xf numFmtId="0" fontId="2" fillId="0" borderId="55" xfId="3" applyFont="1" applyBorder="1" applyAlignment="1">
      <alignment horizontal="justify" vertical="top" wrapText="1"/>
    </xf>
    <xf numFmtId="0" fontId="2" fillId="0" borderId="55" xfId="3" applyFont="1" applyBorder="1" applyAlignment="1">
      <alignment horizontal="center"/>
    </xf>
    <xf numFmtId="3" fontId="2" fillId="0" borderId="69" xfId="3" applyNumberFormat="1" applyFont="1" applyBorder="1" applyAlignment="1">
      <alignment horizontal="center"/>
    </xf>
    <xf numFmtId="0" fontId="2" fillId="0" borderId="57" xfId="3" quotePrefix="1" applyFont="1" applyBorder="1" applyAlignment="1">
      <alignment horizontal="center" vertical="top"/>
    </xf>
    <xf numFmtId="0" fontId="12" fillId="0" borderId="58" xfId="3" quotePrefix="1" applyFont="1" applyBorder="1" applyAlignment="1">
      <alignment horizontal="left" vertical="top"/>
    </xf>
    <xf numFmtId="0" fontId="2" fillId="0" borderId="59" xfId="3" applyFont="1" applyBorder="1" applyAlignment="1">
      <alignment horizontal="justify" vertical="top"/>
    </xf>
    <xf numFmtId="0" fontId="2" fillId="0" borderId="69" xfId="3" applyFont="1" applyBorder="1" applyAlignment="1">
      <alignment horizontal="justify" vertical="top"/>
    </xf>
    <xf numFmtId="165" fontId="2" fillId="0" borderId="55" xfId="3" applyNumberFormat="1" applyFont="1" applyBorder="1" applyAlignment="1">
      <alignment horizontal="center"/>
    </xf>
    <xf numFmtId="165" fontId="2" fillId="0" borderId="60" xfId="3" applyNumberFormat="1" applyFont="1" applyBorder="1" applyAlignment="1">
      <alignment horizontal="left" vertical="center"/>
    </xf>
    <xf numFmtId="165" fontId="2" fillId="0" borderId="56" xfId="3" applyNumberFormat="1" applyFont="1" applyBorder="1" applyAlignment="1">
      <alignment horizontal="center" vertical="center"/>
    </xf>
    <xf numFmtId="165" fontId="12" fillId="0" borderId="65" xfId="3" applyNumberFormat="1" applyFont="1" applyBorder="1" applyAlignment="1">
      <alignment horizontal="left" vertical="center"/>
    </xf>
    <xf numFmtId="165" fontId="2" fillId="0" borderId="69" xfId="3" applyNumberFormat="1" applyFont="1" applyBorder="1" applyAlignment="1">
      <alignment horizontal="left" vertical="center"/>
    </xf>
    <xf numFmtId="165" fontId="2" fillId="0" borderId="55" xfId="3" applyNumberFormat="1" applyFont="1" applyBorder="1" applyAlignment="1">
      <alignment horizontal="center" vertical="center"/>
    </xf>
    <xf numFmtId="165" fontId="12" fillId="0" borderId="58" xfId="3" applyNumberFormat="1" applyFont="1" applyBorder="1" applyAlignment="1">
      <alignment horizontal="left" vertical="top"/>
    </xf>
    <xf numFmtId="165" fontId="2" fillId="0" borderId="60" xfId="3" applyNumberFormat="1" applyFont="1" applyBorder="1" applyAlignment="1">
      <alignment horizontal="justify" vertical="top"/>
    </xf>
    <xf numFmtId="0" fontId="2" fillId="0" borderId="56" xfId="3" applyFont="1" applyBorder="1" applyAlignment="1">
      <alignment horizontal="center"/>
    </xf>
    <xf numFmtId="165" fontId="2" fillId="0" borderId="69" xfId="3" applyNumberFormat="1" applyFont="1" applyBorder="1" applyAlignment="1">
      <alignment horizontal="justify" vertical="top"/>
    </xf>
    <xf numFmtId="0" fontId="2" fillId="0" borderId="64" xfId="3" quotePrefix="1" applyFont="1" applyBorder="1" applyAlignment="1">
      <alignment horizontal="center" vertical="center"/>
    </xf>
    <xf numFmtId="168" fontId="2" fillId="0" borderId="34" xfId="11" applyNumberFormat="1" applyFont="1" applyBorder="1" applyAlignment="1">
      <alignment vertical="center"/>
    </xf>
    <xf numFmtId="168" fontId="2" fillId="0" borderId="35" xfId="11" applyNumberFormat="1" applyFont="1" applyBorder="1" applyAlignment="1">
      <alignment vertical="center"/>
    </xf>
    <xf numFmtId="168" fontId="2" fillId="0" borderId="46" xfId="11" applyNumberFormat="1" applyFont="1" applyBorder="1" applyAlignment="1">
      <alignment vertical="center"/>
    </xf>
    <xf numFmtId="168" fontId="2" fillId="0" borderId="10" xfId="11" applyNumberFormat="1" applyFont="1" applyBorder="1" applyAlignment="1">
      <alignment vertical="center"/>
    </xf>
    <xf numFmtId="10" fontId="5" fillId="0" borderId="0" xfId="3" applyNumberFormat="1"/>
    <xf numFmtId="168" fontId="5" fillId="0" borderId="0" xfId="11" applyNumberFormat="1" applyFont="1"/>
    <xf numFmtId="168" fontId="5" fillId="0" borderId="0" xfId="3" applyNumberFormat="1"/>
    <xf numFmtId="43" fontId="5" fillId="0" borderId="0" xfId="3" applyNumberFormat="1"/>
    <xf numFmtId="0" fontId="6" fillId="0" borderId="0" xfId="3" applyFont="1"/>
    <xf numFmtId="0" fontId="5" fillId="0" borderId="73" xfId="3" applyBorder="1" applyAlignment="1">
      <alignment vertical="center"/>
    </xf>
    <xf numFmtId="168" fontId="5" fillId="0" borderId="73" xfId="11" applyNumberFormat="1" applyFont="1" applyBorder="1" applyAlignment="1">
      <alignment vertical="center"/>
    </xf>
    <xf numFmtId="165" fontId="7" fillId="0" borderId="0" xfId="3" applyNumberFormat="1" applyFont="1" applyAlignment="1">
      <alignment horizontal="left"/>
    </xf>
    <xf numFmtId="0" fontId="9" fillId="0" borderId="0" xfId="3" applyFont="1" applyAlignment="1">
      <alignment horizontal="center"/>
    </xf>
    <xf numFmtId="3" fontId="2" fillId="0" borderId="0" xfId="3" applyNumberFormat="1" applyFont="1" applyAlignment="1">
      <alignment horizontal="right"/>
    </xf>
    <xf numFmtId="14" fontId="2" fillId="0" borderId="0" xfId="3" applyNumberFormat="1" applyFont="1" applyAlignment="1">
      <alignment horizontal="right"/>
    </xf>
    <xf numFmtId="165" fontId="5" fillId="0" borderId="0" xfId="3" applyNumberFormat="1" applyAlignment="1">
      <alignment horizontal="left"/>
    </xf>
    <xf numFmtId="165" fontId="6" fillId="0" borderId="0" xfId="3" applyNumberFormat="1" applyFont="1" applyAlignment="1">
      <alignment horizontal="left"/>
    </xf>
    <xf numFmtId="165" fontId="7" fillId="0" borderId="0" xfId="3" applyNumberFormat="1" applyFont="1"/>
    <xf numFmtId="0" fontId="2" fillId="0" borderId="0" xfId="3" applyFont="1" applyAlignment="1">
      <alignment horizontal="right"/>
    </xf>
    <xf numFmtId="165" fontId="5" fillId="0" borderId="0" xfId="3" applyNumberFormat="1" applyAlignment="1">
      <alignment horizontal="left" vertical="center"/>
    </xf>
    <xf numFmtId="0" fontId="8" fillId="0" borderId="0" xfId="3" applyFont="1" applyAlignment="1">
      <alignment horizontal="center"/>
    </xf>
    <xf numFmtId="165" fontId="8" fillId="0" borderId="24" xfId="3" applyNumberFormat="1" applyFont="1" applyBorder="1" applyAlignment="1">
      <alignment horizontal="center" vertical="center" wrapText="1"/>
    </xf>
    <xf numFmtId="165" fontId="8" fillId="0" borderId="54" xfId="12" applyNumberFormat="1" applyFont="1" applyBorder="1" applyAlignment="1">
      <alignment horizontal="center" vertical="center"/>
    </xf>
    <xf numFmtId="165" fontId="8" fillId="0" borderId="78" xfId="12" applyNumberFormat="1" applyFont="1" applyBorder="1" applyAlignment="1">
      <alignment horizontal="center" vertical="center"/>
    </xf>
    <xf numFmtId="165" fontId="8" fillId="0" borderId="79" xfId="12" applyNumberFormat="1" applyFont="1" applyBorder="1" applyAlignment="1">
      <alignment horizontal="center" vertical="center"/>
    </xf>
    <xf numFmtId="165" fontId="2" fillId="0" borderId="80" xfId="3" applyNumberFormat="1" applyFont="1" applyBorder="1" applyAlignment="1">
      <alignment horizontal="center"/>
    </xf>
    <xf numFmtId="165" fontId="2" fillId="0" borderId="81" xfId="3" applyNumberFormat="1" applyFont="1" applyBorder="1" applyAlignment="1">
      <alignment horizontal="center"/>
    </xf>
    <xf numFmtId="165" fontId="8" fillId="0" borderId="1" xfId="3" applyNumberFormat="1" applyFont="1" applyBorder="1" applyAlignment="1">
      <alignment horizontal="justify" vertical="center" wrapText="1"/>
    </xf>
    <xf numFmtId="165" fontId="2" fillId="0" borderId="1" xfId="3" applyNumberFormat="1" applyFont="1" applyBorder="1" applyAlignment="1">
      <alignment horizontal="center"/>
    </xf>
    <xf numFmtId="0" fontId="2" fillId="0" borderId="82" xfId="3" applyFont="1" applyBorder="1"/>
    <xf numFmtId="0" fontId="2" fillId="0" borderId="83" xfId="3" applyFont="1" applyBorder="1"/>
    <xf numFmtId="0" fontId="2" fillId="0" borderId="84" xfId="3" applyFont="1" applyBorder="1"/>
    <xf numFmtId="0" fontId="2" fillId="0" borderId="19" xfId="3" applyFont="1" applyBorder="1" applyAlignment="1">
      <alignment horizontal="center" vertical="top"/>
    </xf>
    <xf numFmtId="0" fontId="2" fillId="0" borderId="1" xfId="3" applyFont="1" applyBorder="1" applyAlignment="1">
      <alignment horizontal="left" vertical="top"/>
    </xf>
    <xf numFmtId="0" fontId="2" fillId="0" borderId="5" xfId="3" applyFont="1" applyBorder="1" applyAlignment="1">
      <alignment horizontal="left" vertical="top"/>
    </xf>
    <xf numFmtId="0" fontId="2" fillId="0" borderId="8" xfId="3" applyFont="1" applyBorder="1" applyAlignment="1">
      <alignment horizontal="left" vertical="top"/>
    </xf>
    <xf numFmtId="0" fontId="2" fillId="0" borderId="0" xfId="3" applyFont="1" applyAlignment="1">
      <alignment horizontal="left" vertical="top"/>
    </xf>
    <xf numFmtId="166" fontId="2" fillId="0" borderId="23" xfId="3" applyNumberFormat="1" applyFont="1" applyBorder="1" applyAlignment="1">
      <alignment horizontal="center" vertical="top"/>
    </xf>
    <xf numFmtId="0" fontId="2" fillId="0" borderId="19" xfId="3" applyFont="1" applyBorder="1" applyAlignment="1">
      <alignment horizontal="right" vertical="top"/>
    </xf>
    <xf numFmtId="0" fontId="2" fillId="0" borderId="1" xfId="3" applyFont="1" applyBorder="1" applyAlignment="1">
      <alignment horizontal="justify" vertical="top"/>
    </xf>
    <xf numFmtId="0" fontId="2" fillId="0" borderId="2" xfId="3" applyFont="1" applyBorder="1" applyAlignment="1">
      <alignment horizontal="justify" vertical="center"/>
    </xf>
    <xf numFmtId="169" fontId="2" fillId="0" borderId="2" xfId="13" applyNumberFormat="1" applyFont="1" applyBorder="1" applyAlignment="1">
      <alignment horizontal="center"/>
    </xf>
    <xf numFmtId="0" fontId="2" fillId="0" borderId="2" xfId="13" applyNumberFormat="1" applyFont="1" applyBorder="1" applyAlignment="1">
      <alignment horizontal="center"/>
    </xf>
    <xf numFmtId="169" fontId="2" fillId="0" borderId="2" xfId="13" applyNumberFormat="1" applyFont="1" applyBorder="1"/>
    <xf numFmtId="169" fontId="2" fillId="0" borderId="6" xfId="13" applyNumberFormat="1" applyFont="1" applyBorder="1"/>
    <xf numFmtId="169" fontId="2" fillId="0" borderId="10" xfId="13" applyNumberFormat="1" applyFont="1" applyBorder="1"/>
    <xf numFmtId="0" fontId="2" fillId="0" borderId="1" xfId="3" applyFont="1" applyBorder="1" applyAlignment="1">
      <alignment horizontal="justify" vertical="top" wrapText="1"/>
    </xf>
    <xf numFmtId="169" fontId="2" fillId="0" borderId="1" xfId="13" applyNumberFormat="1" applyFont="1" applyFill="1" applyBorder="1" applyAlignment="1">
      <alignment horizontal="center"/>
    </xf>
    <xf numFmtId="0" fontId="2" fillId="0" borderId="1" xfId="13" applyNumberFormat="1" applyFont="1" applyFill="1" applyBorder="1" applyAlignment="1">
      <alignment horizontal="center"/>
    </xf>
    <xf numFmtId="169" fontId="2" fillId="0" borderId="5" xfId="13" applyNumberFormat="1" applyFont="1" applyFill="1" applyBorder="1" applyAlignment="1">
      <alignment horizontal="center"/>
    </xf>
    <xf numFmtId="169" fontId="2" fillId="0" borderId="85" xfId="13" applyNumberFormat="1" applyFont="1" applyFill="1" applyBorder="1" applyAlignment="1">
      <alignment horizontal="center"/>
    </xf>
    <xf numFmtId="0" fontId="2" fillId="0" borderId="19" xfId="3" applyFont="1" applyBorder="1" applyAlignment="1">
      <alignment horizontal="right" vertical="center"/>
    </xf>
    <xf numFmtId="169" fontId="2" fillId="0" borderId="2" xfId="13" applyNumberFormat="1" applyFont="1" applyFill="1" applyBorder="1" applyAlignment="1">
      <alignment horizontal="center"/>
    </xf>
    <xf numFmtId="0" fontId="2" fillId="0" borderId="2" xfId="13" applyNumberFormat="1" applyFont="1" applyFill="1" applyBorder="1" applyAlignment="1">
      <alignment horizontal="center"/>
    </xf>
    <xf numFmtId="166" fontId="2" fillId="0" borderId="19" xfId="3" quotePrefix="1" applyNumberFormat="1" applyFont="1" applyBorder="1" applyAlignment="1">
      <alignment horizontal="right" vertical="top"/>
    </xf>
    <xf numFmtId="169" fontId="2" fillId="0" borderId="1" xfId="13" applyNumberFormat="1" applyFont="1" applyBorder="1" applyAlignment="1">
      <alignment horizontal="center"/>
    </xf>
    <xf numFmtId="0" fontId="2" fillId="0" borderId="1" xfId="13" applyNumberFormat="1" applyFont="1" applyBorder="1" applyAlignment="1">
      <alignment horizontal="center"/>
    </xf>
    <xf numFmtId="169" fontId="2" fillId="0" borderId="1" xfId="13" applyNumberFormat="1" applyFont="1" applyBorder="1" applyAlignment="1">
      <alignment horizontal="left" vertical="top"/>
    </xf>
    <xf numFmtId="169" fontId="2" fillId="0" borderId="5" xfId="13" applyNumberFormat="1" applyFont="1" applyBorder="1" applyAlignment="1">
      <alignment horizontal="left" vertical="top"/>
    </xf>
    <xf numFmtId="169" fontId="2" fillId="0" borderId="8" xfId="13" applyNumberFormat="1" applyFont="1" applyBorder="1" applyAlignment="1">
      <alignment horizontal="left" vertical="top"/>
    </xf>
    <xf numFmtId="2" fontId="2" fillId="0" borderId="23" xfId="3" applyNumberFormat="1" applyFont="1" applyBorder="1" applyAlignment="1">
      <alignment horizontal="center" vertical="top"/>
    </xf>
    <xf numFmtId="0" fontId="2" fillId="0" borderId="2" xfId="3" applyFont="1" applyBorder="1" applyAlignment="1">
      <alignment horizontal="left" vertical="top"/>
    </xf>
    <xf numFmtId="166" fontId="2" fillId="0" borderId="19" xfId="3" applyNumberFormat="1" applyFont="1" applyBorder="1" applyAlignment="1">
      <alignment horizontal="right" vertical="center"/>
    </xf>
    <xf numFmtId="166" fontId="2" fillId="0" borderId="23" xfId="3" quotePrefix="1" applyNumberFormat="1" applyFont="1" applyBorder="1" applyAlignment="1">
      <alignment horizontal="center" vertical="top"/>
    </xf>
    <xf numFmtId="0" fontId="2" fillId="0" borderId="4" xfId="3" applyFont="1" applyBorder="1" applyAlignment="1">
      <alignment horizontal="justify" vertical="top"/>
    </xf>
    <xf numFmtId="169" fontId="2" fillId="0" borderId="4" xfId="13" applyNumberFormat="1" applyFont="1" applyBorder="1" applyAlignment="1">
      <alignment horizontal="center"/>
    </xf>
    <xf numFmtId="0" fontId="2" fillId="0" borderId="4" xfId="13" applyNumberFormat="1" applyFont="1" applyBorder="1" applyAlignment="1">
      <alignment horizontal="center"/>
    </xf>
    <xf numFmtId="169" fontId="2" fillId="0" borderId="4" xfId="13" applyNumberFormat="1" applyFont="1" applyBorder="1" applyAlignment="1">
      <alignment horizontal="left" vertical="top"/>
    </xf>
    <xf numFmtId="169" fontId="2" fillId="0" borderId="9" xfId="13" applyNumberFormat="1" applyFont="1" applyBorder="1" applyAlignment="1">
      <alignment horizontal="left" vertical="top"/>
    </xf>
    <xf numFmtId="169" fontId="2" fillId="0" borderId="12" xfId="13" applyNumberFormat="1" applyFont="1" applyBorder="1" applyAlignment="1">
      <alignment horizontal="left" vertical="top"/>
    </xf>
    <xf numFmtId="166" fontId="2" fillId="0" borderId="19" xfId="3" applyNumberFormat="1" applyFont="1" applyBorder="1" applyAlignment="1">
      <alignment horizontal="right" vertical="top"/>
    </xf>
    <xf numFmtId="0" fontId="2" fillId="0" borderId="57" xfId="3" applyFont="1" applyBorder="1" applyAlignment="1">
      <alignment horizontal="center" vertical="top"/>
    </xf>
    <xf numFmtId="166" fontId="2" fillId="0" borderId="58" xfId="3" applyNumberFormat="1" applyFont="1" applyBorder="1" applyAlignment="1">
      <alignment horizontal="right" vertical="top"/>
    </xf>
    <xf numFmtId="0" fontId="2" fillId="0" borderId="56" xfId="3" applyFont="1" applyBorder="1" applyAlignment="1">
      <alignment horizontal="justify" vertical="top"/>
    </xf>
    <xf numFmtId="169" fontId="2" fillId="0" borderId="56" xfId="13" applyNumberFormat="1" applyFont="1" applyBorder="1" applyAlignment="1">
      <alignment horizontal="center"/>
    </xf>
    <xf numFmtId="0" fontId="2" fillId="0" borderId="56" xfId="13" applyNumberFormat="1" applyFont="1" applyBorder="1" applyAlignment="1">
      <alignment horizontal="center"/>
    </xf>
    <xf numFmtId="2" fontId="2" fillId="0" borderId="23" xfId="3" quotePrefix="1" applyNumberFormat="1" applyFont="1" applyBorder="1" applyAlignment="1">
      <alignment horizontal="center" vertical="top"/>
    </xf>
    <xf numFmtId="166" fontId="2" fillId="0" borderId="19" xfId="3" quotePrefix="1" applyNumberFormat="1" applyFont="1" applyBorder="1" applyAlignment="1">
      <alignment horizontal="right" vertical="center"/>
    </xf>
    <xf numFmtId="0" fontId="2" fillId="0" borderId="3" xfId="3" applyFont="1" applyBorder="1" applyAlignment="1">
      <alignment horizontal="justify" vertical="center"/>
    </xf>
    <xf numFmtId="169" fontId="2" fillId="0" borderId="3" xfId="13" applyNumberFormat="1" applyFont="1" applyBorder="1" applyAlignment="1">
      <alignment horizontal="center"/>
    </xf>
    <xf numFmtId="0" fontId="2" fillId="0" borderId="3" xfId="13" applyNumberFormat="1" applyFont="1" applyBorder="1" applyAlignment="1">
      <alignment horizontal="center"/>
    </xf>
    <xf numFmtId="0" fontId="2" fillId="0" borderId="2" xfId="3" applyFont="1" applyBorder="1" applyAlignment="1">
      <alignment vertical="center"/>
    </xf>
    <xf numFmtId="0" fontId="2" fillId="0" borderId="19" xfId="3" applyFont="1" applyBorder="1" applyAlignment="1">
      <alignment horizontal="right"/>
    </xf>
    <xf numFmtId="3" fontId="2" fillId="2" borderId="2" xfId="3" applyNumberFormat="1" applyFont="1" applyFill="1" applyBorder="1" applyAlignment="1">
      <alignment horizontal="justify" vertical="center"/>
    </xf>
    <xf numFmtId="0" fontId="2" fillId="0" borderId="86" xfId="13" applyNumberFormat="1" applyFont="1" applyBorder="1" applyAlignment="1">
      <alignment horizontal="center"/>
    </xf>
    <xf numFmtId="2" fontId="2" fillId="0" borderId="19" xfId="3" applyNumberFormat="1" applyFont="1" applyBorder="1" applyAlignment="1">
      <alignment horizontal="right" vertical="center"/>
    </xf>
    <xf numFmtId="0" fontId="2" fillId="0" borderId="2" xfId="3" applyFont="1" applyBorder="1" applyAlignment="1">
      <alignment horizontal="left" vertical="center"/>
    </xf>
    <xf numFmtId="0" fontId="2" fillId="0" borderId="3" xfId="3" applyFont="1" applyBorder="1" applyAlignment="1">
      <alignment horizontal="left" vertical="center"/>
    </xf>
    <xf numFmtId="2" fontId="2" fillId="0" borderId="53" xfId="3" applyNumberFormat="1" applyFont="1" applyBorder="1" applyAlignment="1">
      <alignment horizontal="center" vertical="top"/>
    </xf>
    <xf numFmtId="2" fontId="2" fillId="0" borderId="54" xfId="3" applyNumberFormat="1" applyFont="1" applyBorder="1" applyAlignment="1">
      <alignment horizontal="right" vertical="center"/>
    </xf>
    <xf numFmtId="0" fontId="2" fillId="0" borderId="26" xfId="3" applyFont="1" applyBorder="1" applyAlignment="1">
      <alignment horizontal="left" vertical="center"/>
    </xf>
    <xf numFmtId="169" fontId="2" fillId="0" borderId="26" xfId="13" applyNumberFormat="1" applyFont="1" applyBorder="1" applyAlignment="1">
      <alignment horizontal="center"/>
    </xf>
    <xf numFmtId="0" fontId="2" fillId="0" borderId="26" xfId="13" applyNumberFormat="1" applyFont="1" applyBorder="1" applyAlignment="1">
      <alignment horizontal="center"/>
    </xf>
    <xf numFmtId="0" fontId="8" fillId="0" borderId="17" xfId="3" applyFont="1" applyBorder="1" applyAlignment="1">
      <alignment horizontal="center"/>
    </xf>
    <xf numFmtId="0" fontId="8" fillId="0" borderId="20" xfId="3" applyFont="1" applyBorder="1" applyAlignment="1">
      <alignment horizontal="center"/>
    </xf>
    <xf numFmtId="169" fontId="8" fillId="0" borderId="13" xfId="13" applyNumberFormat="1" applyFont="1" applyBorder="1" applyAlignment="1">
      <alignment horizontal="right"/>
    </xf>
    <xf numFmtId="169" fontId="8" fillId="0" borderId="13" xfId="13" applyNumberFormat="1" applyFont="1" applyBorder="1" applyAlignment="1">
      <alignment horizontal="center"/>
    </xf>
    <xf numFmtId="169" fontId="8" fillId="0" borderId="13" xfId="13" quotePrefix="1" applyNumberFormat="1" applyFont="1" applyBorder="1" applyAlignment="1">
      <alignment horizontal="center"/>
    </xf>
    <xf numFmtId="169" fontId="8" fillId="0" borderId="13" xfId="13" applyNumberFormat="1" applyFont="1" applyBorder="1"/>
    <xf numFmtId="169" fontId="8" fillId="0" borderId="18" xfId="13" applyNumberFormat="1" applyFont="1" applyBorder="1"/>
    <xf numFmtId="0" fontId="8" fillId="0" borderId="23" xfId="3" quotePrefix="1" applyFont="1" applyBorder="1" applyAlignment="1">
      <alignment horizontal="center"/>
    </xf>
    <xf numFmtId="0" fontId="8" fillId="0" borderId="19" xfId="3" quotePrefix="1" applyFont="1" applyBorder="1" applyAlignment="1">
      <alignment horizontal="center"/>
    </xf>
    <xf numFmtId="0" fontId="8" fillId="0" borderId="67" xfId="3" applyFont="1" applyBorder="1" applyAlignment="1">
      <alignment horizontal="left" vertical="center"/>
    </xf>
    <xf numFmtId="169" fontId="2" fillId="0" borderId="67" xfId="13" applyNumberFormat="1" applyFont="1" applyBorder="1" applyAlignment="1">
      <alignment horizontal="center"/>
    </xf>
    <xf numFmtId="169" fontId="2" fillId="0" borderId="67" xfId="13" applyNumberFormat="1" applyFont="1" applyBorder="1"/>
    <xf numFmtId="169" fontId="2" fillId="0" borderId="66" xfId="13" applyNumberFormat="1" applyFont="1" applyBorder="1"/>
    <xf numFmtId="169" fontId="2" fillId="0" borderId="24" xfId="13" applyNumberFormat="1" applyFont="1" applyBorder="1"/>
    <xf numFmtId="0" fontId="2" fillId="0" borderId="19" xfId="3" applyFont="1" applyBorder="1" applyAlignment="1">
      <alignment horizontal="center"/>
    </xf>
    <xf numFmtId="169" fontId="2" fillId="0" borderId="1" xfId="13" applyNumberFormat="1" applyFont="1" applyBorder="1"/>
    <xf numFmtId="169" fontId="2" fillId="0" borderId="5" xfId="13" applyNumberFormat="1" applyFont="1" applyBorder="1"/>
    <xf numFmtId="169" fontId="2" fillId="0" borderId="8" xfId="13" applyNumberFormat="1" applyFont="1" applyBorder="1"/>
    <xf numFmtId="2" fontId="2" fillId="0" borderId="58" xfId="3" applyNumberFormat="1" applyFont="1" applyBorder="1" applyAlignment="1">
      <alignment horizontal="right" vertical="top"/>
    </xf>
    <xf numFmtId="0" fontId="2" fillId="0" borderId="56" xfId="3" applyFont="1" applyBorder="1" applyAlignment="1">
      <alignment horizontal="left" vertical="center"/>
    </xf>
    <xf numFmtId="2" fontId="2" fillId="0" borderId="19" xfId="3" applyNumberFormat="1" applyFont="1" applyBorder="1" applyAlignment="1">
      <alignment horizontal="right" vertical="top"/>
    </xf>
    <xf numFmtId="1" fontId="2" fillId="0" borderId="1" xfId="3" applyNumberFormat="1" applyFont="1" applyBorder="1" applyAlignment="1">
      <alignment horizontal="center" vertical="center"/>
    </xf>
    <xf numFmtId="169" fontId="2" fillId="0" borderId="19" xfId="13" applyNumberFormat="1" applyFont="1" applyFill="1" applyBorder="1" applyAlignment="1">
      <alignment horizontal="right" vertical="center"/>
    </xf>
    <xf numFmtId="169" fontId="2" fillId="0" borderId="8" xfId="3" applyNumberFormat="1" applyFont="1" applyBorder="1" applyAlignment="1">
      <alignment horizontal="right"/>
    </xf>
    <xf numFmtId="0" fontId="2" fillId="0" borderId="23" xfId="3" applyFont="1" applyBorder="1" applyAlignment="1">
      <alignment horizontal="right" vertical="center"/>
    </xf>
    <xf numFmtId="0" fontId="2" fillId="0" borderId="0" xfId="3" applyFont="1" applyAlignment="1">
      <alignment horizontal="right" vertical="center"/>
    </xf>
    <xf numFmtId="1" fontId="2" fillId="0" borderId="2" xfId="3" applyNumberFormat="1" applyFont="1" applyBorder="1" applyAlignment="1">
      <alignment horizontal="center"/>
    </xf>
    <xf numFmtId="166" fontId="2" fillId="0" borderId="19" xfId="3" applyNumberFormat="1" applyFont="1" applyBorder="1" applyAlignment="1">
      <alignment horizontal="center" vertical="top"/>
    </xf>
    <xf numFmtId="0" fontId="2" fillId="0" borderId="1" xfId="3" applyFont="1" applyBorder="1" applyAlignment="1">
      <alignment horizontal="justify" vertical="center"/>
    </xf>
    <xf numFmtId="2" fontId="2" fillId="0" borderId="19" xfId="3" applyNumberFormat="1" applyFont="1" applyBorder="1" applyAlignment="1">
      <alignment horizontal="center" vertical="top"/>
    </xf>
    <xf numFmtId="0" fontId="2" fillId="0" borderId="4" xfId="14" applyFont="1" applyBorder="1" applyAlignment="1">
      <alignment horizontal="justify" vertical="top"/>
    </xf>
    <xf numFmtId="169" fontId="2" fillId="0" borderId="4" xfId="15" applyNumberFormat="1" applyFont="1" applyBorder="1" applyAlignment="1">
      <alignment horizontal="center"/>
    </xf>
    <xf numFmtId="0" fontId="2" fillId="0" borderId="4" xfId="15" applyNumberFormat="1" applyFont="1" applyBorder="1" applyAlignment="1">
      <alignment horizontal="center"/>
    </xf>
    <xf numFmtId="169" fontId="2" fillId="0" borderId="4" xfId="15" applyNumberFormat="1" applyFont="1" applyBorder="1"/>
    <xf numFmtId="169" fontId="2" fillId="0" borderId="9" xfId="15" applyNumberFormat="1" applyFont="1" applyBorder="1"/>
    <xf numFmtId="169" fontId="2" fillId="0" borderId="12" xfId="15" applyNumberFormat="1" applyFont="1" applyBorder="1"/>
    <xf numFmtId="169" fontId="2" fillId="0" borderId="2" xfId="15" applyNumberFormat="1" applyFont="1" applyBorder="1" applyAlignment="1">
      <alignment horizontal="center"/>
    </xf>
    <xf numFmtId="0" fontId="2" fillId="0" borderId="2" xfId="15" applyNumberFormat="1" applyFont="1" applyBorder="1" applyAlignment="1">
      <alignment horizontal="center"/>
    </xf>
    <xf numFmtId="169" fontId="2" fillId="0" borderId="3" xfId="15" applyNumberFormat="1" applyFont="1" applyBorder="1" applyAlignment="1">
      <alignment horizontal="center"/>
    </xf>
    <xf numFmtId="0" fontId="2" fillId="0" borderId="3" xfId="15" applyNumberFormat="1" applyFont="1" applyBorder="1" applyAlignment="1">
      <alignment horizontal="center"/>
    </xf>
    <xf numFmtId="0" fontId="2" fillId="0" borderId="1" xfId="3" applyFont="1" applyBorder="1" applyAlignment="1">
      <alignment horizontal="left"/>
    </xf>
    <xf numFmtId="2" fontId="2" fillId="0" borderId="58" xfId="3" applyNumberFormat="1" applyFont="1" applyBorder="1" applyAlignment="1">
      <alignment horizontal="right" vertical="center"/>
    </xf>
    <xf numFmtId="0" fontId="2" fillId="0" borderId="50" xfId="3" applyFont="1" applyBorder="1" applyAlignment="1">
      <alignment horizontal="left" vertical="center"/>
    </xf>
    <xf numFmtId="169" fontId="2" fillId="0" borderId="50" xfId="13" applyNumberFormat="1" applyFont="1" applyBorder="1" applyAlignment="1">
      <alignment horizontal="center"/>
    </xf>
    <xf numFmtId="0" fontId="2" fillId="0" borderId="50" xfId="13" applyNumberFormat="1" applyFont="1" applyBorder="1" applyAlignment="1">
      <alignment horizontal="center"/>
    </xf>
    <xf numFmtId="169" fontId="2" fillId="0" borderId="5" xfId="13" applyNumberFormat="1" applyFont="1" applyBorder="1" applyAlignment="1">
      <alignment horizontal="center"/>
    </xf>
    <xf numFmtId="169" fontId="2" fillId="0" borderId="85" xfId="13" applyNumberFormat="1" applyFont="1" applyBorder="1" applyAlignment="1">
      <alignment horizontal="center"/>
    </xf>
    <xf numFmtId="0" fontId="2" fillId="2" borderId="2" xfId="3" applyFont="1" applyFill="1" applyBorder="1" applyAlignment="1">
      <alignment horizontal="justify" vertical="top"/>
    </xf>
    <xf numFmtId="169" fontId="2" fillId="0" borderId="1" xfId="13" applyNumberFormat="1" applyFont="1" applyFill="1" applyBorder="1"/>
    <xf numFmtId="169" fontId="2" fillId="0" borderId="5" xfId="13" applyNumberFormat="1" applyFont="1" applyFill="1" applyBorder="1"/>
    <xf numFmtId="169" fontId="2" fillId="0" borderId="8" xfId="13" applyNumberFormat="1" applyFont="1" applyFill="1" applyBorder="1"/>
    <xf numFmtId="0" fontId="2" fillId="2" borderId="56" xfId="3" applyFont="1" applyFill="1" applyBorder="1" applyAlignment="1">
      <alignment horizontal="justify" vertical="top"/>
    </xf>
    <xf numFmtId="169" fontId="2" fillId="0" borderId="56" xfId="13" applyNumberFormat="1" applyFont="1" applyFill="1" applyBorder="1" applyAlignment="1">
      <alignment horizontal="center"/>
    </xf>
    <xf numFmtId="0" fontId="2" fillId="0" borderId="56" xfId="13" applyNumberFormat="1" applyFont="1" applyFill="1" applyBorder="1" applyAlignment="1">
      <alignment horizontal="center"/>
    </xf>
    <xf numFmtId="0" fontId="2" fillId="0" borderId="2" xfId="14" applyFont="1" applyBorder="1" applyAlignment="1">
      <alignment horizontal="justify" vertical="top"/>
    </xf>
    <xf numFmtId="169" fontId="8" fillId="0" borderId="13" xfId="13" applyNumberFormat="1" applyFont="1" applyBorder="1" applyAlignment="1"/>
    <xf numFmtId="169" fontId="8" fillId="0" borderId="13" xfId="13" quotePrefix="1" applyNumberFormat="1" applyFont="1" applyBorder="1" applyAlignment="1"/>
    <xf numFmtId="169" fontId="8" fillId="0" borderId="18" xfId="13" quotePrefix="1" applyNumberFormat="1" applyFont="1" applyBorder="1" applyAlignment="1">
      <alignment horizontal="center"/>
    </xf>
    <xf numFmtId="0" fontId="8" fillId="0" borderId="1" xfId="3" applyFont="1" applyBorder="1" applyAlignment="1">
      <alignment horizontal="justify" vertical="top" wrapText="1"/>
    </xf>
    <xf numFmtId="0" fontId="2" fillId="0" borderId="2" xfId="3" applyFont="1" applyBorder="1" applyAlignment="1">
      <alignment horizontal="justify" vertical="top" wrapText="1"/>
    </xf>
    <xf numFmtId="0" fontId="2" fillId="0" borderId="1" xfId="3" quotePrefix="1" applyFont="1" applyBorder="1" applyAlignment="1">
      <alignment horizontal="justify" vertical="top" wrapText="1"/>
    </xf>
    <xf numFmtId="169" fontId="2" fillId="0" borderId="1" xfId="13" applyNumberFormat="1" applyFont="1" applyBorder="1" applyAlignment="1"/>
    <xf numFmtId="169" fontId="2" fillId="0" borderId="5" xfId="13" applyNumberFormat="1" applyFont="1" applyBorder="1" applyAlignment="1"/>
    <xf numFmtId="0" fontId="2" fillId="2" borderId="56" xfId="3" applyFont="1" applyFill="1" applyBorder="1" applyAlignment="1">
      <alignment horizontal="left"/>
    </xf>
    <xf numFmtId="0" fontId="2" fillId="0" borderId="1" xfId="3" quotePrefix="1" applyFont="1" applyBorder="1" applyAlignment="1">
      <alignment horizontal="left"/>
    </xf>
    <xf numFmtId="0" fontId="2" fillId="0" borderId="2" xfId="3" applyFont="1" applyBorder="1" applyAlignment="1">
      <alignment horizontal="left"/>
    </xf>
    <xf numFmtId="0" fontId="2" fillId="0" borderId="53" xfId="3" applyFont="1" applyBorder="1" applyAlignment="1">
      <alignment horizontal="center" vertical="center"/>
    </xf>
    <xf numFmtId="0" fontId="2" fillId="0" borderId="58" xfId="3" applyFont="1" applyBorder="1" applyAlignment="1">
      <alignment horizontal="center" vertical="top"/>
    </xf>
    <xf numFmtId="169" fontId="8" fillId="0" borderId="25" xfId="13" applyNumberFormat="1" applyFont="1" applyBorder="1" applyAlignment="1">
      <alignment horizontal="right"/>
    </xf>
    <xf numFmtId="169" fontId="8" fillId="0" borderId="25" xfId="13" applyNumberFormat="1" applyFont="1" applyBorder="1" applyAlignment="1"/>
    <xf numFmtId="169" fontId="8" fillId="0" borderId="20" xfId="13" applyNumberFormat="1" applyFont="1" applyBorder="1" applyAlignment="1">
      <alignment horizontal="center"/>
    </xf>
    <xf numFmtId="169" fontId="2" fillId="0" borderId="13" xfId="13" applyNumberFormat="1" applyFont="1" applyBorder="1"/>
    <xf numFmtId="169" fontId="8" fillId="0" borderId="87" xfId="13" applyNumberFormat="1" applyFont="1" applyBorder="1" applyAlignment="1">
      <alignment horizontal="center"/>
    </xf>
    <xf numFmtId="0" fontId="8" fillId="0" borderId="23" xfId="3" applyFont="1" applyBorder="1" applyAlignment="1">
      <alignment horizontal="center" vertical="top"/>
    </xf>
    <xf numFmtId="0" fontId="8" fillId="0" borderId="19" xfId="3" applyFont="1" applyBorder="1" applyAlignment="1">
      <alignment horizontal="center" vertical="top"/>
    </xf>
    <xf numFmtId="0" fontId="8" fillId="0" borderId="67" xfId="3" applyFont="1" applyBorder="1" applyAlignment="1">
      <alignment horizontal="justify" vertical="center"/>
    </xf>
    <xf numFmtId="169" fontId="8" fillId="0" borderId="5" xfId="13" applyNumberFormat="1" applyFont="1" applyBorder="1" applyAlignment="1"/>
    <xf numFmtId="169" fontId="8" fillId="0" borderId="1" xfId="13" applyNumberFormat="1" applyFont="1" applyBorder="1" applyAlignment="1"/>
    <xf numFmtId="169" fontId="8" fillId="0" borderId="19" xfId="13" applyNumberFormat="1" applyFont="1" applyBorder="1" applyAlignment="1">
      <alignment horizontal="center"/>
    </xf>
    <xf numFmtId="169" fontId="8" fillId="0" borderId="0" xfId="13" applyNumberFormat="1" applyFont="1" applyBorder="1" applyAlignment="1">
      <alignment horizontal="center"/>
    </xf>
    <xf numFmtId="169" fontId="8" fillId="0" borderId="1" xfId="13" applyNumberFormat="1" applyFont="1" applyBorder="1" applyAlignment="1">
      <alignment horizontal="center"/>
    </xf>
    <xf numFmtId="169" fontId="8" fillId="0" borderId="85" xfId="13" applyNumberFormat="1" applyFont="1" applyBorder="1" applyAlignment="1">
      <alignment horizontal="center"/>
    </xf>
    <xf numFmtId="0" fontId="2" fillId="0" borderId="58" xfId="3" applyFont="1" applyBorder="1" applyAlignment="1">
      <alignment horizontal="right" vertical="top"/>
    </xf>
    <xf numFmtId="0" fontId="2" fillId="0" borderId="1" xfId="3" applyFont="1" applyBorder="1" applyAlignment="1">
      <alignment horizontal="justify" vertical="center" wrapText="1"/>
    </xf>
    <xf numFmtId="0" fontId="2" fillId="0" borderId="2" xfId="3" applyFont="1" applyBorder="1" applyAlignment="1">
      <alignment horizontal="justify"/>
    </xf>
    <xf numFmtId="0" fontId="2" fillId="0" borderId="1" xfId="3" applyFont="1" applyBorder="1"/>
    <xf numFmtId="169" fontId="2" fillId="0" borderId="0" xfId="13" applyNumberFormat="1" applyFont="1" applyBorder="1"/>
    <xf numFmtId="3" fontId="2" fillId="0" borderId="2" xfId="3" applyNumberFormat="1" applyFont="1" applyBorder="1" applyAlignment="1">
      <alignment horizontal="justify" vertical="center"/>
    </xf>
    <xf numFmtId="0" fontId="2" fillId="0" borderId="17" xfId="3" applyFont="1" applyBorder="1" applyAlignment="1">
      <alignment horizontal="center" vertical="top"/>
    </xf>
    <xf numFmtId="0" fontId="2" fillId="0" borderId="20" xfId="3" applyFont="1" applyBorder="1" applyAlignment="1">
      <alignment horizontal="center" vertical="top"/>
    </xf>
    <xf numFmtId="169" fontId="8" fillId="0" borderId="18" xfId="13" applyNumberFormat="1" applyFont="1" applyBorder="1" applyAlignment="1">
      <alignment horizontal="center"/>
    </xf>
    <xf numFmtId="0" fontId="8" fillId="0" borderId="67" xfId="3" applyFont="1" applyBorder="1" applyAlignment="1">
      <alignment horizontal="justify"/>
    </xf>
    <xf numFmtId="165" fontId="2" fillId="0" borderId="2" xfId="3" applyNumberFormat="1" applyFont="1" applyBorder="1" applyAlignment="1">
      <alignment horizontal="justify" vertical="top"/>
    </xf>
    <xf numFmtId="169" fontId="8" fillId="0" borderId="25" xfId="13" applyNumberFormat="1" applyFont="1" applyBorder="1"/>
    <xf numFmtId="0" fontId="2" fillId="0" borderId="23" xfId="3" applyFont="1" applyBorder="1" applyAlignment="1">
      <alignment horizontal="left"/>
    </xf>
    <xf numFmtId="0" fontId="2" fillId="0" borderId="0" xfId="3" applyFont="1" applyAlignment="1">
      <alignment horizontal="left"/>
    </xf>
    <xf numFmtId="0" fontId="2" fillId="0" borderId="0" xfId="3" applyFont="1" applyAlignment="1">
      <alignment horizontal="center"/>
    </xf>
    <xf numFmtId="0" fontId="2" fillId="0" borderId="85" xfId="3" applyFont="1" applyBorder="1"/>
    <xf numFmtId="0" fontId="2" fillId="0" borderId="17" xfId="3" applyFont="1" applyBorder="1" applyAlignment="1">
      <alignment horizontal="center"/>
    </xf>
    <xf numFmtId="0" fontId="2" fillId="0" borderId="88" xfId="3" applyFont="1" applyBorder="1" applyAlignment="1">
      <alignment horizontal="center"/>
    </xf>
    <xf numFmtId="0" fontId="8" fillId="0" borderId="88" xfId="3" quotePrefix="1" applyFont="1" applyBorder="1" applyAlignment="1">
      <alignment horizontal="right" vertical="center"/>
    </xf>
    <xf numFmtId="0" fontId="8" fillId="0" borderId="13" xfId="3" quotePrefix="1" applyFont="1" applyBorder="1" applyAlignment="1">
      <alignment horizontal="right" vertical="center"/>
    </xf>
    <xf numFmtId="0" fontId="2" fillId="0" borderId="88" xfId="3" quotePrefix="1" applyFont="1" applyBorder="1" applyAlignment="1">
      <alignment vertical="center"/>
    </xf>
    <xf numFmtId="169" fontId="2" fillId="0" borderId="13" xfId="13" quotePrefix="1" applyNumberFormat="1" applyFont="1" applyBorder="1" applyAlignment="1">
      <alignment vertical="center"/>
    </xf>
    <xf numFmtId="169" fontId="8" fillId="0" borderId="20" xfId="13" quotePrefix="1" applyNumberFormat="1" applyFont="1" applyBorder="1" applyAlignment="1">
      <alignment vertical="center"/>
    </xf>
    <xf numFmtId="169" fontId="2" fillId="0" borderId="20" xfId="13" quotePrefix="1" applyNumberFormat="1" applyFont="1" applyBorder="1" applyAlignment="1">
      <alignment vertical="center"/>
    </xf>
    <xf numFmtId="169" fontId="8" fillId="0" borderId="18" xfId="13" quotePrefix="1" applyNumberFormat="1" applyFont="1" applyBorder="1" applyAlignment="1">
      <alignment vertical="center"/>
    </xf>
    <xf numFmtId="165" fontId="7" fillId="0" borderId="0" xfId="14" applyNumberFormat="1" applyFont="1"/>
    <xf numFmtId="165" fontId="20" fillId="0" borderId="0" xfId="14" applyNumberFormat="1" applyFont="1"/>
    <xf numFmtId="0" fontId="21" fillId="0" borderId="0" xfId="14" applyFont="1" applyAlignment="1">
      <alignment horizontal="left"/>
    </xf>
    <xf numFmtId="0" fontId="4" fillId="0" borderId="0" xfId="14" applyFont="1" applyAlignment="1">
      <alignment horizontal="center"/>
    </xf>
    <xf numFmtId="0" fontId="2" fillId="2" borderId="0" xfId="14" applyFont="1" applyFill="1"/>
    <xf numFmtId="165" fontId="5" fillId="0" borderId="0" xfId="14" applyNumberFormat="1"/>
    <xf numFmtId="165" fontId="2" fillId="0" borderId="0" xfId="14" applyNumberFormat="1" applyFont="1"/>
    <xf numFmtId="0" fontId="3" fillId="0" borderId="0" xfId="14" applyFont="1" applyAlignment="1">
      <alignment horizontal="left" vertical="center"/>
    </xf>
    <xf numFmtId="0" fontId="20" fillId="0" borderId="0" xfId="14" applyFont="1"/>
    <xf numFmtId="0" fontId="5" fillId="0" borderId="0" xfId="14"/>
    <xf numFmtId="0" fontId="5" fillId="0" borderId="0" xfId="14" applyAlignment="1">
      <alignment horizontal="center"/>
    </xf>
    <xf numFmtId="0" fontId="2" fillId="0" borderId="0" xfId="14" applyFont="1" applyAlignment="1">
      <alignment horizontal="right"/>
    </xf>
    <xf numFmtId="0" fontId="5" fillId="2" borderId="0" xfId="14" applyFill="1"/>
    <xf numFmtId="165" fontId="5" fillId="0" borderId="0" xfId="14" applyNumberFormat="1" applyAlignment="1">
      <alignment horizontal="left"/>
    </xf>
    <xf numFmtId="165" fontId="7" fillId="0" borderId="0" xfId="14" applyNumberFormat="1" applyFont="1" applyAlignment="1">
      <alignment horizontal="left"/>
    </xf>
    <xf numFmtId="0" fontId="6" fillId="0" borderId="0" xfId="14" applyFont="1" applyAlignment="1">
      <alignment horizontal="center" vertical="center"/>
    </xf>
    <xf numFmtId="3" fontId="2" fillId="0" borderId="0" xfId="14" applyNumberFormat="1" applyFont="1" applyAlignment="1">
      <alignment horizontal="right"/>
    </xf>
    <xf numFmtId="165" fontId="3" fillId="0" borderId="0" xfId="14" applyNumberFormat="1" applyFont="1" applyAlignment="1">
      <alignment horizontal="left"/>
    </xf>
    <xf numFmtId="165" fontId="8" fillId="0" borderId="24" xfId="14" applyNumberFormat="1" applyFont="1" applyBorder="1" applyAlignment="1">
      <alignment horizontal="center" vertical="center" wrapText="1"/>
    </xf>
    <xf numFmtId="165" fontId="22" fillId="2" borderId="0" xfId="12" applyNumberFormat="1" applyFont="1" applyFill="1"/>
    <xf numFmtId="0" fontId="8" fillId="0" borderId="23" xfId="14" quotePrefix="1" applyFont="1" applyBorder="1" applyAlignment="1">
      <alignment horizontal="left"/>
    </xf>
    <xf numFmtId="0" fontId="8" fillId="0" borderId="19" xfId="14" quotePrefix="1" applyFont="1" applyBorder="1" applyAlignment="1">
      <alignment horizontal="left"/>
    </xf>
    <xf numFmtId="165" fontId="8" fillId="0" borderId="1" xfId="14" applyNumberFormat="1" applyFont="1" applyBorder="1" applyAlignment="1">
      <alignment horizontal="left" vertical="center" wrapText="1"/>
    </xf>
    <xf numFmtId="165" fontId="23" fillId="0" borderId="1" xfId="14" applyNumberFormat="1" applyFont="1" applyBorder="1" applyAlignment="1">
      <alignment horizontal="left" vertical="center"/>
    </xf>
    <xf numFmtId="3" fontId="2" fillId="0" borderId="1" xfId="14" applyNumberFormat="1" applyFont="1" applyBorder="1" applyAlignment="1">
      <alignment horizontal="center" vertical="center"/>
    </xf>
    <xf numFmtId="3" fontId="2" fillId="0" borderId="84" xfId="14" applyNumberFormat="1" applyFont="1" applyBorder="1" applyAlignment="1">
      <alignment horizontal="center" vertical="center"/>
    </xf>
    <xf numFmtId="165" fontId="2" fillId="0" borderId="23" xfId="14" applyNumberFormat="1" applyFont="1" applyBorder="1" applyAlignment="1">
      <alignment horizontal="center" vertical="top"/>
    </xf>
    <xf numFmtId="165" fontId="2" fillId="0" borderId="19" xfId="14" applyNumberFormat="1" applyFont="1" applyBorder="1" applyAlignment="1">
      <alignment horizontal="center" vertical="top"/>
    </xf>
    <xf numFmtId="165" fontId="2" fillId="0" borderId="2" xfId="14" applyNumberFormat="1" applyFont="1" applyBorder="1" applyAlignment="1">
      <alignment horizontal="justify" vertical="top" wrapText="1"/>
    </xf>
    <xf numFmtId="165" fontId="2" fillId="0" borderId="1" xfId="14" applyNumberFormat="1" applyFont="1" applyBorder="1" applyAlignment="1">
      <alignment horizontal="center" vertical="center"/>
    </xf>
    <xf numFmtId="3" fontId="2" fillId="0" borderId="8" xfId="14" applyNumberFormat="1" applyFont="1" applyBorder="1" applyAlignment="1">
      <alignment horizontal="center" vertical="center"/>
    </xf>
    <xf numFmtId="0" fontId="2" fillId="0" borderId="23" xfId="14" applyFont="1" applyBorder="1" applyAlignment="1">
      <alignment horizontal="center" vertical="top"/>
    </xf>
    <xf numFmtId="0" fontId="2" fillId="0" borderId="19" xfId="14" applyFont="1" applyBorder="1" applyAlignment="1">
      <alignment horizontal="center" vertical="top"/>
    </xf>
    <xf numFmtId="0" fontId="2" fillId="0" borderId="1" xfId="14" applyFont="1" applyBorder="1" applyAlignment="1">
      <alignment horizontal="justify" vertical="top" wrapText="1"/>
    </xf>
    <xf numFmtId="0" fontId="2" fillId="0" borderId="1" xfId="14" applyFont="1" applyBorder="1" applyAlignment="1">
      <alignment horizontal="center" vertical="center"/>
    </xf>
    <xf numFmtId="0" fontId="2" fillId="0" borderId="19" xfId="14" applyFont="1" applyBorder="1" applyAlignment="1">
      <alignment horizontal="right"/>
    </xf>
    <xf numFmtId="0" fontId="2" fillId="0" borderId="2" xfId="14" applyFont="1" applyBorder="1" applyAlignment="1">
      <alignment horizontal="justify" vertical="center" wrapText="1"/>
    </xf>
    <xf numFmtId="169" fontId="2" fillId="0" borderId="2" xfId="14" applyNumberFormat="1" applyFont="1" applyBorder="1" applyAlignment="1">
      <alignment horizontal="center"/>
    </xf>
    <xf numFmtId="3" fontId="2" fillId="0" borderId="2" xfId="14" applyNumberFormat="1" applyFont="1" applyBorder="1" applyAlignment="1">
      <alignment horizontal="center"/>
    </xf>
    <xf numFmtId="169" fontId="2" fillId="0" borderId="2" xfId="15" applyNumberFormat="1" applyFont="1" applyFill="1" applyBorder="1" applyAlignment="1">
      <alignment horizontal="right"/>
    </xf>
    <xf numFmtId="169" fontId="2" fillId="0" borderId="6" xfId="15" applyNumberFormat="1" applyFont="1" applyFill="1" applyBorder="1" applyAlignment="1">
      <alignment horizontal="right"/>
    </xf>
    <xf numFmtId="169" fontId="2" fillId="0" borderId="10" xfId="15" applyNumberFormat="1" applyFont="1" applyFill="1" applyBorder="1" applyAlignment="1">
      <alignment horizontal="right"/>
    </xf>
    <xf numFmtId="0" fontId="2" fillId="0" borderId="19" xfId="14" applyFont="1" applyBorder="1" applyAlignment="1">
      <alignment horizontal="center"/>
    </xf>
    <xf numFmtId="0" fontId="2" fillId="0" borderId="4" xfId="14" applyFont="1" applyBorder="1" applyAlignment="1">
      <alignment horizontal="justify" vertical="top" wrapText="1"/>
    </xf>
    <xf numFmtId="169" fontId="2" fillId="0" borderId="4" xfId="14" applyNumberFormat="1" applyFont="1" applyBorder="1" applyAlignment="1">
      <alignment horizontal="center"/>
    </xf>
    <xf numFmtId="3" fontId="2" fillId="0" borderId="4" xfId="14" applyNumberFormat="1" applyFont="1" applyBorder="1" applyAlignment="1">
      <alignment horizontal="center"/>
    </xf>
    <xf numFmtId="169" fontId="2" fillId="0" borderId="4" xfId="15" applyNumberFormat="1" applyFont="1" applyFill="1" applyBorder="1" applyAlignment="1">
      <alignment horizontal="right"/>
    </xf>
    <xf numFmtId="169" fontId="2" fillId="0" borderId="9" xfId="15" applyNumberFormat="1" applyFont="1" applyFill="1" applyBorder="1" applyAlignment="1">
      <alignment horizontal="right"/>
    </xf>
    <xf numFmtId="169" fontId="2" fillId="0" borderId="12" xfId="15" applyNumberFormat="1" applyFont="1" applyFill="1" applyBorder="1" applyAlignment="1">
      <alignment horizontal="right"/>
    </xf>
    <xf numFmtId="0" fontId="2" fillId="0" borderId="2" xfId="14" applyFont="1" applyBorder="1" applyAlignment="1">
      <alignment horizontal="justify" wrapText="1"/>
    </xf>
    <xf numFmtId="0" fontId="2" fillId="0" borderId="3" xfId="14" applyFont="1" applyBorder="1" applyAlignment="1">
      <alignment horizontal="justify" vertical="top" wrapText="1"/>
    </xf>
    <xf numFmtId="169" fontId="2" fillId="0" borderId="3" xfId="14" applyNumberFormat="1" applyFont="1" applyBorder="1" applyAlignment="1">
      <alignment horizontal="center"/>
    </xf>
    <xf numFmtId="3" fontId="2" fillId="0" borderId="3" xfId="14" applyNumberFormat="1" applyFont="1" applyBorder="1" applyAlignment="1">
      <alignment horizontal="center"/>
    </xf>
    <xf numFmtId="0" fontId="2" fillId="0" borderId="23" xfId="14" applyFont="1" applyBorder="1" applyAlignment="1">
      <alignment horizontal="center" vertical="center"/>
    </xf>
    <xf numFmtId="0" fontId="2" fillId="0" borderId="19" xfId="14" applyFont="1" applyBorder="1" applyAlignment="1">
      <alignment horizontal="center" vertical="center"/>
    </xf>
    <xf numFmtId="169" fontId="2" fillId="0" borderId="9" xfId="14" applyNumberFormat="1" applyFont="1" applyBorder="1"/>
    <xf numFmtId="169" fontId="2" fillId="0" borderId="12" xfId="14" applyNumberFormat="1" applyFont="1" applyBorder="1"/>
    <xf numFmtId="0" fontId="2" fillId="0" borderId="57" xfId="14" applyFont="1" applyBorder="1" applyAlignment="1">
      <alignment horizontal="center" vertical="top"/>
    </xf>
    <xf numFmtId="0" fontId="10" fillId="0" borderId="58" xfId="14" applyFont="1" applyBorder="1" applyAlignment="1">
      <alignment horizontal="right" vertical="center"/>
    </xf>
    <xf numFmtId="0" fontId="2" fillId="0" borderId="56" xfId="14" applyFont="1" applyBorder="1" applyAlignment="1">
      <alignment horizontal="justify" vertical="center" wrapText="1"/>
    </xf>
    <xf numFmtId="169" fontId="2" fillId="0" borderId="56" xfId="14" applyNumberFormat="1" applyFont="1" applyBorder="1" applyAlignment="1">
      <alignment horizontal="center"/>
    </xf>
    <xf numFmtId="3" fontId="2" fillId="0" borderId="56" xfId="14" applyNumberFormat="1" applyFont="1" applyBorder="1" applyAlignment="1">
      <alignment horizontal="center"/>
    </xf>
    <xf numFmtId="0" fontId="10" fillId="0" borderId="19" xfId="14" applyFont="1" applyBorder="1" applyAlignment="1">
      <alignment horizontal="right" vertical="center"/>
    </xf>
    <xf numFmtId="0" fontId="2" fillId="0" borderId="3" xfId="14" applyFont="1" applyBorder="1" applyAlignment="1">
      <alignment horizontal="justify" vertical="center" wrapText="1"/>
    </xf>
    <xf numFmtId="0" fontId="5" fillId="3" borderId="0" xfId="14" applyFill="1"/>
    <xf numFmtId="0" fontId="8" fillId="0" borderId="1" xfId="14" applyFont="1" applyBorder="1" applyAlignment="1">
      <alignment horizontal="justify" vertical="center" wrapText="1"/>
    </xf>
    <xf numFmtId="169" fontId="2" fillId="0" borderId="1" xfId="14" applyNumberFormat="1" applyFont="1" applyBorder="1" applyAlignment="1">
      <alignment horizontal="center"/>
    </xf>
    <xf numFmtId="3" fontId="2" fillId="0" borderId="1" xfId="14" applyNumberFormat="1" applyFont="1" applyBorder="1" applyAlignment="1">
      <alignment horizontal="center"/>
    </xf>
    <xf numFmtId="169" fontId="2" fillId="0" borderId="1" xfId="15" applyNumberFormat="1" applyFont="1" applyFill="1" applyBorder="1" applyAlignment="1">
      <alignment horizontal="right"/>
    </xf>
    <xf numFmtId="169" fontId="2" fillId="0" borderId="5" xfId="15" applyNumberFormat="1" applyFont="1" applyFill="1" applyBorder="1" applyAlignment="1">
      <alignment horizontal="right"/>
    </xf>
    <xf numFmtId="169" fontId="2" fillId="0" borderId="8" xfId="15" applyNumberFormat="1" applyFont="1" applyFill="1" applyBorder="1" applyAlignment="1">
      <alignment horizontal="right"/>
    </xf>
    <xf numFmtId="0" fontId="5" fillId="2" borderId="0" xfId="14" applyFill="1" applyAlignment="1">
      <alignment vertical="center"/>
    </xf>
    <xf numFmtId="0" fontId="2" fillId="0" borderId="19" xfId="14" applyFont="1" applyBorder="1" applyAlignment="1">
      <alignment horizontal="right" vertical="top"/>
    </xf>
    <xf numFmtId="0" fontId="5" fillId="3" borderId="0" xfId="14" applyFill="1" applyAlignment="1">
      <alignment vertical="center"/>
    </xf>
    <xf numFmtId="1" fontId="2" fillId="0" borderId="19" xfId="14" applyNumberFormat="1" applyFont="1" applyBorder="1" applyAlignment="1">
      <alignment horizontal="center" vertical="center"/>
    </xf>
    <xf numFmtId="169" fontId="2" fillId="0" borderId="1" xfId="14" applyNumberFormat="1" applyFont="1" applyBorder="1" applyAlignment="1">
      <alignment horizontal="center" vertical="center"/>
    </xf>
    <xf numFmtId="169" fontId="2" fillId="0" borderId="1" xfId="15" applyNumberFormat="1" applyFont="1" applyFill="1" applyBorder="1" applyAlignment="1">
      <alignment horizontal="right" vertical="center"/>
    </xf>
    <xf numFmtId="1" fontId="2" fillId="0" borderId="23" xfId="14" applyNumberFormat="1" applyFont="1" applyBorder="1" applyAlignment="1">
      <alignment horizontal="center"/>
    </xf>
    <xf numFmtId="0" fontId="2" fillId="0" borderId="2" xfId="14" applyFont="1" applyBorder="1" applyAlignment="1">
      <alignment horizontal="center"/>
    </xf>
    <xf numFmtId="0" fontId="2" fillId="0" borderId="3" xfId="14" applyFont="1" applyBorder="1" applyAlignment="1">
      <alignment horizontal="justify" wrapText="1"/>
    </xf>
    <xf numFmtId="0" fontId="2" fillId="0" borderId="3" xfId="14" applyFont="1" applyBorder="1" applyAlignment="1">
      <alignment horizontal="center"/>
    </xf>
    <xf numFmtId="1" fontId="2" fillId="0" borderId="57" xfId="14" applyNumberFormat="1" applyFont="1" applyBorder="1" applyAlignment="1">
      <alignment horizontal="center"/>
    </xf>
    <xf numFmtId="0" fontId="2" fillId="0" borderId="56" xfId="14" applyFont="1" applyBorder="1" applyAlignment="1">
      <alignment horizontal="center"/>
    </xf>
    <xf numFmtId="0" fontId="5" fillId="4" borderId="0" xfId="14" applyFill="1"/>
    <xf numFmtId="0" fontId="2" fillId="0" borderId="1" xfId="14" applyFont="1" applyBorder="1" applyAlignment="1">
      <alignment horizontal="justify" vertical="center" wrapText="1"/>
    </xf>
    <xf numFmtId="0" fontId="2" fillId="0" borderId="4" xfId="14" applyFont="1" applyBorder="1" applyAlignment="1">
      <alignment horizontal="justify" vertical="center" wrapText="1"/>
    </xf>
    <xf numFmtId="169" fontId="2" fillId="0" borderId="9" xfId="14" applyNumberFormat="1" applyFont="1" applyBorder="1" applyAlignment="1">
      <alignment horizontal="right"/>
    </xf>
    <xf numFmtId="169" fontId="2" fillId="0" borderId="12" xfId="14" applyNumberFormat="1" applyFont="1" applyBorder="1" applyAlignment="1">
      <alignment horizontal="right"/>
    </xf>
    <xf numFmtId="0" fontId="2" fillId="0" borderId="2" xfId="14" applyFont="1" applyBorder="1" applyAlignment="1">
      <alignment horizontal="left" vertical="center" wrapText="1"/>
    </xf>
    <xf numFmtId="0" fontId="2" fillId="2" borderId="4" xfId="14" applyFont="1" applyFill="1" applyBorder="1" applyAlignment="1">
      <alignment horizontal="justify" vertical="center" wrapText="1"/>
    </xf>
    <xf numFmtId="169" fontId="2" fillId="0" borderId="5" xfId="14" applyNumberFormat="1" applyFont="1" applyBorder="1" applyAlignment="1">
      <alignment horizontal="right"/>
    </xf>
    <xf numFmtId="169" fontId="2" fillId="0" borderId="8" xfId="14" applyNumberFormat="1" applyFont="1" applyBorder="1" applyAlignment="1">
      <alignment horizontal="right"/>
    </xf>
    <xf numFmtId="0" fontId="2" fillId="0" borderId="58" xfId="14" applyFont="1" applyBorder="1" applyAlignment="1">
      <alignment horizontal="right"/>
    </xf>
    <xf numFmtId="0" fontId="2" fillId="0" borderId="56" xfId="14" applyFont="1" applyBorder="1" applyAlignment="1">
      <alignment horizontal="left" wrapText="1"/>
    </xf>
    <xf numFmtId="0" fontId="2" fillId="0" borderId="19" xfId="14" applyFont="1" applyBorder="1" applyAlignment="1">
      <alignment horizontal="right" vertical="center"/>
    </xf>
    <xf numFmtId="0" fontId="2" fillId="0" borderId="2" xfId="14" applyFont="1" applyBorder="1" applyAlignment="1">
      <alignment horizontal="left" wrapText="1"/>
    </xf>
    <xf numFmtId="1" fontId="2" fillId="0" borderId="19" xfId="14" applyNumberFormat="1" applyFont="1" applyBorder="1" applyAlignment="1">
      <alignment horizontal="center" vertical="top"/>
    </xf>
    <xf numFmtId="0" fontId="5" fillId="5" borderId="0" xfId="14" applyFill="1"/>
    <xf numFmtId="1" fontId="2" fillId="0" borderId="23" xfId="14" applyNumberFormat="1" applyFont="1" applyBorder="1" applyAlignment="1">
      <alignment horizontal="center" vertical="top"/>
    </xf>
    <xf numFmtId="0" fontId="2" fillId="0" borderId="58" xfId="14" applyFont="1" applyBorder="1" applyAlignment="1">
      <alignment horizontal="center" vertical="top"/>
    </xf>
    <xf numFmtId="165" fontId="2" fillId="0" borderId="2" xfId="14" applyNumberFormat="1" applyFont="1" applyBorder="1" applyAlignment="1">
      <alignment horizontal="justify" vertical="top"/>
    </xf>
    <xf numFmtId="0" fontId="2" fillId="0" borderId="2" xfId="14" applyFont="1" applyBorder="1" applyAlignment="1">
      <alignment horizontal="justify" vertical="top" wrapText="1"/>
    </xf>
    <xf numFmtId="0" fontId="2" fillId="0" borderId="17" xfId="14" applyFont="1" applyBorder="1" applyAlignment="1">
      <alignment horizontal="center" vertical="top"/>
    </xf>
    <xf numFmtId="0" fontId="2" fillId="0" borderId="20" xfId="14" applyFont="1" applyBorder="1" applyAlignment="1">
      <alignment horizontal="center" vertical="top"/>
    </xf>
    <xf numFmtId="0" fontId="6" fillId="0" borderId="25" xfId="14" applyFont="1" applyBorder="1" applyAlignment="1">
      <alignment horizontal="right" vertical="center"/>
    </xf>
    <xf numFmtId="0" fontId="6" fillId="0" borderId="13" xfId="14" applyFont="1" applyBorder="1" applyAlignment="1">
      <alignment horizontal="center" vertical="center"/>
    </xf>
    <xf numFmtId="0" fontId="6" fillId="0" borderId="88" xfId="14" applyFont="1" applyBorder="1" applyAlignment="1">
      <alignment horizontal="center" vertical="center"/>
    </xf>
    <xf numFmtId="169" fontId="6" fillId="0" borderId="13" xfId="14" applyNumberFormat="1" applyFont="1" applyBorder="1" applyAlignment="1">
      <alignment vertical="center"/>
    </xf>
    <xf numFmtId="169" fontId="6" fillId="0" borderId="18" xfId="14" applyNumberFormat="1" applyFont="1" applyBorder="1" applyAlignment="1">
      <alignment vertical="center"/>
    </xf>
    <xf numFmtId="0" fontId="0" fillId="0" borderId="0" xfId="3" applyFont="1" applyAlignment="1">
      <alignment horizontal="center" vertical="top"/>
    </xf>
    <xf numFmtId="0" fontId="5" fillId="0" borderId="0" xfId="3" applyAlignment="1">
      <alignment vertical="top" wrapText="1"/>
    </xf>
    <xf numFmtId="0" fontId="5" fillId="6" borderId="0" xfId="14" applyFill="1" applyAlignment="1">
      <alignment horizontal="center"/>
    </xf>
    <xf numFmtId="0" fontId="5" fillId="6" borderId="0" xfId="14" applyFill="1"/>
    <xf numFmtId="0" fontId="28" fillId="0" borderId="0" xfId="16" applyFont="1"/>
    <xf numFmtId="0" fontId="26" fillId="0" borderId="0" xfId="16" applyFont="1" applyAlignment="1">
      <alignment horizontal="right"/>
    </xf>
    <xf numFmtId="0" fontId="29" fillId="0" borderId="0" xfId="16" applyFont="1" applyAlignment="1">
      <alignment horizontal="right"/>
    </xf>
    <xf numFmtId="0" fontId="29" fillId="0" borderId="0" xfId="16" applyFont="1" applyAlignment="1">
      <alignment horizontal="center"/>
    </xf>
    <xf numFmtId="0" fontId="26" fillId="7" borderId="73" xfId="16" applyFont="1" applyFill="1" applyBorder="1" applyAlignment="1">
      <alignment horizontal="center" vertical="center"/>
    </xf>
    <xf numFmtId="0" fontId="27" fillId="0" borderId="73" xfId="16" applyFont="1" applyBorder="1" applyAlignment="1">
      <alignment horizontal="center" vertical="center"/>
    </xf>
    <xf numFmtId="0" fontId="28" fillId="0" borderId="73" xfId="16" applyFont="1" applyBorder="1" applyAlignment="1">
      <alignment horizontal="center" vertical="center"/>
    </xf>
    <xf numFmtId="0" fontId="28" fillId="0" borderId="0" xfId="16" applyFont="1" applyAlignment="1">
      <alignment horizontal="center" vertical="center"/>
    </xf>
    <xf numFmtId="43" fontId="28" fillId="0" borderId="0" xfId="16" applyNumberFormat="1" applyFont="1" applyAlignment="1">
      <alignment horizontal="center" vertical="center"/>
    </xf>
    <xf numFmtId="0" fontId="27" fillId="0" borderId="73" xfId="16" applyFont="1" applyBorder="1" applyAlignment="1">
      <alignment horizontal="center" vertical="center" wrapText="1"/>
    </xf>
    <xf numFmtId="164" fontId="27" fillId="0" borderId="73" xfId="17" applyFont="1" applyBorder="1" applyAlignment="1">
      <alignment horizontal="center" vertical="center"/>
    </xf>
    <xf numFmtId="0" fontId="26" fillId="0" borderId="73" xfId="16" applyFont="1" applyBorder="1" applyAlignment="1">
      <alignment horizontal="right" vertical="center" wrapText="1"/>
    </xf>
    <xf numFmtId="0" fontId="27" fillId="0" borderId="0" xfId="16" applyFont="1"/>
    <xf numFmtId="164" fontId="28" fillId="0" borderId="0" xfId="17" applyFont="1"/>
    <xf numFmtId="0" fontId="27" fillId="0" borderId="0" xfId="16" applyFont="1" applyAlignment="1">
      <alignment horizontal="left"/>
    </xf>
    <xf numFmtId="43" fontId="28" fillId="0" borderId="0" xfId="16" applyNumberFormat="1" applyFont="1"/>
    <xf numFmtId="0" fontId="26" fillId="0" borderId="0" xfId="16" applyFont="1" applyAlignment="1">
      <alignment wrapText="1"/>
    </xf>
    <xf numFmtId="164" fontId="28" fillId="0" borderId="0" xfId="16" applyNumberFormat="1" applyFont="1"/>
    <xf numFmtId="0" fontId="27" fillId="0" borderId="0" xfId="16" applyFont="1" applyAlignment="1">
      <alignment horizontal="right"/>
    </xf>
    <xf numFmtId="0" fontId="27" fillId="0" borderId="0" xfId="16" applyFont="1" applyAlignment="1">
      <alignment horizontal="right" wrapText="1"/>
    </xf>
    <xf numFmtId="0" fontId="27" fillId="0" borderId="0" xfId="16" applyFont="1" applyAlignment="1">
      <alignment horizontal="center"/>
    </xf>
    <xf numFmtId="0" fontId="27" fillId="0" borderId="0" xfId="16" applyFont="1" applyAlignment="1">
      <alignment wrapText="1"/>
    </xf>
    <xf numFmtId="0" fontId="26" fillId="0" borderId="0" xfId="16" applyFont="1" applyAlignment="1">
      <alignment horizontal="right" wrapText="1"/>
    </xf>
    <xf numFmtId="168" fontId="27" fillId="0" borderId="73" xfId="11" applyNumberFormat="1" applyFont="1" applyBorder="1" applyAlignment="1">
      <alignment horizontal="center" vertical="center"/>
    </xf>
    <xf numFmtId="168" fontId="26" fillId="0" borderId="73" xfId="11" applyNumberFormat="1" applyFont="1" applyBorder="1" applyAlignment="1">
      <alignment vertical="center"/>
    </xf>
    <xf numFmtId="0" fontId="28" fillId="0" borderId="0" xfId="16" applyFont="1" applyAlignment="1">
      <alignment vertical="center"/>
    </xf>
    <xf numFmtId="164" fontId="26" fillId="0" borderId="73" xfId="17" applyFont="1" applyBorder="1" applyAlignment="1">
      <alignment vertical="center"/>
    </xf>
    <xf numFmtId="0" fontId="27" fillId="0" borderId="0" xfId="16" applyFont="1" applyAlignment="1">
      <alignment vertical="center"/>
    </xf>
    <xf numFmtId="168" fontId="26" fillId="7" borderId="73" xfId="11" applyNumberFormat="1" applyFont="1" applyFill="1" applyBorder="1" applyAlignment="1">
      <alignment vertical="center"/>
    </xf>
    <xf numFmtId="0" fontId="30" fillId="0" borderId="0" xfId="16" applyFont="1" applyAlignment="1">
      <alignment horizontal="center"/>
    </xf>
    <xf numFmtId="0" fontId="26" fillId="0" borderId="0" xfId="16" applyFont="1" applyAlignment="1">
      <alignment horizontal="left"/>
    </xf>
    <xf numFmtId="0" fontId="26" fillId="7" borderId="73" xfId="16" applyFont="1" applyFill="1" applyBorder="1" applyAlignment="1">
      <alignment horizontal="right" vertical="center" wrapText="1"/>
    </xf>
    <xf numFmtId="0" fontId="31" fillId="0" borderId="0" xfId="16" applyFont="1" applyAlignment="1">
      <alignment horizontal="center"/>
    </xf>
    <xf numFmtId="0" fontId="6" fillId="0" borderId="73" xfId="3" applyFont="1" applyBorder="1" applyAlignment="1">
      <alignment horizontal="center" vertical="center" wrapText="1"/>
    </xf>
    <xf numFmtId="0" fontId="2" fillId="0" borderId="0" xfId="3" applyFont="1" applyAlignment="1">
      <alignment horizontal="left" vertical="center" wrapText="1"/>
    </xf>
    <xf numFmtId="0" fontId="2" fillId="0" borderId="0" xfId="3" applyFont="1" applyAlignment="1">
      <alignment horizontal="left" vertical="top" wrapText="1"/>
    </xf>
    <xf numFmtId="3" fontId="6" fillId="0" borderId="28" xfId="3" applyNumberFormat="1" applyFont="1" applyBorder="1" applyAlignment="1">
      <alignment horizontal="center" vertical="center"/>
    </xf>
    <xf numFmtId="3" fontId="6" fillId="0" borderId="29" xfId="3" applyNumberFormat="1" applyFont="1" applyBorder="1" applyAlignment="1">
      <alignment horizontal="center" vertical="center"/>
    </xf>
    <xf numFmtId="3" fontId="6" fillId="0" borderId="43" xfId="3" applyNumberFormat="1" applyFont="1" applyBorder="1" applyAlignment="1">
      <alignment horizontal="center" vertical="center"/>
    </xf>
    <xf numFmtId="3" fontId="6" fillId="0" borderId="42" xfId="3" applyNumberFormat="1" applyFont="1" applyBorder="1" applyAlignment="1">
      <alignment horizontal="center" vertical="center"/>
    </xf>
    <xf numFmtId="165" fontId="6" fillId="0" borderId="21" xfId="3" applyNumberFormat="1" applyFont="1" applyBorder="1" applyAlignment="1">
      <alignment horizontal="center" vertical="center"/>
    </xf>
    <xf numFmtId="165" fontId="6" fillId="0" borderId="22" xfId="3" applyNumberFormat="1" applyFont="1" applyBorder="1" applyAlignment="1">
      <alignment horizontal="center" vertical="center"/>
    </xf>
    <xf numFmtId="165" fontId="8" fillId="0" borderId="74" xfId="3" applyNumberFormat="1" applyFont="1" applyBorder="1" applyAlignment="1">
      <alignment horizontal="center" vertical="center" wrapText="1"/>
    </xf>
    <xf numFmtId="165" fontId="8" fillId="0" borderId="75" xfId="3" applyNumberFormat="1" applyFont="1" applyBorder="1" applyAlignment="1">
      <alignment horizontal="center" vertical="center" wrapText="1"/>
    </xf>
    <xf numFmtId="165" fontId="8" fillId="0" borderId="76" xfId="3" applyNumberFormat="1" applyFont="1" applyBorder="1" applyAlignment="1">
      <alignment horizontal="center" vertical="center" wrapText="1"/>
    </xf>
    <xf numFmtId="0" fontId="2" fillId="0" borderId="17" xfId="3" applyFont="1" applyBorder="1" applyAlignment="1">
      <alignment horizontal="center" vertical="top"/>
    </xf>
    <xf numFmtId="0" fontId="2" fillId="0" borderId="20" xfId="3" applyFont="1" applyBorder="1" applyAlignment="1">
      <alignment horizontal="center" vertical="top"/>
    </xf>
    <xf numFmtId="165" fontId="7" fillId="0" borderId="0" xfId="3" applyNumberFormat="1" applyFont="1" applyAlignment="1">
      <alignment horizontal="left"/>
    </xf>
    <xf numFmtId="165" fontId="5" fillId="0" borderId="0" xfId="3" applyNumberFormat="1" applyAlignment="1">
      <alignment horizontal="left"/>
    </xf>
    <xf numFmtId="165" fontId="8" fillId="0" borderId="64" xfId="3" applyNumberFormat="1" applyFont="1" applyBorder="1" applyAlignment="1">
      <alignment horizontal="center" vertical="center"/>
    </xf>
    <xf numFmtId="165" fontId="8" fillId="0" borderId="52" xfId="3" applyNumberFormat="1" applyFont="1" applyBorder="1" applyAlignment="1">
      <alignment horizontal="center" vertical="center"/>
    </xf>
    <xf numFmtId="165" fontId="8" fillId="0" borderId="53" xfId="3" applyNumberFormat="1" applyFont="1" applyBorder="1" applyAlignment="1">
      <alignment horizontal="center" vertical="center"/>
    </xf>
    <xf numFmtId="165" fontId="8" fillId="0" borderId="77" xfId="3" applyNumberFormat="1" applyFont="1" applyBorder="1" applyAlignment="1">
      <alignment horizontal="center" vertical="center"/>
    </xf>
    <xf numFmtId="165" fontId="8" fillId="0" borderId="67" xfId="3" applyNumberFormat="1" applyFont="1" applyBorder="1" applyAlignment="1">
      <alignment horizontal="center" vertical="center"/>
    </xf>
    <xf numFmtId="165" fontId="8" fillId="0" borderId="78" xfId="3" applyNumberFormat="1" applyFont="1" applyBorder="1" applyAlignment="1">
      <alignment horizontal="center" vertical="center"/>
    </xf>
    <xf numFmtId="165" fontId="8" fillId="0" borderId="67" xfId="3" applyNumberFormat="1" applyFont="1" applyBorder="1" applyAlignment="1">
      <alignment horizontal="center" vertical="center" wrapText="1"/>
    </xf>
    <xf numFmtId="165" fontId="8" fillId="0" borderId="78" xfId="3" applyNumberFormat="1" applyFont="1" applyBorder="1" applyAlignment="1">
      <alignment horizontal="center" vertical="center" wrapText="1"/>
    </xf>
    <xf numFmtId="0" fontId="5" fillId="0" borderId="0" xfId="14" applyAlignment="1">
      <alignment horizontal="left"/>
    </xf>
    <xf numFmtId="0" fontId="0" fillId="0" borderId="0" xfId="3" applyFont="1" applyAlignment="1">
      <alignment horizontal="left" vertical="top" wrapText="1"/>
    </xf>
    <xf numFmtId="0" fontId="6" fillId="0" borderId="89" xfId="14" applyFont="1" applyBorder="1" applyAlignment="1">
      <alignment horizontal="center" vertical="center"/>
    </xf>
    <xf numFmtId="165" fontId="8" fillId="0" borderId="64" xfId="14" applyNumberFormat="1" applyFont="1" applyBorder="1" applyAlignment="1">
      <alignment horizontal="center" vertical="center"/>
    </xf>
    <xf numFmtId="165" fontId="8" fillId="0" borderId="52" xfId="14" applyNumberFormat="1" applyFont="1" applyBorder="1" applyAlignment="1">
      <alignment horizontal="center" vertical="center"/>
    </xf>
    <xf numFmtId="165" fontId="8" fillId="0" borderId="53" xfId="14" applyNumberFormat="1" applyFont="1" applyBorder="1" applyAlignment="1">
      <alignment horizontal="center" vertical="center"/>
    </xf>
    <xf numFmtId="165" fontId="8" fillId="0" borderId="77" xfId="14" applyNumberFormat="1" applyFont="1" applyBorder="1" applyAlignment="1">
      <alignment horizontal="center" vertical="center"/>
    </xf>
    <xf numFmtId="165" fontId="8" fillId="0" borderId="67" xfId="14" applyNumberFormat="1" applyFont="1" applyBorder="1" applyAlignment="1">
      <alignment horizontal="center" vertical="center"/>
    </xf>
    <xf numFmtId="165" fontId="8" fillId="0" borderId="78" xfId="14" applyNumberFormat="1" applyFont="1" applyBorder="1" applyAlignment="1">
      <alignment horizontal="center" vertical="center"/>
    </xf>
    <xf numFmtId="165" fontId="8" fillId="0" borderId="67" xfId="14" applyNumberFormat="1" applyFont="1" applyBorder="1" applyAlignment="1">
      <alignment horizontal="center" vertical="center" wrapText="1"/>
    </xf>
    <xf numFmtId="165" fontId="8" fillId="0" borderId="78" xfId="14" applyNumberFormat="1" applyFont="1" applyBorder="1" applyAlignment="1">
      <alignment horizontal="center" vertical="center" wrapText="1"/>
    </xf>
    <xf numFmtId="165" fontId="8" fillId="0" borderId="74" xfId="14" applyNumberFormat="1" applyFont="1" applyBorder="1" applyAlignment="1">
      <alignment horizontal="center" vertical="center" wrapText="1"/>
    </xf>
    <xf numFmtId="165" fontId="8" fillId="0" borderId="75" xfId="14" applyNumberFormat="1" applyFont="1" applyBorder="1" applyAlignment="1">
      <alignment horizontal="center" vertical="center" wrapText="1"/>
    </xf>
    <xf numFmtId="165" fontId="8" fillId="0" borderId="76" xfId="14" applyNumberFormat="1" applyFont="1" applyBorder="1" applyAlignment="1">
      <alignment horizontal="center" vertical="center" wrapText="1"/>
    </xf>
  </cellXfs>
  <cellStyles count="18">
    <cellStyle name="Comma" xfId="11" builtinId="3"/>
    <cellStyle name="Comma 13" xfId="17" xr:uid="{B3C0791E-6771-4556-A0A8-85807E72EB24}"/>
    <cellStyle name="Comma 2" xfId="1" xr:uid="{00000000-0005-0000-0000-000000000000}"/>
    <cellStyle name="Comma 2 2" xfId="15" xr:uid="{B4074847-0186-4257-9A86-DFA2D3CFE634}"/>
    <cellStyle name="Comma 3" xfId="2" xr:uid="{00000000-0005-0000-0000-000001000000}"/>
    <cellStyle name="Comma 4" xfId="10" xr:uid="{00000000-0005-0000-0000-000002000000}"/>
    <cellStyle name="Comma 5" xfId="13" xr:uid="{E1FC86E1-9CCE-439A-A8C5-895A8B95DA94}"/>
    <cellStyle name="Normal" xfId="0" builtinId="0"/>
    <cellStyle name="Normal 12" xfId="14" xr:uid="{A16A9B7C-9528-480B-BC0B-E0076FEFD3DA}"/>
    <cellStyle name="Normal 19" xfId="16" xr:uid="{EC30A37F-AF4B-4F73-AC7C-C0E89F5B5F0E}"/>
    <cellStyle name="Normal 2" xfId="3" xr:uid="{00000000-0005-0000-0000-000004000000}"/>
    <cellStyle name="Normal 2 2" xfId="6" xr:uid="{00000000-0005-0000-0000-000005000000}"/>
    <cellStyle name="Normal 2 3" xfId="8" xr:uid="{00000000-0005-0000-0000-000006000000}"/>
    <cellStyle name="Normal 3" xfId="4" xr:uid="{00000000-0005-0000-0000-000007000000}"/>
    <cellStyle name="Normal 4" xfId="7" xr:uid="{00000000-0005-0000-0000-000008000000}"/>
    <cellStyle name="Normal 5" xfId="9" xr:uid="{00000000-0005-0000-0000-000009000000}"/>
    <cellStyle name="Normal_Book1" xfId="12" xr:uid="{309BEF29-99FB-455F-A573-7D5FCEB8653A}"/>
    <cellStyle name="Percent 2" xfId="5" xr:uid="{00000000-0005-0000-0000-00000A000000}"/>
  </cellStyles>
  <dxfs count="0"/>
  <tableStyles count="0" defaultTableStyle="TableStyleMedium9"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4.xml"/><Relationship Id="rId3" Type="http://schemas.openxmlformats.org/officeDocument/2006/relationships/worksheet" Target="worksheets/sheet3.xml"/><Relationship Id="rId7" Type="http://schemas.openxmlformats.org/officeDocument/2006/relationships/externalLink" Target="externalLinks/externalLink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sharedStrings" Target="sharedStrings.xml"/><Relationship Id="rId5" Type="http://schemas.openxmlformats.org/officeDocument/2006/relationships/externalLink" Target="externalLinks/externalLink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server1\CURRENT%20JOBS%202008-09\BILLS\ZERYAB\JOB%20AND%20PAYMENTS%20DETAIL.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Hgw4\d\My%20Document\Bk_hgw-4\zaheer\MAKRAN%20COASTAL%202000\BOQ%20Nallient%20Gawadar%20Sub%20Section.xls" TargetMode="External"/></Relationships>
</file>

<file path=xl/externalLinks/_rels/externalLink3.xml.rels><?xml version="1.0" encoding="UTF-8" standalone="yes"?>
<Relationships xmlns="http://schemas.openxmlformats.org/package/2006/relationships"><Relationship Id="rId2" Type="http://schemas.openxmlformats.org/officeDocument/2006/relationships/externalLinkPath" Target="file:///D:\Xls\Sent%20BOQ\Imtiaz%20Korangi%20(Labour%20RAtes)\2-%20BOQ%20of%20Plumbing%20Works.xls" TargetMode="External"/><Relationship Id="rId1" Type="http://schemas.openxmlformats.org/officeDocument/2006/relationships/externalLinkPath" Target="2-%20BOQ%20of%20Plumbing%20Works.xls" TargetMode="External"/></Relationships>
</file>

<file path=xl/externalLinks/_rels/externalLink4.xml.rels><?xml version="1.0" encoding="UTF-8" standalone="yes"?>
<Relationships xmlns="http://schemas.openxmlformats.org/package/2006/relationships"><Relationship Id="rId2" Type="http://schemas.openxmlformats.org/officeDocument/2006/relationships/externalLinkPath" Target="file:///D:\Xls\Sent%20BOQ\Imtiaz%20Korangi%20(Labour%20RAtes)\3-%20BOQ%20of%20FSS%20Works.xlsx" TargetMode="External"/><Relationship Id="rId1" Type="http://schemas.openxmlformats.org/officeDocument/2006/relationships/externalLinkPath" Target="3-%20BOQ%20of%20FSS%20Work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Normal Basis"/>
      <sheetName val="MONTHLY BASIS-2008"/>
      <sheetName val="CLINT ADDRESSES"/>
      <sheetName val="LIST OF JOBS"/>
      <sheetName val="OASIS GOLF &amp; COUNTRY CLUB"/>
      <sheetName val="SENT BILLS"/>
      <sheetName val="CLIENT ADDRESS DATA BASE"/>
    </sheetNames>
    <sheetDataSet>
      <sheetData sheetId="0">
        <row r="33">
          <cell r="A33">
            <v>894</v>
          </cell>
          <cell r="B33">
            <v>0</v>
          </cell>
          <cell r="C33">
            <v>39714</v>
          </cell>
          <cell r="D33" t="str">
            <v>IBA - SUKKUR</v>
          </cell>
          <cell r="E33" t="str">
            <v>Mr.BASHIR MEMON</v>
          </cell>
          <cell r="F33" t="str">
            <v>BASHIR MEMON</v>
          </cell>
          <cell r="O33" t="str">
            <v>M.R.A. /  A.D.N</v>
          </cell>
          <cell r="P33">
            <v>39760</v>
          </cell>
        </row>
        <row r="41">
          <cell r="A41">
            <v>886</v>
          </cell>
          <cell r="B41">
            <v>0</v>
          </cell>
          <cell r="C41">
            <v>39588</v>
          </cell>
          <cell r="D41" t="str">
            <v>JICA (FIRE SPRINKLER)</v>
          </cell>
          <cell r="E41" t="str">
            <v>Majid Mr.</v>
          </cell>
          <cell r="F41" t="str">
            <v>Shuja Rahim</v>
          </cell>
          <cell r="G41">
            <v>72000</v>
          </cell>
          <cell r="H41">
            <v>25200</v>
          </cell>
          <cell r="I41">
            <v>50000</v>
          </cell>
          <cell r="O41" t="str">
            <v>ALI</v>
          </cell>
          <cell r="P41">
            <v>39590</v>
          </cell>
        </row>
        <row r="42">
          <cell r="A42" t="str">
            <v>885M</v>
          </cell>
          <cell r="B42">
            <v>3</v>
          </cell>
          <cell r="C42">
            <v>39588</v>
          </cell>
          <cell r="D42" t="str">
            <v>Al-Meezan Investment</v>
          </cell>
          <cell r="E42" t="str">
            <v>Mr.Sohail Virani</v>
          </cell>
          <cell r="F42" t="str">
            <v>AL Meezan Investment Management Ltd.
Ground Floor, Block-B Finance &amp; Trade Center 
Sh-e-Faisal, Karachi - Pakistan
Tel : +92.021.111-633-926 Ext.503| Fax : +92.021.5676143
Cell : 0333-3077366 
E-mail :sohail.virani@almeezangroup.co</v>
          </cell>
          <cell r="G42">
            <v>35000</v>
          </cell>
          <cell r="H42">
            <v>17500</v>
          </cell>
          <cell r="I42">
            <v>8750</v>
          </cell>
          <cell r="J42">
            <v>8750</v>
          </cell>
          <cell r="O42" t="str">
            <v>A.D.N</v>
          </cell>
          <cell r="P42">
            <v>39590</v>
          </cell>
        </row>
        <row r="51">
          <cell r="A51">
            <v>910</v>
          </cell>
          <cell r="B51">
            <v>0</v>
          </cell>
          <cell r="C51">
            <v>39878</v>
          </cell>
          <cell r="D51" t="str">
            <v>Fatima Jinnah Post Graduate College (Muzafferabad)</v>
          </cell>
          <cell r="E51" t="str">
            <v>Mr. Babar</v>
          </cell>
          <cell r="F51" t="str">
            <v>TAQ, ASSOCIATES   ( PVT.)   LIMITED,
ARCHITECTURE  AND  INTERIOR  DESIGN,
7-G BLOCK 6 PECHS KARACHI 2905 PAKISTAN
TEL: 4543442  4541510  FAX: 4520785</v>
          </cell>
          <cell r="G51">
            <v>25000</v>
          </cell>
          <cell r="H51">
            <v>12500</v>
          </cell>
          <cell r="I51">
            <v>6250</v>
          </cell>
          <cell r="J51">
            <v>6250</v>
          </cell>
          <cell r="O51" t="str">
            <v>A.D.N</v>
          </cell>
          <cell r="P51">
            <v>39731</v>
          </cell>
          <cell r="Q51" t="str">
            <v>Fire 04/09/2008</v>
          </cell>
        </row>
        <row r="53">
          <cell r="A53" t="str">
            <v>876R</v>
          </cell>
          <cell r="B53">
            <v>0</v>
          </cell>
          <cell r="C53">
            <v>39506</v>
          </cell>
          <cell r="D53" t="str">
            <v xml:space="preserve"> King Abdullah University, RAWALAKOT</v>
          </cell>
          <cell r="E53" t="str">
            <v>Tariq Hassan</v>
          </cell>
          <cell r="F53" t="str">
            <v>The Architect
12-A, Hasan Homes, BL-5, Clifton, 
Karachi - Pakistan
Ph:    021-574538/579071/5868896,
Fax:  021-5870729, E-Mail: thearchs@cyber.net.pk</v>
          </cell>
          <cell r="G53">
            <v>20000</v>
          </cell>
          <cell r="H53">
            <v>10000</v>
          </cell>
          <cell r="I53">
            <v>10000</v>
          </cell>
          <cell r="O53" t="str">
            <v>A.D.N</v>
          </cell>
        </row>
        <row r="57">
          <cell r="A57">
            <v>872</v>
          </cell>
          <cell r="B57">
            <v>2</v>
          </cell>
          <cell r="C57">
            <v>39505</v>
          </cell>
          <cell r="D57" t="str">
            <v xml:space="preserve">PROPOSED COMMERCIAL BUILDING ON PLOT NO. 14-C/I COMM. LANE NO. 3
 PH. VI DHA KARACHI  FOR MR. IFTIKHAR SOOMRO
</v>
          </cell>
          <cell r="E57" t="str">
            <v>Mr. Ahsan Najmi</v>
          </cell>
          <cell r="F57" t="str">
            <v>Najmi Bilgrami Collaborative
Rawal Masjid Annexe Block 6 Hillpark Karachi-Pakistan</v>
          </cell>
          <cell r="G57">
            <v>32000</v>
          </cell>
          <cell r="H57">
            <v>16000</v>
          </cell>
          <cell r="I57">
            <v>18000</v>
          </cell>
          <cell r="J57">
            <v>26000</v>
          </cell>
          <cell r="O57" t="str">
            <v>A.D.N</v>
          </cell>
        </row>
        <row r="58">
          <cell r="A58">
            <v>871</v>
          </cell>
          <cell r="B58">
            <v>1</v>
          </cell>
          <cell r="C58">
            <v>39486</v>
          </cell>
          <cell r="D58" t="str">
            <v>SHEHZAD KHAN (BEACH HUT)</v>
          </cell>
          <cell r="E58" t="str">
            <v>FALI E. ANITA</v>
          </cell>
          <cell r="F58" t="str">
            <v>NAHEED MASHOOQULLAH
Magnum Heights, Ground Floor, 
17-C, 11th South Street Extension, 
Off Sunset Boulevard Phase-IV. 
DHS, Karachi 
Tel 5889306, 5898027, Fax 5800288</v>
          </cell>
          <cell r="G58">
            <v>25000</v>
          </cell>
          <cell r="H58">
            <v>25000</v>
          </cell>
          <cell r="I58">
            <v>21400</v>
          </cell>
          <cell r="J58">
            <v>26000</v>
          </cell>
          <cell r="O58" t="str">
            <v>A.D.N</v>
          </cell>
          <cell r="P58">
            <v>39542</v>
          </cell>
        </row>
        <row r="59">
          <cell r="A59">
            <v>870</v>
          </cell>
          <cell r="B59">
            <v>0</v>
          </cell>
          <cell r="C59">
            <v>39485</v>
          </cell>
          <cell r="D59" t="str">
            <v>Electrical Engineeing Bldg at Bahria University</v>
          </cell>
          <cell r="E59" t="str">
            <v>Akbar Mehmood</v>
          </cell>
          <cell r="F59" t="str">
            <v>M/s. Akbar Mehmood Qaisar</v>
          </cell>
          <cell r="G59">
            <v>0</v>
          </cell>
          <cell r="H59">
            <v>16000</v>
          </cell>
          <cell r="I59">
            <v>18000</v>
          </cell>
          <cell r="J59">
            <v>7000</v>
          </cell>
          <cell r="O59" t="str">
            <v>A.D.N</v>
          </cell>
        </row>
        <row r="76">
          <cell r="A76">
            <v>754</v>
          </cell>
          <cell r="B76">
            <v>4</v>
          </cell>
          <cell r="C76">
            <v>39443</v>
          </cell>
          <cell r="D76" t="str">
            <v>Lahore Jamat Khana</v>
          </cell>
          <cell r="E76" t="str">
            <v>Hafiz Sher Ali</v>
          </cell>
          <cell r="F76" t="str">
            <v>Collaborative Design,
Planning Architecture and Interior Design Group,
301-302 &amp; 306 Marine Pride, Block-7, Khyaban-e-Iqbal, Clifton, Karachi-75600</v>
          </cell>
          <cell r="G76">
            <v>174000</v>
          </cell>
          <cell r="H76">
            <v>20000</v>
          </cell>
          <cell r="I76">
            <v>10000</v>
          </cell>
          <cell r="J76">
            <v>100000</v>
          </cell>
          <cell r="K76">
            <v>44000</v>
          </cell>
          <cell r="L76">
            <v>4</v>
          </cell>
          <cell r="M76">
            <v>5</v>
          </cell>
          <cell r="O76" t="str">
            <v>M.R.A</v>
          </cell>
          <cell r="P76">
            <v>39636</v>
          </cell>
          <cell r="Q76">
            <v>433000</v>
          </cell>
        </row>
        <row r="133">
          <cell r="A133">
            <v>707</v>
          </cell>
          <cell r="B133">
            <v>1</v>
          </cell>
          <cell r="C133">
            <v>38769</v>
          </cell>
          <cell r="D133" t="str">
            <v>S.O.S Jamshoro Village</v>
          </cell>
          <cell r="E133" t="str">
            <v>Tariq Hassan</v>
          </cell>
          <cell r="F133" t="str">
            <v>The Architect
12-A, Hasan Homes, BL-5, Clifton, 
Karachi - Pakistan
Ph:    021-574538/579071/5868896,
Fax:  021-5870729, E-Mail: thearchs@cyber.net.pk</v>
          </cell>
          <cell r="G133">
            <v>160000</v>
          </cell>
          <cell r="H133">
            <v>50000</v>
          </cell>
          <cell r="I133">
            <v>60000</v>
          </cell>
          <cell r="O133" t="str">
            <v>M.R.A</v>
          </cell>
          <cell r="P133">
            <v>39034</v>
          </cell>
        </row>
      </sheetData>
      <sheetData sheetId="1"/>
      <sheetData sheetId="2"/>
      <sheetData sheetId="3"/>
      <sheetData sheetId="4"/>
      <sheetData sheetId="5"/>
      <sheetData sheetId="6"/>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ill 1"/>
      <sheetName val="TOC"/>
      <sheetName val="SOC"/>
      <sheetName val="BOQ-1of1"/>
      <sheetName val="BOQ-1of2"/>
      <sheetName val="BOQ-2"/>
      <sheetName val="BOQ-3"/>
      <sheetName val="BOQ 4A-1"/>
      <sheetName val="Boq 4A-2"/>
      <sheetName val="BOQ 4B-1"/>
      <sheetName val="BOQ 4B-2"/>
      <sheetName val="BOQ 4B-3"/>
      <sheetName val="BOQ 4C-1"/>
      <sheetName val="BOQ 4C-2"/>
      <sheetName val="BOQ-5"/>
      <sheetName val="BOQ 6"/>
      <sheetName val="BOQ 7"/>
      <sheetName val="SOC-FINAL"/>
      <sheetName val="Sheet2"/>
    </sheetNames>
    <sheetDataSet>
      <sheetData sheetId="0" refreshError="1">
        <row r="4">
          <cell r="A4" t="str">
            <v xml:space="preserve"> NALLIENT- GAWADAR SUB SECTION</v>
          </cell>
        </row>
        <row r="5">
          <cell r="A5" t="str">
            <v>Bill No. 1:  Earthwork</v>
          </cell>
        </row>
        <row r="6">
          <cell r="A6" t="str">
            <v>Pay Item</v>
          </cell>
          <cell r="B6" t="str">
            <v>Item Description</v>
          </cell>
          <cell r="C6" t="str">
            <v>Unit</v>
          </cell>
          <cell r="D6" t="str">
            <v>Quantity</v>
          </cell>
          <cell r="E6" t="str">
            <v>Rate</v>
          </cell>
          <cell r="F6" t="str">
            <v>Amount</v>
          </cell>
        </row>
        <row r="7">
          <cell r="A7" t="str">
            <v>No.</v>
          </cell>
          <cell r="E7" t="str">
            <v>(Rs.)</v>
          </cell>
          <cell r="F7" t="str">
            <v>(Rs.)</v>
          </cell>
        </row>
        <row r="8">
          <cell r="F8">
            <v>0</v>
          </cell>
        </row>
        <row r="9">
          <cell r="A9" t="str">
            <v>101</v>
          </cell>
          <cell r="B9" t="str">
            <v>Clearing &amp; Grubbing</v>
          </cell>
          <cell r="C9" t="str">
            <v>SM</v>
          </cell>
          <cell r="D9">
            <v>980000</v>
          </cell>
          <cell r="F9">
            <v>0</v>
          </cell>
        </row>
        <row r="10">
          <cell r="A10" t="str">
            <v>102a</v>
          </cell>
          <cell r="B10" t="str">
            <v>Removal of trees , 150-300 mm girth</v>
          </cell>
          <cell r="C10" t="str">
            <v>Each</v>
          </cell>
          <cell r="D10">
            <v>30</v>
          </cell>
          <cell r="F10">
            <v>0</v>
          </cell>
        </row>
        <row r="11">
          <cell r="A11" t="str">
            <v>102b</v>
          </cell>
          <cell r="B11" t="str">
            <v>Removal of trees , 301-600 mm girth</v>
          </cell>
          <cell r="C11" t="str">
            <v>Each</v>
          </cell>
          <cell r="D11">
            <v>24</v>
          </cell>
          <cell r="F11">
            <v>0</v>
          </cell>
        </row>
        <row r="12">
          <cell r="A12" t="str">
            <v>102c</v>
          </cell>
          <cell r="B12" t="str">
            <v>Removal of trees , 601 mm or over girth</v>
          </cell>
          <cell r="C12" t="str">
            <v>Each</v>
          </cell>
          <cell r="D12" t="str">
            <v>-</v>
          </cell>
          <cell r="F12">
            <v>0</v>
          </cell>
        </row>
        <row r="13">
          <cell r="A13" t="str">
            <v>104</v>
          </cell>
          <cell r="B13" t="str">
            <v>Compaction of Natural Ground</v>
          </cell>
          <cell r="C13" t="str">
            <v>SM</v>
          </cell>
          <cell r="D13">
            <v>1210000</v>
          </cell>
          <cell r="F13">
            <v>0</v>
          </cell>
        </row>
        <row r="14">
          <cell r="A14" t="str">
            <v>106a</v>
          </cell>
          <cell r="B14" t="str">
            <v>Excavate Unsuitable  Common Material</v>
          </cell>
          <cell r="C14" t="str">
            <v>CM</v>
          </cell>
          <cell r="D14">
            <v>90000</v>
          </cell>
          <cell r="F14">
            <v>0</v>
          </cell>
        </row>
        <row r="15">
          <cell r="A15" t="str">
            <v>108a</v>
          </cell>
          <cell r="B15" t="str">
            <v xml:space="preserve">Formation of Embankment from Roadway Excavation </v>
          </cell>
          <cell r="C15" t="str">
            <v>CM</v>
          </cell>
          <cell r="D15">
            <v>210000</v>
          </cell>
          <cell r="F15">
            <v>0</v>
          </cell>
        </row>
        <row r="16">
          <cell r="B16" t="str">
            <v xml:space="preserve"> in Common Material</v>
          </cell>
          <cell r="F16">
            <v>0</v>
          </cell>
        </row>
        <row r="17">
          <cell r="A17" t="str">
            <v>108b</v>
          </cell>
          <cell r="B17" t="str">
            <v>Formation of Embankment from Roadway Excavation</v>
          </cell>
          <cell r="C17" t="str">
            <v>CM</v>
          </cell>
          <cell r="D17" t="str">
            <v>-</v>
          </cell>
          <cell r="F17">
            <v>0</v>
          </cell>
        </row>
        <row r="18">
          <cell r="B18" t="str">
            <v>in Rock Material</v>
          </cell>
          <cell r="F18">
            <v>0</v>
          </cell>
        </row>
        <row r="19">
          <cell r="A19" t="str">
            <v>108c</v>
          </cell>
          <cell r="B19" t="str">
            <v xml:space="preserve">Formation of Embankment from Borrow Excavation </v>
          </cell>
          <cell r="C19" t="str">
            <v>CM</v>
          </cell>
          <cell r="D19">
            <v>1790000</v>
          </cell>
          <cell r="F19">
            <v>0</v>
          </cell>
        </row>
        <row r="20">
          <cell r="B20" t="str">
            <v xml:space="preserve"> in Common Material</v>
          </cell>
          <cell r="F20">
            <v>0</v>
          </cell>
        </row>
        <row r="21">
          <cell r="F21">
            <v>0</v>
          </cell>
        </row>
        <row r="27">
          <cell r="F27">
            <v>0</v>
          </cell>
        </row>
        <row r="28">
          <cell r="B28" t="str">
            <v>Total of Bill 1 carried to summary</v>
          </cell>
          <cell r="F28">
            <v>0</v>
          </cell>
        </row>
        <row r="29">
          <cell r="A29" t="str">
            <v>[ C40AC98.XLS    Bill 1 ]</v>
          </cell>
          <cell r="F29" t="str">
            <v>PG # 2</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Approved List of Manufacturers"/>
      <sheetName val="Summary"/>
      <sheetName val="Bill of Quantities"/>
      <sheetName val="Fixture Schedule"/>
    </sheetNames>
    <sheetDataSet>
      <sheetData sheetId="0" refreshError="1"/>
      <sheetData sheetId="1" refreshError="1"/>
      <sheetData sheetId="2">
        <row r="116">
          <cell r="J116">
            <v>1335200</v>
          </cell>
        </row>
      </sheetData>
      <sheetData sheetId="3"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BiIl of Quantities"/>
    </sheetNames>
    <sheetDataSet>
      <sheetData sheetId="0">
        <row r="71">
          <cell r="J71">
            <v>3142300</v>
          </cell>
        </row>
      </sheetData>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3D1CC8-AF42-4A0D-969E-5576E90FEB60}">
  <dimension ref="A1:E29"/>
  <sheetViews>
    <sheetView tabSelected="1" zoomScale="85" zoomScaleNormal="85" zoomScaleSheetLayoutView="115" workbookViewId="0">
      <selection activeCell="C27" sqref="C27"/>
    </sheetView>
  </sheetViews>
  <sheetFormatPr defaultColWidth="8" defaultRowHeight="17.25" x14ac:dyDescent="0.3"/>
  <cols>
    <col min="1" max="1" width="10.125" style="595" customWidth="1"/>
    <col min="2" max="2" width="44.875" style="595" customWidth="1"/>
    <col min="3" max="3" width="22.75" style="595" customWidth="1"/>
    <col min="4" max="4" width="8" style="595"/>
    <col min="5" max="5" width="10.75" style="595" bestFit="1" customWidth="1"/>
    <col min="6" max="16384" width="8" style="595"/>
  </cols>
  <sheetData>
    <row r="1" spans="1:5" ht="18.75" x14ac:dyDescent="0.3">
      <c r="A1" s="627" t="s">
        <v>407</v>
      </c>
      <c r="B1" s="627"/>
      <c r="C1" s="627"/>
    </row>
    <row r="2" spans="1:5" x14ac:dyDescent="0.3">
      <c r="A2" s="596"/>
      <c r="B2" s="596"/>
      <c r="C2" s="597"/>
    </row>
    <row r="3" spans="1:5" x14ac:dyDescent="0.3">
      <c r="A3" s="624" t="s">
        <v>394</v>
      </c>
      <c r="B3" s="624"/>
      <c r="C3" s="624"/>
    </row>
    <row r="4" spans="1:5" x14ac:dyDescent="0.3">
      <c r="A4" s="625"/>
      <c r="B4" s="625"/>
      <c r="C4" s="598"/>
    </row>
    <row r="5" spans="1:5" x14ac:dyDescent="0.3">
      <c r="A5" s="599" t="s">
        <v>395</v>
      </c>
      <c r="B5" s="599" t="s">
        <v>396</v>
      </c>
      <c r="C5" s="599" t="s">
        <v>397</v>
      </c>
    </row>
    <row r="6" spans="1:5" s="602" customFormat="1" ht="24.95" customHeight="1" x14ac:dyDescent="0.2">
      <c r="A6" s="600"/>
      <c r="B6" s="601"/>
      <c r="C6" s="605"/>
    </row>
    <row r="7" spans="1:5" s="602" customFormat="1" ht="24.95" customHeight="1" x14ac:dyDescent="0.2">
      <c r="A7" s="600" t="s">
        <v>79</v>
      </c>
      <c r="B7" s="601" t="s">
        <v>399</v>
      </c>
      <c r="C7" s="618">
        <f>HVAC!J276</f>
        <v>9687950</v>
      </c>
    </row>
    <row r="8" spans="1:5" s="602" customFormat="1" ht="24.95" customHeight="1" x14ac:dyDescent="0.2">
      <c r="A8" s="600" t="s">
        <v>80</v>
      </c>
      <c r="B8" s="601" t="s">
        <v>400</v>
      </c>
      <c r="C8" s="618">
        <f>Plumbing!J116</f>
        <v>1335200</v>
      </c>
    </row>
    <row r="9" spans="1:5" s="602" customFormat="1" ht="24.95" customHeight="1" x14ac:dyDescent="0.2">
      <c r="A9" s="600" t="s">
        <v>398</v>
      </c>
      <c r="B9" s="604" t="s">
        <v>403</v>
      </c>
      <c r="C9" s="618">
        <f>FIre!J71</f>
        <v>3142300</v>
      </c>
    </row>
    <row r="10" spans="1:5" s="620" customFormat="1" ht="24.95" customHeight="1" x14ac:dyDescent="0.2">
      <c r="A10" s="600"/>
      <c r="B10" s="606" t="s">
        <v>401</v>
      </c>
      <c r="C10" s="619">
        <f>SUM(C7:C9)</f>
        <v>14165450</v>
      </c>
      <c r="D10" s="602"/>
      <c r="E10" s="603"/>
    </row>
    <row r="11" spans="1:5" s="620" customFormat="1" ht="24.95" customHeight="1" x14ac:dyDescent="0.2">
      <c r="A11" s="600"/>
      <c r="B11" s="606" t="s">
        <v>405</v>
      </c>
      <c r="C11" s="619">
        <f>C10*11.757%</f>
        <v>1665431.9564999999</v>
      </c>
      <c r="D11" s="602"/>
      <c r="E11" s="603"/>
    </row>
    <row r="12" spans="1:5" s="620" customFormat="1" ht="24.95" customHeight="1" x14ac:dyDescent="0.2">
      <c r="A12" s="600"/>
      <c r="B12" s="606" t="s">
        <v>404</v>
      </c>
      <c r="C12" s="619">
        <f>C10-C11</f>
        <v>12500018.043500001</v>
      </c>
      <c r="D12" s="602"/>
      <c r="E12" s="603"/>
    </row>
    <row r="13" spans="1:5" s="620" customFormat="1" ht="24.95" customHeight="1" x14ac:dyDescent="0.2">
      <c r="A13" s="600"/>
      <c r="B13" s="606"/>
      <c r="C13" s="621"/>
      <c r="D13" s="602"/>
      <c r="E13" s="603"/>
    </row>
    <row r="14" spans="1:5" s="620" customFormat="1" ht="24.95" customHeight="1" x14ac:dyDescent="0.2">
      <c r="A14" s="600"/>
      <c r="B14" s="606" t="s">
        <v>402</v>
      </c>
      <c r="C14" s="619">
        <f>C12*15%</f>
        <v>1875002.706525</v>
      </c>
    </row>
    <row r="15" spans="1:5" s="620" customFormat="1" ht="20.25" customHeight="1" x14ac:dyDescent="0.2">
      <c r="A15" s="626" t="s">
        <v>406</v>
      </c>
      <c r="B15" s="626"/>
      <c r="C15" s="623">
        <f>C14+C12</f>
        <v>14375020.750025</v>
      </c>
    </row>
    <row r="16" spans="1:5" s="620" customFormat="1" x14ac:dyDescent="0.2">
      <c r="A16" s="622"/>
      <c r="B16" s="622"/>
    </row>
    <row r="17" spans="1:3" x14ac:dyDescent="0.3">
      <c r="A17" s="607"/>
      <c r="B17" s="607"/>
      <c r="C17" s="608"/>
    </row>
    <row r="18" spans="1:3" x14ac:dyDescent="0.3">
      <c r="A18" s="609"/>
      <c r="B18" s="607"/>
      <c r="C18" s="610"/>
    </row>
    <row r="19" spans="1:3" x14ac:dyDescent="0.3">
      <c r="A19" s="611"/>
      <c r="B19" s="611" t="s">
        <v>408</v>
      </c>
      <c r="C19" s="612">
        <f>C15*40%</f>
        <v>5750008.3000100004</v>
      </c>
    </row>
    <row r="20" spans="1:3" x14ac:dyDescent="0.3">
      <c r="A20" s="607"/>
      <c r="B20" s="607"/>
    </row>
    <row r="21" spans="1:3" x14ac:dyDescent="0.3">
      <c r="A21" s="607"/>
      <c r="B21" s="607" t="s">
        <v>409</v>
      </c>
      <c r="C21" s="610">
        <f>C19*6.6008%</f>
        <v>379546.54786706012</v>
      </c>
    </row>
    <row r="22" spans="1:3" x14ac:dyDescent="0.3">
      <c r="A22" s="607"/>
      <c r="B22" s="607"/>
    </row>
    <row r="23" spans="1:3" x14ac:dyDescent="0.3">
      <c r="A23" s="613"/>
      <c r="B23" s="607"/>
      <c r="C23" s="610">
        <f>C19-C21</f>
        <v>5370461.7521429406</v>
      </c>
    </row>
    <row r="24" spans="1:3" x14ac:dyDescent="0.3">
      <c r="A24" s="614"/>
      <c r="B24" s="607"/>
    </row>
    <row r="25" spans="1:3" x14ac:dyDescent="0.3">
      <c r="A25" s="613"/>
      <c r="B25" s="607"/>
    </row>
    <row r="26" spans="1:3" x14ac:dyDescent="0.3">
      <c r="A26" s="613"/>
      <c r="B26" s="607"/>
    </row>
    <row r="27" spans="1:3" x14ac:dyDescent="0.3">
      <c r="A27" s="615"/>
      <c r="B27" s="616"/>
    </row>
    <row r="28" spans="1:3" x14ac:dyDescent="0.3">
      <c r="A28" s="615"/>
      <c r="B28" s="616"/>
    </row>
    <row r="29" spans="1:3" x14ac:dyDescent="0.3">
      <c r="A29" s="615"/>
      <c r="B29" s="617"/>
    </row>
  </sheetData>
  <mergeCells count="4">
    <mergeCell ref="A3:C3"/>
    <mergeCell ref="A4:B4"/>
    <mergeCell ref="A15:B15"/>
    <mergeCell ref="A1:C1"/>
  </mergeCells>
  <pageMargins left="0.86614173228346458" right="0.70866141732283472" top="1.5354330708661419" bottom="0.74803149606299213" header="0.27559055118110237" footer="0.31496062992125984"/>
  <pageSetup scale="97" orientation="portrait" r:id="rId1"/>
  <headerFooter>
    <oddHeader>&amp;R]</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1:P294"/>
  <sheetViews>
    <sheetView showGridLines="0" topLeftCell="A268" zoomScaleNormal="100" zoomScaleSheetLayoutView="100" workbookViewId="0">
      <selection activeCell="C291" sqref="C291"/>
    </sheetView>
  </sheetViews>
  <sheetFormatPr defaultColWidth="9" defaultRowHeight="14.25" x14ac:dyDescent="0.2"/>
  <cols>
    <col min="1" max="1" width="4.25" style="15" customWidth="1"/>
    <col min="2" max="2" width="5.625" style="188" customWidth="1"/>
    <col min="3" max="3" width="50.625" style="7" customWidth="1"/>
    <col min="4" max="4" width="5.25" style="15" customWidth="1"/>
    <col min="5" max="5" width="8.375" style="189" bestFit="1" customWidth="1"/>
    <col min="6" max="6" width="13.625" style="16" customWidth="1"/>
    <col min="7" max="7" width="15.625" style="16" customWidth="1"/>
    <col min="8" max="8" width="13.625" style="16" customWidth="1"/>
    <col min="9" max="9" width="15.625" style="16" customWidth="1"/>
    <col min="10" max="10" width="18.625" style="16" customWidth="1"/>
    <col min="11" max="11" width="17.25" style="7" customWidth="1"/>
    <col min="12" max="12" width="16" style="7" customWidth="1"/>
    <col min="13" max="13" width="12.625" style="7" customWidth="1"/>
    <col min="14" max="14" width="14" style="7" customWidth="1"/>
    <col min="15" max="15" width="10.125" style="7" bestFit="1" customWidth="1"/>
    <col min="16" max="16384" width="9" style="7"/>
  </cols>
  <sheetData>
    <row r="1" spans="1:12" s="2" customFormat="1" ht="18" customHeight="1" x14ac:dyDescent="0.2">
      <c r="A1" s="12" t="s">
        <v>204</v>
      </c>
      <c r="B1" s="22"/>
      <c r="C1" s="5"/>
      <c r="D1" s="23"/>
      <c r="E1" s="24"/>
      <c r="F1" s="11"/>
      <c r="G1" s="11"/>
      <c r="H1" s="11"/>
      <c r="I1" s="25"/>
      <c r="J1" s="25"/>
    </row>
    <row r="2" spans="1:12" s="2" customFormat="1" ht="18" customHeight="1" x14ac:dyDescent="0.2">
      <c r="A2" s="13" t="s">
        <v>185</v>
      </c>
      <c r="B2" s="22"/>
      <c r="C2" s="5"/>
      <c r="D2" s="23"/>
      <c r="E2" s="24"/>
      <c r="F2" s="11"/>
      <c r="G2" s="11"/>
      <c r="H2" s="11"/>
      <c r="I2" s="11"/>
      <c r="J2" s="10"/>
    </row>
    <row r="3" spans="1:12" s="6" customFormat="1" ht="3.95" customHeight="1" x14ac:dyDescent="0.2">
      <c r="A3" s="12"/>
      <c r="B3" s="22"/>
      <c r="C3" s="5"/>
      <c r="D3" s="23"/>
      <c r="E3" s="24"/>
      <c r="F3" s="11"/>
      <c r="G3" s="11"/>
      <c r="H3" s="11"/>
      <c r="I3" s="11"/>
      <c r="J3" s="11"/>
    </row>
    <row r="4" spans="1:12" s="6" customFormat="1" ht="18" customHeight="1" x14ac:dyDescent="0.2">
      <c r="A4" s="12" t="s">
        <v>159</v>
      </c>
      <c r="B4" s="22"/>
      <c r="D4" s="23"/>
      <c r="E4" s="24"/>
      <c r="F4" s="11"/>
      <c r="G4" s="11"/>
      <c r="H4" s="11"/>
      <c r="I4" s="11"/>
      <c r="J4" s="8" t="s">
        <v>137</v>
      </c>
    </row>
    <row r="5" spans="1:12" s="6" customFormat="1" ht="18" customHeight="1" x14ac:dyDescent="0.2">
      <c r="A5" s="13" t="s">
        <v>184</v>
      </c>
      <c r="B5" s="22"/>
      <c r="D5" s="23"/>
      <c r="E5" s="24"/>
      <c r="F5" s="11"/>
      <c r="G5" s="11"/>
      <c r="H5" s="11"/>
      <c r="I5" s="11"/>
      <c r="J5" s="8" t="s">
        <v>168</v>
      </c>
    </row>
    <row r="6" spans="1:12" s="6" customFormat="1" ht="3.95" customHeight="1" thickBot="1" x14ac:dyDescent="0.25">
      <c r="A6" s="13"/>
      <c r="B6" s="22"/>
      <c r="D6" s="23"/>
      <c r="E6" s="24"/>
      <c r="F6" s="11"/>
      <c r="G6" s="11"/>
      <c r="H6" s="11"/>
      <c r="I6" s="11"/>
      <c r="J6" s="8"/>
    </row>
    <row r="7" spans="1:12" s="6" customFormat="1" ht="15.95" customHeight="1" thickBot="1" x14ac:dyDescent="0.25">
      <c r="A7" s="12"/>
      <c r="B7" s="22"/>
      <c r="D7" s="23"/>
      <c r="E7" s="26"/>
      <c r="F7" s="631" t="s">
        <v>90</v>
      </c>
      <c r="G7" s="632"/>
      <c r="H7" s="633" t="s">
        <v>91</v>
      </c>
      <c r="I7" s="634"/>
      <c r="J7" s="27" t="s">
        <v>92</v>
      </c>
      <c r="L7" s="28"/>
    </row>
    <row r="8" spans="1:12" s="14" customFormat="1" ht="15.95" customHeight="1" thickBot="1" x14ac:dyDescent="0.25">
      <c r="A8" s="635" t="s">
        <v>86</v>
      </c>
      <c r="B8" s="636"/>
      <c r="C8" s="29" t="s">
        <v>87</v>
      </c>
      <c r="D8" s="3" t="s">
        <v>88</v>
      </c>
      <c r="E8" s="30" t="s">
        <v>89</v>
      </c>
      <c r="F8" s="31" t="s">
        <v>93</v>
      </c>
      <c r="G8" s="32" t="s">
        <v>94</v>
      </c>
      <c r="H8" s="33" t="s">
        <v>93</v>
      </c>
      <c r="I8" s="32" t="s">
        <v>94</v>
      </c>
      <c r="J8" s="34" t="s">
        <v>95</v>
      </c>
      <c r="L8" s="35"/>
    </row>
    <row r="9" spans="1:12" s="14" customFormat="1" ht="9" customHeight="1" thickTop="1" x14ac:dyDescent="0.2">
      <c r="A9" s="36"/>
      <c r="B9" s="37"/>
      <c r="C9" s="38"/>
      <c r="D9" s="17"/>
      <c r="E9" s="39"/>
      <c r="F9" s="40"/>
      <c r="G9" s="41"/>
      <c r="H9" s="42"/>
      <c r="I9" s="41"/>
      <c r="J9" s="43"/>
    </row>
    <row r="10" spans="1:12" s="1" customFormat="1" ht="25.5" x14ac:dyDescent="0.2">
      <c r="A10" s="44"/>
      <c r="B10" s="45"/>
      <c r="C10" s="46" t="s">
        <v>197</v>
      </c>
      <c r="D10" s="47"/>
      <c r="E10" s="48"/>
      <c r="F10" s="49"/>
      <c r="G10" s="50"/>
      <c r="H10" s="51"/>
      <c r="I10" s="50"/>
      <c r="J10" s="52"/>
    </row>
    <row r="11" spans="1:12" s="1" customFormat="1" ht="76.5" x14ac:dyDescent="0.2">
      <c r="A11" s="53">
        <v>1</v>
      </c>
      <c r="B11" s="54"/>
      <c r="C11" s="55" t="s">
        <v>121</v>
      </c>
      <c r="D11" s="47"/>
      <c r="E11" s="48"/>
      <c r="F11" s="56"/>
      <c r="G11" s="57"/>
      <c r="H11" s="58"/>
      <c r="I11" s="57"/>
      <c r="J11" s="52"/>
    </row>
    <row r="12" spans="1:12" s="2" customFormat="1" ht="24.95" customHeight="1" x14ac:dyDescent="0.2">
      <c r="A12" s="59"/>
      <c r="B12" s="60">
        <f>A11+0.1</f>
        <v>1.1000000000000001</v>
      </c>
      <c r="C12" s="61" t="s">
        <v>107</v>
      </c>
      <c r="D12" s="62" t="s">
        <v>1</v>
      </c>
      <c r="E12" s="63">
        <v>2</v>
      </c>
      <c r="F12" s="282"/>
      <c r="G12" s="283">
        <f>F12*E12</f>
        <v>0</v>
      </c>
      <c r="H12" s="284">
        <v>50000</v>
      </c>
      <c r="I12" s="283">
        <f>H12*E12</f>
        <v>100000</v>
      </c>
      <c r="J12" s="285">
        <f>I12+G12</f>
        <v>100000</v>
      </c>
    </row>
    <row r="13" spans="1:12" s="1" customFormat="1" ht="76.5" x14ac:dyDescent="0.2">
      <c r="A13" s="53">
        <f>A11+1</f>
        <v>2</v>
      </c>
      <c r="B13" s="54"/>
      <c r="C13" s="55" t="s">
        <v>102</v>
      </c>
      <c r="D13" s="47"/>
      <c r="E13" s="48"/>
      <c r="F13" s="56"/>
      <c r="G13" s="57"/>
      <c r="H13" s="58"/>
      <c r="I13" s="57"/>
      <c r="J13" s="52"/>
    </row>
    <row r="14" spans="1:12" s="2" customFormat="1" ht="24.95" customHeight="1" x14ac:dyDescent="0.2">
      <c r="A14" s="59"/>
      <c r="B14" s="60">
        <f>A13+0.1</f>
        <v>2.1</v>
      </c>
      <c r="C14" s="61" t="s">
        <v>108</v>
      </c>
      <c r="D14" s="62" t="s">
        <v>1</v>
      </c>
      <c r="E14" s="63">
        <v>2</v>
      </c>
      <c r="F14" s="282"/>
      <c r="G14" s="283">
        <f>F14*E14</f>
        <v>0</v>
      </c>
      <c r="H14" s="284">
        <v>200000</v>
      </c>
      <c r="I14" s="283">
        <f>H14*E14</f>
        <v>400000</v>
      </c>
      <c r="J14" s="285">
        <f>I14+G14</f>
        <v>400000</v>
      </c>
    </row>
    <row r="15" spans="1:12" s="2" customFormat="1" ht="114.75" x14ac:dyDescent="0.2">
      <c r="A15" s="72">
        <f>A13+1</f>
        <v>3</v>
      </c>
      <c r="B15" s="73"/>
      <c r="C15" s="74" t="s">
        <v>138</v>
      </c>
      <c r="D15" s="75"/>
      <c r="E15" s="76"/>
      <c r="F15" s="77"/>
      <c r="G15" s="78"/>
      <c r="H15" s="79"/>
      <c r="I15" s="78"/>
      <c r="J15" s="80"/>
    </row>
    <row r="16" spans="1:12" s="2" customFormat="1" ht="24.95" customHeight="1" x14ac:dyDescent="0.2">
      <c r="A16" s="81"/>
      <c r="B16" s="60">
        <f>A15+0.1</f>
        <v>3.1</v>
      </c>
      <c r="C16" s="82" t="s">
        <v>169</v>
      </c>
      <c r="D16" s="62" t="str">
        <f>IF(C16="","",IF(E16="","",IF(E16&gt;1,"Nos.","No.")))</f>
        <v>Nos.</v>
      </c>
      <c r="E16" s="63">
        <v>7</v>
      </c>
      <c r="F16" s="282"/>
      <c r="G16" s="283">
        <f t="shared" ref="G16:G17" si="0">F16*E16</f>
        <v>0</v>
      </c>
      <c r="H16" s="284">
        <v>35000</v>
      </c>
      <c r="I16" s="283">
        <f t="shared" ref="I16:I17" si="1">H16*E16</f>
        <v>245000</v>
      </c>
      <c r="J16" s="285">
        <f t="shared" ref="J16:J17" si="2">I16+G16</f>
        <v>245000</v>
      </c>
    </row>
    <row r="17" spans="1:10" s="2" customFormat="1" ht="24.95" customHeight="1" thickBot="1" x14ac:dyDescent="0.25">
      <c r="A17" s="196"/>
      <c r="B17" s="197">
        <f t="shared" ref="B17" si="3">B16+0.1</f>
        <v>3.2</v>
      </c>
      <c r="C17" s="198" t="s">
        <v>164</v>
      </c>
      <c r="D17" s="199" t="str">
        <f>IF(C17="","",IF(E17="","",IF(E17&gt;1,"Nos.","No.")))</f>
        <v>Nos.</v>
      </c>
      <c r="E17" s="200">
        <v>6</v>
      </c>
      <c r="F17" s="282"/>
      <c r="G17" s="283">
        <f t="shared" si="0"/>
        <v>0</v>
      </c>
      <c r="H17" s="284">
        <v>25000</v>
      </c>
      <c r="I17" s="283">
        <f t="shared" si="1"/>
        <v>150000</v>
      </c>
      <c r="J17" s="285">
        <f t="shared" si="2"/>
        <v>150000</v>
      </c>
    </row>
    <row r="18" spans="1:10" s="2" customFormat="1" ht="114.75" x14ac:dyDescent="0.2">
      <c r="A18" s="201">
        <f>A15+1</f>
        <v>4</v>
      </c>
      <c r="B18" s="202"/>
      <c r="C18" s="203" t="s">
        <v>111</v>
      </c>
      <c r="D18" s="204"/>
      <c r="E18" s="205"/>
      <c r="F18" s="206"/>
      <c r="G18" s="207"/>
      <c r="H18" s="208"/>
      <c r="I18" s="207"/>
      <c r="J18" s="209"/>
    </row>
    <row r="19" spans="1:10" s="2" customFormat="1" ht="24.95" customHeight="1" x14ac:dyDescent="0.2">
      <c r="A19" s="81"/>
      <c r="B19" s="60">
        <f>A18+0.1</f>
        <v>4.0999999999999996</v>
      </c>
      <c r="C19" s="82" t="s">
        <v>186</v>
      </c>
      <c r="D19" s="62" t="str">
        <f t="shared" ref="D19:D24" si="4">IF(C19="","",IF(E19="","",IF(E19&gt;1,"Nos.","No.")))</f>
        <v>Nos.</v>
      </c>
      <c r="E19" s="63">
        <v>5</v>
      </c>
      <c r="F19" s="282"/>
      <c r="G19" s="283">
        <f t="shared" ref="G19:G24" si="5">F19*E19</f>
        <v>0</v>
      </c>
      <c r="H19" s="284">
        <v>8000</v>
      </c>
      <c r="I19" s="283">
        <f t="shared" ref="I19:I24" si="6">H19*E19</f>
        <v>40000</v>
      </c>
      <c r="J19" s="285">
        <f t="shared" ref="J19:J24" si="7">I19+G19</f>
        <v>40000</v>
      </c>
    </row>
    <row r="20" spans="1:10" s="2" customFormat="1" ht="24.95" customHeight="1" x14ac:dyDescent="0.2">
      <c r="A20" s="81"/>
      <c r="B20" s="60">
        <f t="shared" ref="B20:B24" si="8">B19+0.1</f>
        <v>4.1999999999999993</v>
      </c>
      <c r="C20" s="82" t="s">
        <v>187</v>
      </c>
      <c r="D20" s="68" t="str">
        <f t="shared" si="4"/>
        <v>Nos.</v>
      </c>
      <c r="E20" s="69">
        <v>4</v>
      </c>
      <c r="F20" s="282"/>
      <c r="G20" s="283">
        <f t="shared" si="5"/>
        <v>0</v>
      </c>
      <c r="H20" s="284">
        <v>8000</v>
      </c>
      <c r="I20" s="283">
        <f t="shared" si="6"/>
        <v>32000</v>
      </c>
      <c r="J20" s="285">
        <f t="shared" si="7"/>
        <v>32000</v>
      </c>
    </row>
    <row r="21" spans="1:10" s="2" customFormat="1" ht="24.95" customHeight="1" x14ac:dyDescent="0.2">
      <c r="A21" s="81"/>
      <c r="B21" s="60">
        <f t="shared" si="8"/>
        <v>4.2999999999999989</v>
      </c>
      <c r="C21" s="82" t="s">
        <v>188</v>
      </c>
      <c r="D21" s="68" t="str">
        <f t="shared" si="4"/>
        <v>Nos.</v>
      </c>
      <c r="E21" s="69">
        <v>4</v>
      </c>
      <c r="F21" s="282"/>
      <c r="G21" s="283">
        <f t="shared" si="5"/>
        <v>0</v>
      </c>
      <c r="H21" s="284">
        <v>8000</v>
      </c>
      <c r="I21" s="283">
        <f t="shared" si="6"/>
        <v>32000</v>
      </c>
      <c r="J21" s="285">
        <f t="shared" si="7"/>
        <v>32000</v>
      </c>
    </row>
    <row r="22" spans="1:10" s="2" customFormat="1" ht="24.95" customHeight="1" x14ac:dyDescent="0.2">
      <c r="A22" s="81"/>
      <c r="B22" s="60">
        <f t="shared" si="8"/>
        <v>4.3999999999999986</v>
      </c>
      <c r="C22" s="82" t="s">
        <v>165</v>
      </c>
      <c r="D22" s="68" t="str">
        <f t="shared" si="4"/>
        <v>Nos.</v>
      </c>
      <c r="E22" s="69">
        <v>8</v>
      </c>
      <c r="F22" s="282"/>
      <c r="G22" s="283">
        <f t="shared" si="5"/>
        <v>0</v>
      </c>
      <c r="H22" s="284">
        <v>8000</v>
      </c>
      <c r="I22" s="283">
        <f t="shared" si="6"/>
        <v>64000</v>
      </c>
      <c r="J22" s="285">
        <f t="shared" si="7"/>
        <v>64000</v>
      </c>
    </row>
    <row r="23" spans="1:10" s="2" customFormat="1" ht="24.95" customHeight="1" x14ac:dyDescent="0.2">
      <c r="A23" s="81"/>
      <c r="B23" s="60">
        <f t="shared" si="8"/>
        <v>4.4999999999999982</v>
      </c>
      <c r="C23" s="82" t="s">
        <v>166</v>
      </c>
      <c r="D23" s="68" t="str">
        <f t="shared" si="4"/>
        <v>Nos.</v>
      </c>
      <c r="E23" s="69">
        <v>57</v>
      </c>
      <c r="F23" s="282"/>
      <c r="G23" s="283">
        <f t="shared" si="5"/>
        <v>0</v>
      </c>
      <c r="H23" s="284">
        <v>8000</v>
      </c>
      <c r="I23" s="283">
        <f t="shared" si="6"/>
        <v>456000</v>
      </c>
      <c r="J23" s="285">
        <f t="shared" si="7"/>
        <v>456000</v>
      </c>
    </row>
    <row r="24" spans="1:10" s="2" customFormat="1" ht="24.95" customHeight="1" x14ac:dyDescent="0.2">
      <c r="A24" s="81"/>
      <c r="B24" s="60">
        <f t="shared" si="8"/>
        <v>4.5999999999999979</v>
      </c>
      <c r="C24" s="82" t="s">
        <v>167</v>
      </c>
      <c r="D24" s="68" t="str">
        <f t="shared" si="4"/>
        <v>Nos.</v>
      </c>
      <c r="E24" s="69">
        <v>3</v>
      </c>
      <c r="F24" s="282"/>
      <c r="G24" s="283">
        <f t="shared" si="5"/>
        <v>0</v>
      </c>
      <c r="H24" s="284">
        <v>8000</v>
      </c>
      <c r="I24" s="283">
        <f t="shared" si="6"/>
        <v>24000</v>
      </c>
      <c r="J24" s="285">
        <f t="shared" si="7"/>
        <v>24000</v>
      </c>
    </row>
    <row r="25" spans="1:10" s="2" customFormat="1" ht="51" x14ac:dyDescent="0.2">
      <c r="A25" s="104">
        <f>A18+1</f>
        <v>5</v>
      </c>
      <c r="B25" s="105"/>
      <c r="C25" s="55" t="s">
        <v>58</v>
      </c>
      <c r="D25" s="47"/>
      <c r="E25" s="48"/>
      <c r="F25" s="49"/>
      <c r="G25" s="50"/>
      <c r="H25" s="51"/>
      <c r="I25" s="50"/>
      <c r="J25" s="80"/>
    </row>
    <row r="26" spans="1:10" s="2" customFormat="1" ht="20.100000000000001" customHeight="1" x14ac:dyDescent="0.2">
      <c r="A26" s="59"/>
      <c r="B26" s="85">
        <f>A25+0.1</f>
        <v>5.0999999999999996</v>
      </c>
      <c r="C26" s="86" t="s">
        <v>8</v>
      </c>
      <c r="D26" s="75"/>
      <c r="E26" s="76"/>
      <c r="F26" s="77"/>
      <c r="G26" s="78"/>
      <c r="H26" s="79"/>
      <c r="I26" s="78"/>
      <c r="J26" s="80"/>
    </row>
    <row r="27" spans="1:10" s="2" customFormat="1" ht="24.95" customHeight="1" x14ac:dyDescent="0.2">
      <c r="A27" s="59"/>
      <c r="B27" s="60" t="s">
        <v>41</v>
      </c>
      <c r="C27" s="82" t="s">
        <v>30</v>
      </c>
      <c r="D27" s="62" t="str">
        <f>IF(C27="","",IF(E27="","",IF(E27&gt;1,"Nos.","No.")))</f>
        <v>Nos.</v>
      </c>
      <c r="E27" s="63">
        <f>SUM(E12:E12)*2</f>
        <v>4</v>
      </c>
      <c r="F27" s="282"/>
      <c r="G27" s="283">
        <f t="shared" ref="G27:G28" si="9">F27*E27</f>
        <v>0</v>
      </c>
      <c r="H27" s="284">
        <v>6000</v>
      </c>
      <c r="I27" s="283">
        <f t="shared" ref="I27:I28" si="10">H27*E27</f>
        <v>24000</v>
      </c>
      <c r="J27" s="285">
        <f t="shared" ref="J27:J28" si="11">I27+G27</f>
        <v>24000</v>
      </c>
    </row>
    <row r="28" spans="1:10" s="2" customFormat="1" ht="24.95" customHeight="1" x14ac:dyDescent="0.2">
      <c r="A28" s="59"/>
      <c r="B28" s="60" t="s">
        <v>42</v>
      </c>
      <c r="C28" s="82" t="s">
        <v>57</v>
      </c>
      <c r="D28" s="62" t="str">
        <f>IF(C28="","",IF(E28="","",IF(E28&gt;1,"Nos.","No.")))</f>
        <v>Nos.</v>
      </c>
      <c r="E28" s="63">
        <f>E27</f>
        <v>4</v>
      </c>
      <c r="F28" s="282"/>
      <c r="G28" s="283">
        <f t="shared" si="9"/>
        <v>0</v>
      </c>
      <c r="H28" s="284">
        <v>8000</v>
      </c>
      <c r="I28" s="283">
        <f t="shared" si="10"/>
        <v>32000</v>
      </c>
      <c r="J28" s="285">
        <f t="shared" si="11"/>
        <v>32000</v>
      </c>
    </row>
    <row r="29" spans="1:10" s="2" customFormat="1" ht="20.100000000000001" customHeight="1" x14ac:dyDescent="0.2">
      <c r="A29" s="59"/>
      <c r="B29" s="85">
        <f>B26+0.1</f>
        <v>5.1999999999999993</v>
      </c>
      <c r="C29" s="86" t="s">
        <v>103</v>
      </c>
      <c r="D29" s="75"/>
      <c r="E29" s="76"/>
      <c r="F29" s="77"/>
      <c r="G29" s="78"/>
      <c r="H29" s="79"/>
      <c r="I29" s="78"/>
      <c r="J29" s="80"/>
    </row>
    <row r="30" spans="1:10" s="2" customFormat="1" ht="24.95" customHeight="1" x14ac:dyDescent="0.2">
      <c r="A30" s="59"/>
      <c r="B30" s="60" t="s">
        <v>41</v>
      </c>
      <c r="C30" s="82" t="str">
        <f>C27</f>
        <v xml:space="preserve">6" dia </v>
      </c>
      <c r="D30" s="62" t="str">
        <f>IF(C30="","",IF(E30="","",IF(E30&gt;1,"Nos.","No.")))</f>
        <v>Nos.</v>
      </c>
      <c r="E30" s="63">
        <f>E27</f>
        <v>4</v>
      </c>
      <c r="F30" s="282"/>
      <c r="G30" s="283">
        <f t="shared" ref="G30:G31" si="12">F30*E30</f>
        <v>0</v>
      </c>
      <c r="H30" s="284">
        <v>5000</v>
      </c>
      <c r="I30" s="283">
        <f t="shared" ref="I30:I31" si="13">H30*E30</f>
        <v>20000</v>
      </c>
      <c r="J30" s="285">
        <f t="shared" ref="J30:J31" si="14">I30+G30</f>
        <v>20000</v>
      </c>
    </row>
    <row r="31" spans="1:10" s="2" customFormat="1" ht="24.95" customHeight="1" x14ac:dyDescent="0.2">
      <c r="A31" s="59"/>
      <c r="B31" s="60" t="s">
        <v>42</v>
      </c>
      <c r="C31" s="84" t="str">
        <f>C28</f>
        <v xml:space="preserve">8" dia </v>
      </c>
      <c r="D31" s="68" t="str">
        <f>IF(C31="","",IF(E31="","",IF(E31&gt;1,"Nos.","No.")))</f>
        <v>Nos.</v>
      </c>
      <c r="E31" s="69">
        <f>E30</f>
        <v>4</v>
      </c>
      <c r="F31" s="282"/>
      <c r="G31" s="283">
        <f t="shared" si="12"/>
        <v>0</v>
      </c>
      <c r="H31" s="284">
        <v>6000</v>
      </c>
      <c r="I31" s="283">
        <f t="shared" si="13"/>
        <v>24000</v>
      </c>
      <c r="J31" s="285">
        <f t="shared" si="14"/>
        <v>24000</v>
      </c>
    </row>
    <row r="32" spans="1:10" s="2" customFormat="1" ht="20.100000000000001" customHeight="1" x14ac:dyDescent="0.2">
      <c r="A32" s="59"/>
      <c r="B32" s="85">
        <f>B29+0.1</f>
        <v>5.2999999999999989</v>
      </c>
      <c r="C32" s="87" t="s">
        <v>9</v>
      </c>
      <c r="D32" s="88"/>
      <c r="E32" s="89"/>
      <c r="F32" s="90"/>
      <c r="G32" s="91"/>
      <c r="H32" s="92"/>
      <c r="I32" s="91"/>
      <c r="J32" s="93"/>
    </row>
    <row r="33" spans="1:10" s="2" customFormat="1" ht="24.95" customHeight="1" x14ac:dyDescent="0.2">
      <c r="A33" s="59"/>
      <c r="B33" s="60" t="s">
        <v>41</v>
      </c>
      <c r="C33" s="82" t="str">
        <f>C30</f>
        <v xml:space="preserve">6" dia </v>
      </c>
      <c r="D33" s="62" t="str">
        <f>IF(C33="","",IF(E33="","",IF(E33&gt;1,"Nos.","No.")))</f>
        <v>Nos.</v>
      </c>
      <c r="E33" s="63">
        <f>E27/2</f>
        <v>2</v>
      </c>
      <c r="F33" s="282"/>
      <c r="G33" s="283">
        <f t="shared" ref="G33:G34" si="15">F33*E33</f>
        <v>0</v>
      </c>
      <c r="H33" s="284">
        <v>6000</v>
      </c>
      <c r="I33" s="283">
        <f t="shared" ref="I33:I34" si="16">H33*E33</f>
        <v>12000</v>
      </c>
      <c r="J33" s="285">
        <f t="shared" ref="J33:J34" si="17">I33+G33</f>
        <v>12000</v>
      </c>
    </row>
    <row r="34" spans="1:10" s="2" customFormat="1" ht="24.95" customHeight="1" thickBot="1" x14ac:dyDescent="0.25">
      <c r="A34" s="210"/>
      <c r="B34" s="197" t="s">
        <v>42</v>
      </c>
      <c r="C34" s="198" t="str">
        <f>C31</f>
        <v xml:space="preserve">8" dia </v>
      </c>
      <c r="D34" s="199" t="str">
        <f>IF(C34="","",IF(E34="","",IF(E34&gt;1,"Nos.","No.")))</f>
        <v>Nos.</v>
      </c>
      <c r="E34" s="200">
        <f>E33</f>
        <v>2</v>
      </c>
      <c r="F34" s="282"/>
      <c r="G34" s="283">
        <f t="shared" si="15"/>
        <v>0</v>
      </c>
      <c r="H34" s="284">
        <v>8000</v>
      </c>
      <c r="I34" s="283">
        <f t="shared" si="16"/>
        <v>16000</v>
      </c>
      <c r="J34" s="285">
        <f t="shared" si="17"/>
        <v>16000</v>
      </c>
    </row>
    <row r="35" spans="1:10" s="2" customFormat="1" ht="20.100000000000001" customHeight="1" x14ac:dyDescent="0.2">
      <c r="A35" s="211"/>
      <c r="B35" s="212">
        <f>B32+0.1</f>
        <v>5.3999999999999986</v>
      </c>
      <c r="C35" s="213" t="s">
        <v>10</v>
      </c>
      <c r="D35" s="204"/>
      <c r="E35" s="205"/>
      <c r="F35" s="206"/>
      <c r="G35" s="207"/>
      <c r="H35" s="208"/>
      <c r="I35" s="207"/>
      <c r="J35" s="209"/>
    </row>
    <row r="36" spans="1:10" s="2" customFormat="1" ht="21.95" customHeight="1" x14ac:dyDescent="0.2">
      <c r="A36" s="59"/>
      <c r="B36" s="60" t="s">
        <v>41</v>
      </c>
      <c r="C36" s="82" t="str">
        <f>C33</f>
        <v xml:space="preserve">6" dia </v>
      </c>
      <c r="D36" s="62" t="str">
        <f>IF(C36="","",IF(E36="","",IF(E36&gt;1,"Nos.","No.")))</f>
        <v>Nos.</v>
      </c>
      <c r="E36" s="63">
        <f>E33</f>
        <v>2</v>
      </c>
      <c r="F36" s="282"/>
      <c r="G36" s="283">
        <f t="shared" ref="G36:G37" si="18">F36*E36</f>
        <v>0</v>
      </c>
      <c r="H36" s="284">
        <v>6000</v>
      </c>
      <c r="I36" s="283">
        <f t="shared" ref="I36:I37" si="19">H36*E36</f>
        <v>12000</v>
      </c>
      <c r="J36" s="285">
        <f t="shared" ref="J36:J37" si="20">I36+G36</f>
        <v>12000</v>
      </c>
    </row>
    <row r="37" spans="1:10" s="2" customFormat="1" ht="21.95" customHeight="1" x14ac:dyDescent="0.2">
      <c r="A37" s="59"/>
      <c r="B37" s="60" t="s">
        <v>42</v>
      </c>
      <c r="C37" s="84" t="str">
        <f>C34</f>
        <v xml:space="preserve">8" dia </v>
      </c>
      <c r="D37" s="68" t="str">
        <f>IF(C37="","",IF(E37="","",IF(E37&gt;1,"Nos.","No.")))</f>
        <v>Nos.</v>
      </c>
      <c r="E37" s="69">
        <f>E36</f>
        <v>2</v>
      </c>
      <c r="F37" s="282"/>
      <c r="G37" s="283">
        <f t="shared" si="18"/>
        <v>0</v>
      </c>
      <c r="H37" s="284">
        <v>8000</v>
      </c>
      <c r="I37" s="283">
        <f t="shared" si="19"/>
        <v>16000</v>
      </c>
      <c r="J37" s="285">
        <f t="shared" si="20"/>
        <v>16000</v>
      </c>
    </row>
    <row r="38" spans="1:10" s="2" customFormat="1" ht="20.100000000000001" customHeight="1" x14ac:dyDescent="0.2">
      <c r="A38" s="59"/>
      <c r="B38" s="85">
        <f>B35+0.1</f>
        <v>5.4999999999999982</v>
      </c>
      <c r="C38" s="87" t="s">
        <v>60</v>
      </c>
      <c r="D38" s="88"/>
      <c r="E38" s="89"/>
      <c r="F38" s="90"/>
      <c r="G38" s="91"/>
      <c r="H38" s="92"/>
      <c r="I38" s="91"/>
      <c r="J38" s="93"/>
    </row>
    <row r="39" spans="1:10" s="2" customFormat="1" ht="21.95" customHeight="1" x14ac:dyDescent="0.2">
      <c r="A39" s="59"/>
      <c r="B39" s="60" t="s">
        <v>41</v>
      </c>
      <c r="C39" s="82" t="str">
        <f>C36</f>
        <v xml:space="preserve">6" dia </v>
      </c>
      <c r="D39" s="62" t="str">
        <f t="shared" ref="D39:D44" si="21">IF(C39="","",IF(E39="","",IF(E39&gt;1,"Nos.","No.")))</f>
        <v>Nos.</v>
      </c>
      <c r="E39" s="63">
        <f>E36</f>
        <v>2</v>
      </c>
      <c r="F39" s="282"/>
      <c r="G39" s="283">
        <f t="shared" ref="G39:G44" si="22">F39*E39</f>
        <v>0</v>
      </c>
      <c r="H39" s="284">
        <v>6000</v>
      </c>
      <c r="I39" s="283">
        <f t="shared" ref="I39:I44" si="23">H39*E39</f>
        <v>12000</v>
      </c>
      <c r="J39" s="285">
        <f t="shared" ref="J39:J44" si="24">I39+G39</f>
        <v>12000</v>
      </c>
    </row>
    <row r="40" spans="1:10" s="2" customFormat="1" ht="21.95" customHeight="1" x14ac:dyDescent="0.2">
      <c r="A40" s="59"/>
      <c r="B40" s="60" t="s">
        <v>42</v>
      </c>
      <c r="C40" s="82" t="str">
        <f>C37</f>
        <v xml:space="preserve">8" dia </v>
      </c>
      <c r="D40" s="62" t="str">
        <f t="shared" si="21"/>
        <v>Nos.</v>
      </c>
      <c r="E40" s="63">
        <f>E39</f>
        <v>2</v>
      </c>
      <c r="F40" s="282"/>
      <c r="G40" s="283">
        <f t="shared" si="22"/>
        <v>0</v>
      </c>
      <c r="H40" s="284">
        <v>8000</v>
      </c>
      <c r="I40" s="283">
        <f t="shared" si="23"/>
        <v>16000</v>
      </c>
      <c r="J40" s="285">
        <f t="shared" si="24"/>
        <v>16000</v>
      </c>
    </row>
    <row r="41" spans="1:10" s="2" customFormat="1" ht="21.95" customHeight="1" x14ac:dyDescent="0.2">
      <c r="A41" s="59"/>
      <c r="B41" s="95">
        <f>B38+0.1</f>
        <v>5.5999999999999979</v>
      </c>
      <c r="C41" s="67" t="s">
        <v>45</v>
      </c>
      <c r="D41" s="68" t="str">
        <f t="shared" si="21"/>
        <v>Nos.</v>
      </c>
      <c r="E41" s="69">
        <f>SUM(E39:E40)*2</f>
        <v>8</v>
      </c>
      <c r="F41" s="282"/>
      <c r="G41" s="283">
        <f t="shared" si="22"/>
        <v>0</v>
      </c>
      <c r="H41" s="284">
        <v>1500</v>
      </c>
      <c r="I41" s="283">
        <f t="shared" si="23"/>
        <v>12000</v>
      </c>
      <c r="J41" s="285">
        <f t="shared" si="24"/>
        <v>12000</v>
      </c>
    </row>
    <row r="42" spans="1:10" s="2" customFormat="1" ht="38.25" x14ac:dyDescent="0.2">
      <c r="A42" s="59"/>
      <c r="B42" s="95">
        <f>B41+0.1</f>
        <v>5.6999999999999975</v>
      </c>
      <c r="C42" s="96" t="s">
        <v>59</v>
      </c>
      <c r="D42" s="97" t="str">
        <f t="shared" si="21"/>
        <v>Nos.</v>
      </c>
      <c r="E42" s="98">
        <f>E41</f>
        <v>8</v>
      </c>
      <c r="F42" s="282"/>
      <c r="G42" s="283">
        <f t="shared" si="22"/>
        <v>0</v>
      </c>
      <c r="H42" s="284">
        <v>1500</v>
      </c>
      <c r="I42" s="283">
        <f t="shared" si="23"/>
        <v>12000</v>
      </c>
      <c r="J42" s="285">
        <f t="shared" si="24"/>
        <v>12000</v>
      </c>
    </row>
    <row r="43" spans="1:10" s="2" customFormat="1" ht="21.95" customHeight="1" x14ac:dyDescent="0.2">
      <c r="A43" s="59"/>
      <c r="B43" s="85">
        <f>B42+0.1</f>
        <v>5.7999999999999972</v>
      </c>
      <c r="C43" s="67" t="s">
        <v>44</v>
      </c>
      <c r="D43" s="68" t="str">
        <f t="shared" si="21"/>
        <v>Nos.</v>
      </c>
      <c r="E43" s="69">
        <v>2</v>
      </c>
      <c r="F43" s="282"/>
      <c r="G43" s="283">
        <f t="shared" si="22"/>
        <v>0</v>
      </c>
      <c r="H43" s="284">
        <v>1000</v>
      </c>
      <c r="I43" s="283">
        <f t="shared" si="23"/>
        <v>2000</v>
      </c>
      <c r="J43" s="285">
        <f t="shared" si="24"/>
        <v>2000</v>
      </c>
    </row>
    <row r="44" spans="1:10" s="2" customFormat="1" ht="21.95" customHeight="1" x14ac:dyDescent="0.2">
      <c r="A44" s="59"/>
      <c r="B44" s="85">
        <f>B43+0.1</f>
        <v>5.8999999999999968</v>
      </c>
      <c r="C44" s="67" t="s">
        <v>11</v>
      </c>
      <c r="D44" s="68" t="str">
        <f t="shared" si="21"/>
        <v>Nos.</v>
      </c>
      <c r="E44" s="69">
        <f>SUM(E39:E40)</f>
        <v>4</v>
      </c>
      <c r="F44" s="282"/>
      <c r="G44" s="283">
        <f t="shared" si="22"/>
        <v>0</v>
      </c>
      <c r="H44" s="284">
        <v>2000</v>
      </c>
      <c r="I44" s="283">
        <f t="shared" si="23"/>
        <v>8000</v>
      </c>
      <c r="J44" s="285">
        <f t="shared" si="24"/>
        <v>8000</v>
      </c>
    </row>
    <row r="45" spans="1:10" s="2" customFormat="1" ht="51" x14ac:dyDescent="0.2">
      <c r="A45" s="104">
        <f>A25+1</f>
        <v>6</v>
      </c>
      <c r="B45" s="105"/>
      <c r="C45" s="106" t="s">
        <v>71</v>
      </c>
      <c r="D45" s="107"/>
      <c r="E45" s="108"/>
      <c r="F45" s="109"/>
      <c r="G45" s="102"/>
      <c r="H45" s="110"/>
      <c r="I45" s="102"/>
      <c r="J45" s="93"/>
    </row>
    <row r="46" spans="1:10" s="2" customFormat="1" ht="20.100000000000001" customHeight="1" x14ac:dyDescent="0.2">
      <c r="A46" s="59"/>
      <c r="B46" s="85">
        <f>A45+0.1</f>
        <v>6.1</v>
      </c>
      <c r="C46" s="86" t="s">
        <v>8</v>
      </c>
      <c r="D46" s="75"/>
      <c r="E46" s="76"/>
      <c r="F46" s="77"/>
      <c r="G46" s="78"/>
      <c r="H46" s="79"/>
      <c r="I46" s="78"/>
      <c r="J46" s="80"/>
    </row>
    <row r="47" spans="1:10" s="2" customFormat="1" ht="21.95" customHeight="1" x14ac:dyDescent="0.2">
      <c r="A47" s="59"/>
      <c r="B47" s="60" t="s">
        <v>41</v>
      </c>
      <c r="C47" s="82" t="s">
        <v>31</v>
      </c>
      <c r="D47" s="62" t="str">
        <f>IF(C47="","",IF(E47="","",IF(E47&gt;1,"Nos.","No.")))</f>
        <v>Nos.</v>
      </c>
      <c r="E47" s="63" t="s">
        <v>110</v>
      </c>
      <c r="F47" s="64"/>
      <c r="G47" s="65"/>
      <c r="H47" s="66">
        <v>4000</v>
      </c>
      <c r="I47" s="65"/>
      <c r="J47" s="4"/>
    </row>
    <row r="48" spans="1:10" s="2" customFormat="1" ht="21.95" customHeight="1" x14ac:dyDescent="0.2">
      <c r="A48" s="59"/>
      <c r="B48" s="60" t="s">
        <v>42</v>
      </c>
      <c r="C48" s="84" t="s">
        <v>104</v>
      </c>
      <c r="D48" s="68" t="str">
        <f>IF(C48="","",IF(E48="","",IF(E48&gt;1,"Nos.","No.")))</f>
        <v>Nos.</v>
      </c>
      <c r="E48" s="63" t="s">
        <v>110</v>
      </c>
      <c r="F48" s="70"/>
      <c r="G48" s="71"/>
      <c r="H48" s="83">
        <v>6000</v>
      </c>
      <c r="I48" s="71"/>
      <c r="J48" s="9"/>
    </row>
    <row r="49" spans="1:10" s="2" customFormat="1" ht="21.95" customHeight="1" x14ac:dyDescent="0.2">
      <c r="A49" s="59"/>
      <c r="B49" s="60" t="s">
        <v>43</v>
      </c>
      <c r="C49" s="82" t="s">
        <v>30</v>
      </c>
      <c r="D49" s="62" t="str">
        <f>IF(C49="","",IF(E49="","",IF(E49&gt;1,"Nos.","No.")))</f>
        <v>Nos.</v>
      </c>
      <c r="E49" s="63">
        <v>12</v>
      </c>
      <c r="F49" s="282"/>
      <c r="G49" s="283">
        <f t="shared" ref="G49:G50" si="25">F49*E49</f>
        <v>0</v>
      </c>
      <c r="H49" s="284">
        <v>6000</v>
      </c>
      <c r="I49" s="283">
        <f t="shared" ref="I49:I50" si="26">H49*E49</f>
        <v>72000</v>
      </c>
      <c r="J49" s="285">
        <f t="shared" ref="J49:J50" si="27">I49+G49</f>
        <v>72000</v>
      </c>
    </row>
    <row r="50" spans="1:10" s="2" customFormat="1" ht="21.95" customHeight="1" x14ac:dyDescent="0.2">
      <c r="A50" s="59"/>
      <c r="B50" s="60" t="s">
        <v>77</v>
      </c>
      <c r="C50" s="82" t="s">
        <v>57</v>
      </c>
      <c r="D50" s="62" t="str">
        <f>IF(C50="","",IF(E50="","",IF(E50&gt;1,"Nos.","No.")))</f>
        <v>Nos.</v>
      </c>
      <c r="E50" s="63">
        <v>2</v>
      </c>
      <c r="F50" s="282"/>
      <c r="G50" s="283">
        <f t="shared" si="25"/>
        <v>0</v>
      </c>
      <c r="H50" s="284">
        <v>8000</v>
      </c>
      <c r="I50" s="283">
        <f t="shared" si="26"/>
        <v>16000</v>
      </c>
      <c r="J50" s="285">
        <f t="shared" si="27"/>
        <v>16000</v>
      </c>
    </row>
    <row r="51" spans="1:10" s="2" customFormat="1" ht="20.100000000000001" customHeight="1" x14ac:dyDescent="0.2">
      <c r="A51" s="59"/>
      <c r="B51" s="85">
        <f>B46+0.1</f>
        <v>6.1999999999999993</v>
      </c>
      <c r="C51" s="86" t="s">
        <v>60</v>
      </c>
      <c r="D51" s="75"/>
      <c r="E51" s="76"/>
      <c r="F51" s="77"/>
      <c r="G51" s="78"/>
      <c r="H51" s="79"/>
      <c r="I51" s="78"/>
      <c r="J51" s="80"/>
    </row>
    <row r="52" spans="1:10" s="2" customFormat="1" ht="21.95" customHeight="1" x14ac:dyDescent="0.2">
      <c r="A52" s="59"/>
      <c r="B52" s="60" t="s">
        <v>41</v>
      </c>
      <c r="C52" s="82" t="s">
        <v>57</v>
      </c>
      <c r="D52" s="62" t="str">
        <f>IF(C52="","",IF(E52="","",IF(E52&gt;1,"Nos.","No.")))</f>
        <v>No.</v>
      </c>
      <c r="E52" s="63">
        <v>1</v>
      </c>
      <c r="F52" s="282"/>
      <c r="G52" s="283">
        <f t="shared" ref="G52:G53" si="28">F52*E52</f>
        <v>0</v>
      </c>
      <c r="H52" s="284">
        <v>8000</v>
      </c>
      <c r="I52" s="283">
        <f t="shared" ref="I52:I53" si="29">H52*E52</f>
        <v>8000</v>
      </c>
      <c r="J52" s="285">
        <f t="shared" ref="J52:J53" si="30">I52+G52</f>
        <v>8000</v>
      </c>
    </row>
    <row r="53" spans="1:10" s="2" customFormat="1" ht="21.95" customHeight="1" x14ac:dyDescent="0.2">
      <c r="A53" s="59"/>
      <c r="B53" s="85">
        <f>B51+0.1</f>
        <v>6.2999999999999989</v>
      </c>
      <c r="C53" s="67" t="s">
        <v>44</v>
      </c>
      <c r="D53" s="68" t="str">
        <f>IF(C53="","",IF(E53="","",IF(E53&gt;1,"Nos.","No.")))</f>
        <v>Nos.</v>
      </c>
      <c r="E53" s="69">
        <v>2</v>
      </c>
      <c r="F53" s="282"/>
      <c r="G53" s="283">
        <f t="shared" si="28"/>
        <v>0</v>
      </c>
      <c r="H53" s="284">
        <v>1000</v>
      </c>
      <c r="I53" s="283">
        <f t="shared" si="29"/>
        <v>2000</v>
      </c>
      <c r="J53" s="285">
        <f t="shared" si="30"/>
        <v>2000</v>
      </c>
    </row>
    <row r="54" spans="1:10" s="2" customFormat="1" ht="20.100000000000001" customHeight="1" x14ac:dyDescent="0.2">
      <c r="A54" s="59"/>
      <c r="B54" s="85">
        <f>B53+0.1</f>
        <v>6.3999999999999986</v>
      </c>
      <c r="C54" s="86" t="s">
        <v>13</v>
      </c>
      <c r="D54" s="75"/>
      <c r="E54" s="76"/>
      <c r="F54" s="77"/>
      <c r="G54" s="78"/>
      <c r="H54" s="79"/>
      <c r="I54" s="78"/>
      <c r="J54" s="80"/>
    </row>
    <row r="55" spans="1:10" s="2" customFormat="1" ht="20.100000000000001" customHeight="1" x14ac:dyDescent="0.2">
      <c r="A55" s="59"/>
      <c r="B55" s="60" t="s">
        <v>41</v>
      </c>
      <c r="C55" s="82" t="s">
        <v>109</v>
      </c>
      <c r="D55" s="62" t="str">
        <f>IF(C55="","",IF(E55="","",IF(E55&gt;1,"Nos.","No.")))</f>
        <v>Nos.</v>
      </c>
      <c r="E55" s="63">
        <v>4</v>
      </c>
      <c r="F55" s="282"/>
      <c r="G55" s="283">
        <f t="shared" ref="G55" si="31">F55*E55</f>
        <v>0</v>
      </c>
      <c r="H55" s="284">
        <v>1500</v>
      </c>
      <c r="I55" s="283">
        <f t="shared" ref="I55" si="32">H55*E55</f>
        <v>6000</v>
      </c>
      <c r="J55" s="285">
        <f t="shared" ref="J55" si="33">I55+G55</f>
        <v>6000</v>
      </c>
    </row>
    <row r="56" spans="1:10" s="2" customFormat="1" ht="20.100000000000001" customHeight="1" x14ac:dyDescent="0.2">
      <c r="A56" s="59"/>
      <c r="B56" s="60" t="s">
        <v>42</v>
      </c>
      <c r="C56" s="82" t="s">
        <v>33</v>
      </c>
      <c r="D56" s="62" t="str">
        <f>IF(C56="","",IF(E56="","",IF(E56&gt;1,"Nos.","No.")))</f>
        <v>Nos.</v>
      </c>
      <c r="E56" s="63" t="s">
        <v>110</v>
      </c>
      <c r="F56" s="64"/>
      <c r="G56" s="65"/>
      <c r="H56" s="284">
        <v>1500</v>
      </c>
      <c r="I56" s="65"/>
      <c r="J56" s="4"/>
    </row>
    <row r="57" spans="1:10" s="2" customFormat="1" ht="20.100000000000001" customHeight="1" thickBot="1" x14ac:dyDescent="0.25">
      <c r="A57" s="210"/>
      <c r="B57" s="197" t="s">
        <v>43</v>
      </c>
      <c r="C57" s="198" t="s">
        <v>170</v>
      </c>
      <c r="D57" s="199" t="str">
        <f>IF(C57="","",IF(E57="","",IF(E57&gt;1,"Nos.","No.")))</f>
        <v>Nos.</v>
      </c>
      <c r="E57" s="200">
        <v>8</v>
      </c>
      <c r="F57" s="282"/>
      <c r="G57" s="283">
        <f t="shared" ref="G57" si="34">F57*E57</f>
        <v>0</v>
      </c>
      <c r="H57" s="284">
        <v>2000</v>
      </c>
      <c r="I57" s="283">
        <f t="shared" ref="I57" si="35">H57*E57</f>
        <v>16000</v>
      </c>
      <c r="J57" s="285">
        <f t="shared" ref="J57" si="36">I57+G57</f>
        <v>16000</v>
      </c>
    </row>
    <row r="58" spans="1:10" s="1" customFormat="1" ht="38.25" x14ac:dyDescent="0.2">
      <c r="A58" s="214">
        <f>A45+1</f>
        <v>7</v>
      </c>
      <c r="B58" s="202"/>
      <c r="C58" s="203" t="s">
        <v>171</v>
      </c>
      <c r="D58" s="215"/>
      <c r="E58" s="216"/>
      <c r="F58" s="217"/>
      <c r="G58" s="218"/>
      <c r="H58" s="219"/>
      <c r="I58" s="218"/>
      <c r="J58" s="220"/>
    </row>
    <row r="59" spans="1:10" s="2" customFormat="1" ht="22.15" customHeight="1" x14ac:dyDescent="0.2">
      <c r="A59" s="59"/>
      <c r="B59" s="60">
        <f>A58+0.1</f>
        <v>7.1</v>
      </c>
      <c r="C59" s="111" t="s">
        <v>13</v>
      </c>
      <c r="D59" s="75"/>
      <c r="E59" s="112"/>
      <c r="F59" s="77"/>
      <c r="G59" s="78"/>
      <c r="H59" s="79"/>
      <c r="I59" s="78"/>
      <c r="J59" s="80"/>
    </row>
    <row r="60" spans="1:10" s="2" customFormat="1" ht="22.15" customHeight="1" x14ac:dyDescent="0.2">
      <c r="A60" s="59"/>
      <c r="B60" s="60" t="s">
        <v>41</v>
      </c>
      <c r="C60" s="82" t="s">
        <v>33</v>
      </c>
      <c r="D60" s="62" t="str">
        <f>IF(C60="","",IF(E60="","",IF(E60&gt;1,"Nos.","No.")))</f>
        <v>Nos.</v>
      </c>
      <c r="E60" s="63">
        <f>SUM(E16:E17)*4</f>
        <v>52</v>
      </c>
      <c r="F60" s="282"/>
      <c r="G60" s="283">
        <f t="shared" ref="G60" si="37">F60*E60</f>
        <v>0</v>
      </c>
      <c r="H60" s="284">
        <v>1500</v>
      </c>
      <c r="I60" s="283">
        <f t="shared" ref="I60" si="38">H60*E60</f>
        <v>78000</v>
      </c>
      <c r="J60" s="285">
        <f t="shared" ref="J60" si="39">I60+G60</f>
        <v>78000</v>
      </c>
    </row>
    <row r="61" spans="1:10" s="2" customFormat="1" ht="22.15" customHeight="1" x14ac:dyDescent="0.2">
      <c r="A61" s="59"/>
      <c r="B61" s="60" t="s">
        <v>42</v>
      </c>
      <c r="C61" s="84" t="s">
        <v>140</v>
      </c>
      <c r="D61" s="68" t="str">
        <f>IF(C61="","",IF(E61="","",IF(E61&gt;1,"Nos.","No.")))</f>
        <v>Nos.</v>
      </c>
      <c r="E61" s="63" t="s">
        <v>110</v>
      </c>
      <c r="F61" s="64"/>
      <c r="G61" s="71"/>
      <c r="H61" s="83">
        <v>2000</v>
      </c>
      <c r="I61" s="71"/>
      <c r="J61" s="9"/>
    </row>
    <row r="62" spans="1:10" s="2" customFormat="1" ht="22.15" customHeight="1" x14ac:dyDescent="0.2">
      <c r="A62" s="59"/>
      <c r="B62" s="60">
        <f>B59+0.1</f>
        <v>7.1999999999999993</v>
      </c>
      <c r="C62" s="94" t="s">
        <v>14</v>
      </c>
      <c r="D62" s="88"/>
      <c r="E62" s="89"/>
      <c r="F62" s="90"/>
      <c r="G62" s="91"/>
      <c r="H62" s="92"/>
      <c r="I62" s="91"/>
      <c r="J62" s="93"/>
    </row>
    <row r="63" spans="1:10" s="2" customFormat="1" ht="22.15" customHeight="1" x14ac:dyDescent="0.2">
      <c r="A63" s="59"/>
      <c r="B63" s="60" t="s">
        <v>41</v>
      </c>
      <c r="C63" s="82" t="str">
        <f>C60</f>
        <v xml:space="preserve">1.5" dia </v>
      </c>
      <c r="D63" s="62" t="str">
        <f>IF(C63="","",IF(E63="","",IF(E63&gt;1,"Nos.","No.")))</f>
        <v>Nos.</v>
      </c>
      <c r="E63" s="63">
        <f>E60/4</f>
        <v>13</v>
      </c>
      <c r="F63" s="282"/>
      <c r="G63" s="283">
        <f t="shared" ref="G63" si="40">F63*E63</f>
        <v>0</v>
      </c>
      <c r="H63" s="284">
        <v>1500</v>
      </c>
      <c r="I63" s="283">
        <f t="shared" ref="I63" si="41">H63*E63</f>
        <v>19500</v>
      </c>
      <c r="J63" s="285">
        <f t="shared" ref="J63" si="42">I63+G63</f>
        <v>19500</v>
      </c>
    </row>
    <row r="64" spans="1:10" s="2" customFormat="1" ht="22.15" customHeight="1" x14ac:dyDescent="0.2">
      <c r="A64" s="59"/>
      <c r="B64" s="60" t="s">
        <v>42</v>
      </c>
      <c r="C64" s="82" t="s">
        <v>140</v>
      </c>
      <c r="D64" s="62" t="str">
        <f>IF(C64="","",IF(E64="","",IF(E64&gt;1,"Nos.","No.")))</f>
        <v>Nos.</v>
      </c>
      <c r="E64" s="63" t="s">
        <v>110</v>
      </c>
      <c r="F64" s="64"/>
      <c r="G64" s="65"/>
      <c r="H64" s="66">
        <v>2000</v>
      </c>
      <c r="I64" s="65"/>
      <c r="J64" s="4"/>
    </row>
    <row r="65" spans="1:10" s="2" customFormat="1" ht="22.15" customHeight="1" x14ac:dyDescent="0.2">
      <c r="A65" s="59"/>
      <c r="B65" s="60">
        <f>B62+0.1</f>
        <v>7.2999999999999989</v>
      </c>
      <c r="C65" s="111" t="s">
        <v>10</v>
      </c>
      <c r="D65" s="75"/>
      <c r="E65" s="76"/>
      <c r="F65" s="77"/>
      <c r="G65" s="78"/>
      <c r="H65" s="79"/>
      <c r="I65" s="78"/>
      <c r="J65" s="80"/>
    </row>
    <row r="66" spans="1:10" s="2" customFormat="1" ht="22.15" customHeight="1" x14ac:dyDescent="0.2">
      <c r="A66" s="59"/>
      <c r="B66" s="60" t="s">
        <v>41</v>
      </c>
      <c r="C66" s="82" t="str">
        <f>C63</f>
        <v xml:space="preserve">1.5" dia </v>
      </c>
      <c r="D66" s="62" t="str">
        <f>IF(C66="","",IF(E66="","",IF(E66&gt;1,"Nos.","No.")))</f>
        <v>Nos.</v>
      </c>
      <c r="E66" s="63">
        <f>E63</f>
        <v>13</v>
      </c>
      <c r="F66" s="282"/>
      <c r="G66" s="283">
        <f t="shared" ref="G66" si="43">F66*E66</f>
        <v>0</v>
      </c>
      <c r="H66" s="284">
        <v>1500</v>
      </c>
      <c r="I66" s="283">
        <f t="shared" ref="I66" si="44">H66*E66</f>
        <v>19500</v>
      </c>
      <c r="J66" s="285">
        <f t="shared" ref="J66" si="45">I66+G66</f>
        <v>19500</v>
      </c>
    </row>
    <row r="67" spans="1:10" s="2" customFormat="1" ht="22.15" customHeight="1" x14ac:dyDescent="0.2">
      <c r="A67" s="59"/>
      <c r="B67" s="60" t="s">
        <v>42</v>
      </c>
      <c r="C67" s="82" t="s">
        <v>140</v>
      </c>
      <c r="D67" s="62" t="str">
        <f>IF(C67="","",IF(E67="","",IF(E67&gt;1,"Nos.","No.")))</f>
        <v>Nos.</v>
      </c>
      <c r="E67" s="63" t="str">
        <f>E64</f>
        <v>Rate only</v>
      </c>
      <c r="F67" s="64"/>
      <c r="G67" s="65"/>
      <c r="H67" s="66">
        <v>2000</v>
      </c>
      <c r="I67" s="65"/>
      <c r="J67" s="4"/>
    </row>
    <row r="68" spans="1:10" s="2" customFormat="1" ht="22.15" customHeight="1" x14ac:dyDescent="0.2">
      <c r="A68" s="59"/>
      <c r="B68" s="60">
        <f>B65+0.1</f>
        <v>7.3999999999999986</v>
      </c>
      <c r="C68" s="61" t="s">
        <v>47</v>
      </c>
      <c r="D68" s="62" t="str">
        <f>IF(C68="","",IF(E68="","",IF(E68&gt;1,"Nos.","No.")))</f>
        <v>Nos.</v>
      </c>
      <c r="E68" s="63">
        <f>SUM(E66:E67)*2</f>
        <v>26</v>
      </c>
      <c r="F68" s="282"/>
      <c r="G68" s="283">
        <f t="shared" ref="G68:G69" si="46">F68*E68</f>
        <v>0</v>
      </c>
      <c r="H68" s="284">
        <v>1500</v>
      </c>
      <c r="I68" s="283">
        <f t="shared" ref="I68:I69" si="47">H68*E68</f>
        <v>39000</v>
      </c>
      <c r="J68" s="285">
        <f t="shared" ref="J68:J69" si="48">I68+G68</f>
        <v>39000</v>
      </c>
    </row>
    <row r="69" spans="1:10" s="2" customFormat="1" ht="38.25" x14ac:dyDescent="0.2">
      <c r="A69" s="59"/>
      <c r="B69" s="73">
        <f>B68+0.1</f>
        <v>7.4999999999999982</v>
      </c>
      <c r="C69" s="96" t="s">
        <v>59</v>
      </c>
      <c r="D69" s="97" t="str">
        <f>IF(C69="","",IF(E69="","",IF(E69&gt;1,"Nos.","No.")))</f>
        <v>Nos.</v>
      </c>
      <c r="E69" s="98">
        <f>E68</f>
        <v>26</v>
      </c>
      <c r="F69" s="282"/>
      <c r="G69" s="283">
        <f t="shared" si="46"/>
        <v>0</v>
      </c>
      <c r="H69" s="284">
        <v>1000</v>
      </c>
      <c r="I69" s="283">
        <f t="shared" si="47"/>
        <v>26000</v>
      </c>
      <c r="J69" s="285">
        <f t="shared" si="48"/>
        <v>26000</v>
      </c>
    </row>
    <row r="70" spans="1:10" s="2" customFormat="1" ht="22.15" customHeight="1" x14ac:dyDescent="0.2">
      <c r="A70" s="113"/>
      <c r="B70" s="60">
        <f>B69+0.1</f>
        <v>7.5999999999999979</v>
      </c>
      <c r="C70" s="94" t="s">
        <v>46</v>
      </c>
      <c r="D70" s="195"/>
      <c r="E70" s="89"/>
      <c r="F70" s="90"/>
      <c r="G70" s="91"/>
      <c r="H70" s="92"/>
      <c r="I70" s="91"/>
      <c r="J70" s="93"/>
    </row>
    <row r="71" spans="1:10" s="2" customFormat="1" ht="22.15" customHeight="1" x14ac:dyDescent="0.2">
      <c r="A71" s="59"/>
      <c r="B71" s="60" t="s">
        <v>41</v>
      </c>
      <c r="C71" s="82" t="s">
        <v>32</v>
      </c>
      <c r="D71" s="62" t="str">
        <f>IF(C71="","",IF(E71="","",IF(E71&gt;1,"Nos.","No.")))</f>
        <v>Nos.</v>
      </c>
      <c r="E71" s="63">
        <f>E66</f>
        <v>13</v>
      </c>
      <c r="F71" s="282"/>
      <c r="G71" s="283">
        <f t="shared" ref="G71" si="49">F71*E71</f>
        <v>0</v>
      </c>
      <c r="H71" s="284">
        <v>1500</v>
      </c>
      <c r="I71" s="283">
        <f t="shared" ref="I71" si="50">H71*E71</f>
        <v>19500</v>
      </c>
      <c r="J71" s="285">
        <f t="shared" ref="J71" si="51">I71+G71</f>
        <v>19500</v>
      </c>
    </row>
    <row r="72" spans="1:10" s="2" customFormat="1" ht="22.15" customHeight="1" x14ac:dyDescent="0.2">
      <c r="A72" s="59"/>
      <c r="B72" s="60" t="s">
        <v>42</v>
      </c>
      <c r="C72" s="82" t="s">
        <v>33</v>
      </c>
      <c r="D72" s="62" t="str">
        <f>IF(C72="","",IF(E72="","",IF(E72&gt;1,"Nos.","No.")))</f>
        <v>Nos.</v>
      </c>
      <c r="E72" s="63" t="str">
        <f>E67</f>
        <v>Rate only</v>
      </c>
      <c r="F72" s="64"/>
      <c r="G72" s="65"/>
      <c r="H72" s="66">
        <v>1500</v>
      </c>
      <c r="I72" s="65"/>
      <c r="J72" s="4"/>
    </row>
    <row r="73" spans="1:10" s="2" customFormat="1" ht="25.5" x14ac:dyDescent="0.2">
      <c r="A73" s="113"/>
      <c r="B73" s="60">
        <f>B70+0.1</f>
        <v>7.6999999999999975</v>
      </c>
      <c r="C73" s="114" t="s">
        <v>61</v>
      </c>
      <c r="D73" s="68" t="str">
        <f>IF(C73="","",IF(E73="","",IF(E73&gt;1,"Nos.","No.")))</f>
        <v>Nos.</v>
      </c>
      <c r="E73" s="69">
        <f>SUM(E71:E72)</f>
        <v>13</v>
      </c>
      <c r="F73" s="282"/>
      <c r="G73" s="283">
        <f t="shared" ref="G73:G75" si="52">F73*E73</f>
        <v>0</v>
      </c>
      <c r="H73" s="66">
        <v>1500</v>
      </c>
      <c r="I73" s="283">
        <f t="shared" ref="I73:I75" si="53">H73*E73</f>
        <v>19500</v>
      </c>
      <c r="J73" s="285">
        <f t="shared" ref="J73:J75" si="54">I73+G73</f>
        <v>19500</v>
      </c>
    </row>
    <row r="74" spans="1:10" s="2" customFormat="1" ht="38.25" x14ac:dyDescent="0.2">
      <c r="A74" s="113"/>
      <c r="B74" s="191">
        <f>B73-0.8</f>
        <v>6.8999999999999977</v>
      </c>
      <c r="C74" s="114" t="s">
        <v>145</v>
      </c>
      <c r="D74" s="97" t="str">
        <f>IF(C74="","",IF(E74="","",IF(E74&gt;1,"Nos.","No.")))</f>
        <v>Nos.</v>
      </c>
      <c r="E74" s="98">
        <f>E73</f>
        <v>13</v>
      </c>
      <c r="F74" s="282"/>
      <c r="G74" s="283">
        <f t="shared" si="52"/>
        <v>0</v>
      </c>
      <c r="H74" s="284">
        <v>5000</v>
      </c>
      <c r="I74" s="283">
        <f t="shared" si="53"/>
        <v>65000</v>
      </c>
      <c r="J74" s="285">
        <f t="shared" si="54"/>
        <v>65000</v>
      </c>
    </row>
    <row r="75" spans="1:10" s="2" customFormat="1" ht="26.25" thickBot="1" x14ac:dyDescent="0.25">
      <c r="A75" s="221"/>
      <c r="B75" s="222">
        <f>B74+0.01</f>
        <v>6.9099999999999975</v>
      </c>
      <c r="C75" s="223" t="s">
        <v>18</v>
      </c>
      <c r="D75" s="224" t="s">
        <v>62</v>
      </c>
      <c r="E75" s="225">
        <f>E74</f>
        <v>13</v>
      </c>
      <c r="F75" s="282"/>
      <c r="G75" s="283">
        <f t="shared" si="52"/>
        <v>0</v>
      </c>
      <c r="H75" s="284">
        <v>7500</v>
      </c>
      <c r="I75" s="283">
        <f t="shared" si="53"/>
        <v>97500</v>
      </c>
      <c r="J75" s="285">
        <f t="shared" si="54"/>
        <v>97500</v>
      </c>
    </row>
    <row r="76" spans="1:10" s="1" customFormat="1" ht="38.25" x14ac:dyDescent="0.2">
      <c r="A76" s="201">
        <f>A58+1</f>
        <v>8</v>
      </c>
      <c r="B76" s="202"/>
      <c r="C76" s="203" t="s">
        <v>189</v>
      </c>
      <c r="D76" s="215"/>
      <c r="E76" s="216" t="s">
        <v>76</v>
      </c>
      <c r="F76" s="217"/>
      <c r="G76" s="218"/>
      <c r="H76" s="219"/>
      <c r="I76" s="218"/>
      <c r="J76" s="220"/>
    </row>
    <row r="77" spans="1:10" s="2" customFormat="1" ht="16.5" customHeight="1" x14ac:dyDescent="0.2">
      <c r="A77" s="59"/>
      <c r="B77" s="60">
        <f>A76+0.1</f>
        <v>8.1</v>
      </c>
      <c r="C77" s="111" t="s">
        <v>17</v>
      </c>
      <c r="D77" s="75"/>
      <c r="E77" s="76" t="s">
        <v>76</v>
      </c>
      <c r="F77" s="77"/>
      <c r="G77" s="78"/>
      <c r="H77" s="79"/>
      <c r="I77" s="78"/>
      <c r="J77" s="80"/>
    </row>
    <row r="78" spans="1:10" s="2" customFormat="1" ht="22.15" customHeight="1" x14ac:dyDescent="0.2">
      <c r="A78" s="59"/>
      <c r="B78" s="60" t="s">
        <v>41</v>
      </c>
      <c r="C78" s="82" t="s">
        <v>34</v>
      </c>
      <c r="D78" s="62" t="str">
        <f>IF(C78="","",IF(E78="","",IF(E78&gt;1,"Nos.","No.")))</f>
        <v>Nos.</v>
      </c>
      <c r="E78" s="63">
        <f>SUM(E19:E24)*4</f>
        <v>324</v>
      </c>
      <c r="F78" s="282"/>
      <c r="G78" s="283">
        <f t="shared" ref="G78" si="55">F78*E78</f>
        <v>0</v>
      </c>
      <c r="H78" s="284">
        <v>1000</v>
      </c>
      <c r="I78" s="283">
        <f t="shared" ref="I78" si="56">H78*E78</f>
        <v>324000</v>
      </c>
      <c r="J78" s="285">
        <f t="shared" ref="J78" si="57">I78+G78</f>
        <v>324000</v>
      </c>
    </row>
    <row r="79" spans="1:10" s="2" customFormat="1" ht="22.15" customHeight="1" x14ac:dyDescent="0.2">
      <c r="A79" s="59"/>
      <c r="B79" s="60" t="s">
        <v>42</v>
      </c>
      <c r="C79" s="84" t="s">
        <v>32</v>
      </c>
      <c r="D79" s="68" t="str">
        <f>IF(C79="","",IF(E79="","",IF(E79&gt;1,"Nos.","No.")))</f>
        <v>Nos.</v>
      </c>
      <c r="E79" s="63" t="s">
        <v>110</v>
      </c>
      <c r="F79" s="70"/>
      <c r="G79" s="71"/>
      <c r="H79" s="83">
        <v>1500</v>
      </c>
      <c r="I79" s="71"/>
      <c r="J79" s="9"/>
    </row>
    <row r="80" spans="1:10" s="2" customFormat="1" ht="17.25" customHeight="1" x14ac:dyDescent="0.2">
      <c r="A80" s="59"/>
      <c r="B80" s="60">
        <f>B77+0.1</f>
        <v>8.1999999999999993</v>
      </c>
      <c r="C80" s="94" t="s">
        <v>14</v>
      </c>
      <c r="D80" s="88"/>
      <c r="E80" s="89"/>
      <c r="F80" s="90"/>
      <c r="G80" s="91"/>
      <c r="H80" s="92"/>
      <c r="I80" s="91"/>
      <c r="J80" s="93"/>
    </row>
    <row r="81" spans="1:10" s="2" customFormat="1" ht="22.15" customHeight="1" x14ac:dyDescent="0.2">
      <c r="A81" s="59"/>
      <c r="B81" s="60" t="s">
        <v>41</v>
      </c>
      <c r="C81" s="82" t="str">
        <f>C78</f>
        <v xml:space="preserve">1" dia </v>
      </c>
      <c r="D81" s="62" t="str">
        <f>IF(C81="","",IF(E81="","",IF(E81&gt;1,"Nos.","No.")))</f>
        <v>Nos.</v>
      </c>
      <c r="E81" s="63">
        <f>E78/4</f>
        <v>81</v>
      </c>
      <c r="F81" s="282"/>
      <c r="G81" s="283">
        <f t="shared" ref="G81" si="58">F81*E81</f>
        <v>0</v>
      </c>
      <c r="H81" s="284">
        <v>1000</v>
      </c>
      <c r="I81" s="283">
        <f t="shared" ref="I81" si="59">H81*E81</f>
        <v>81000</v>
      </c>
      <c r="J81" s="285">
        <f t="shared" ref="J81" si="60">I81+G81</f>
        <v>81000</v>
      </c>
    </row>
    <row r="82" spans="1:10" s="2" customFormat="1" ht="22.15" customHeight="1" x14ac:dyDescent="0.2">
      <c r="A82" s="59"/>
      <c r="B82" s="60" t="s">
        <v>42</v>
      </c>
      <c r="C82" s="84" t="str">
        <f>C79</f>
        <v xml:space="preserve">1.25" dia </v>
      </c>
      <c r="D82" s="68" t="str">
        <f>IF(C82="","",IF(E82="","",IF(E82&gt;1,"Nos.","No.")))</f>
        <v>Nos.</v>
      </c>
      <c r="E82" s="69" t="s">
        <v>110</v>
      </c>
      <c r="F82" s="70"/>
      <c r="G82" s="71"/>
      <c r="H82" s="66">
        <v>1500</v>
      </c>
      <c r="I82" s="71"/>
      <c r="J82" s="9"/>
    </row>
    <row r="83" spans="1:10" s="2" customFormat="1" ht="17.25" customHeight="1" x14ac:dyDescent="0.2">
      <c r="A83" s="59"/>
      <c r="B83" s="60">
        <f>B80+0.1</f>
        <v>8.2999999999999989</v>
      </c>
      <c r="C83" s="94" t="s">
        <v>10</v>
      </c>
      <c r="D83" s="88"/>
      <c r="E83" s="89"/>
      <c r="F83" s="90"/>
      <c r="G83" s="91"/>
      <c r="H83" s="92"/>
      <c r="I83" s="91"/>
      <c r="J83" s="93"/>
    </row>
    <row r="84" spans="1:10" s="2" customFormat="1" ht="22.15" customHeight="1" x14ac:dyDescent="0.2">
      <c r="A84" s="59"/>
      <c r="B84" s="60" t="s">
        <v>41</v>
      </c>
      <c r="C84" s="82" t="str">
        <f>C81</f>
        <v xml:space="preserve">1" dia </v>
      </c>
      <c r="D84" s="62" t="str">
        <f>IF(C84="","",IF(E84="","",IF(E84&gt;1,"Nos.","No.")))</f>
        <v>Nos.</v>
      </c>
      <c r="E84" s="63">
        <f>E81</f>
        <v>81</v>
      </c>
      <c r="F84" s="282"/>
      <c r="G84" s="283">
        <f t="shared" ref="G84" si="61">F84*E84</f>
        <v>0</v>
      </c>
      <c r="H84" s="284">
        <v>1000</v>
      </c>
      <c r="I84" s="283">
        <f t="shared" ref="I84" si="62">H84*E84</f>
        <v>81000</v>
      </c>
      <c r="J84" s="285">
        <f t="shared" ref="J84" si="63">I84+G84</f>
        <v>81000</v>
      </c>
    </row>
    <row r="85" spans="1:10" s="2" customFormat="1" ht="22.15" customHeight="1" x14ac:dyDescent="0.2">
      <c r="A85" s="59"/>
      <c r="B85" s="60" t="s">
        <v>42</v>
      </c>
      <c r="C85" s="82" t="str">
        <f>C82</f>
        <v xml:space="preserve">1.25" dia </v>
      </c>
      <c r="D85" s="62" t="str">
        <f>IF(C85="","",IF(E85="","",IF(E85&gt;1,"Nos.","No.")))</f>
        <v>Nos.</v>
      </c>
      <c r="E85" s="63" t="str">
        <f>E82</f>
        <v>Rate only</v>
      </c>
      <c r="F85" s="64"/>
      <c r="G85" s="65"/>
      <c r="H85" s="66">
        <v>1500</v>
      </c>
      <c r="I85" s="65"/>
      <c r="J85" s="4"/>
    </row>
    <row r="86" spans="1:10" s="2" customFormat="1" ht="22.15" customHeight="1" x14ac:dyDescent="0.2">
      <c r="A86" s="59"/>
      <c r="B86" s="60">
        <f>B83+0.1</f>
        <v>8.3999999999999986</v>
      </c>
      <c r="C86" s="67" t="s">
        <v>47</v>
      </c>
      <c r="D86" s="68" t="str">
        <f>IF(C86="","",IF(E86="","",IF(E86&gt;1,"Nos.","No.")))</f>
        <v>Nos.</v>
      </c>
      <c r="E86" s="69" t="s">
        <v>81</v>
      </c>
      <c r="F86" s="70"/>
      <c r="G86" s="71"/>
      <c r="H86" s="66">
        <v>1500</v>
      </c>
      <c r="I86" s="71"/>
      <c r="J86" s="9"/>
    </row>
    <row r="87" spans="1:10" s="2" customFormat="1" ht="41.25" customHeight="1" x14ac:dyDescent="0.2">
      <c r="A87" s="59"/>
      <c r="B87" s="73">
        <f>B86+0.1</f>
        <v>8.4999999999999982</v>
      </c>
      <c r="C87" s="96" t="s">
        <v>59</v>
      </c>
      <c r="D87" s="97" t="str">
        <f>IF(C87="","",IF(E87="","",IF(E87&gt;1,"Nos.","No.")))</f>
        <v>Nos.</v>
      </c>
      <c r="E87" s="117" t="str">
        <f>E86</f>
        <v>Rate Only</v>
      </c>
      <c r="F87" s="99"/>
      <c r="G87" s="100"/>
      <c r="H87" s="101">
        <v>1000</v>
      </c>
      <c r="I87" s="100"/>
      <c r="J87" s="115"/>
    </row>
    <row r="88" spans="1:10" s="2" customFormat="1" ht="20.25" customHeight="1" x14ac:dyDescent="0.2">
      <c r="A88" s="113"/>
      <c r="B88" s="60">
        <f>B87+0.1</f>
        <v>8.5999999999999979</v>
      </c>
      <c r="C88" s="118" t="s">
        <v>46</v>
      </c>
      <c r="D88" s="119"/>
      <c r="E88" s="76"/>
      <c r="F88" s="77"/>
      <c r="G88" s="78"/>
      <c r="H88" s="79"/>
      <c r="I88" s="78"/>
      <c r="J88" s="80"/>
    </row>
    <row r="89" spans="1:10" s="2" customFormat="1" ht="22.15" customHeight="1" x14ac:dyDescent="0.2">
      <c r="A89" s="59"/>
      <c r="B89" s="60" t="s">
        <v>41</v>
      </c>
      <c r="C89" s="82" t="s">
        <v>34</v>
      </c>
      <c r="D89" s="62" t="str">
        <f>IF(C89="","",IF(E89="","",IF(E89&gt;1,"Nos.","No.")))</f>
        <v>Nos.</v>
      </c>
      <c r="E89" s="63">
        <f>SUM(E84:E85)</f>
        <v>81</v>
      </c>
      <c r="F89" s="282"/>
      <c r="G89" s="283">
        <f t="shared" ref="G89:G91" si="64">F89*E89</f>
        <v>0</v>
      </c>
      <c r="H89" s="284">
        <v>1000</v>
      </c>
      <c r="I89" s="283">
        <f t="shared" ref="I89:I91" si="65">H89*E89</f>
        <v>81000</v>
      </c>
      <c r="J89" s="285">
        <f t="shared" ref="J89:J91" si="66">I89+G89</f>
        <v>81000</v>
      </c>
    </row>
    <row r="90" spans="1:10" s="2" customFormat="1" ht="25.5" x14ac:dyDescent="0.2">
      <c r="A90" s="113"/>
      <c r="B90" s="60">
        <f>B88+0.1</f>
        <v>8.6999999999999975</v>
      </c>
      <c r="C90" s="120" t="s">
        <v>63</v>
      </c>
      <c r="D90" s="62" t="str">
        <f>IF(C90="","",IF(E90="","",IF(E90&gt;1,"Nos.","No.")))</f>
        <v>Nos.</v>
      </c>
      <c r="E90" s="63">
        <f>E89</f>
        <v>81</v>
      </c>
      <c r="F90" s="282"/>
      <c r="G90" s="283">
        <f t="shared" si="64"/>
        <v>0</v>
      </c>
      <c r="H90" s="284">
        <v>1000</v>
      </c>
      <c r="I90" s="283">
        <f t="shared" si="65"/>
        <v>81000</v>
      </c>
      <c r="J90" s="285">
        <f t="shared" si="66"/>
        <v>81000</v>
      </c>
    </row>
    <row r="91" spans="1:10" s="2" customFormat="1" ht="27" customHeight="1" x14ac:dyDescent="0.2">
      <c r="A91" s="113"/>
      <c r="B91" s="95">
        <f>B90+0.1</f>
        <v>8.7999999999999972</v>
      </c>
      <c r="C91" s="116" t="s">
        <v>98</v>
      </c>
      <c r="D91" s="97" t="s">
        <v>62</v>
      </c>
      <c r="E91" s="98">
        <f>E90</f>
        <v>81</v>
      </c>
      <c r="F91" s="282"/>
      <c r="G91" s="283">
        <f t="shared" si="64"/>
        <v>0</v>
      </c>
      <c r="H91" s="284">
        <v>5000</v>
      </c>
      <c r="I91" s="283">
        <f t="shared" si="65"/>
        <v>405000</v>
      </c>
      <c r="J91" s="285">
        <f t="shared" si="66"/>
        <v>405000</v>
      </c>
    </row>
    <row r="92" spans="1:10" s="2" customFormat="1" ht="51" x14ac:dyDescent="0.2">
      <c r="A92" s="72">
        <f>A76+1</f>
        <v>9</v>
      </c>
      <c r="B92" s="73"/>
      <c r="C92" s="55" t="s">
        <v>64</v>
      </c>
      <c r="D92" s="47"/>
      <c r="E92" s="48"/>
      <c r="F92" s="49"/>
      <c r="G92" s="50"/>
      <c r="H92" s="51"/>
      <c r="I92" s="50"/>
      <c r="J92" s="80"/>
    </row>
    <row r="93" spans="1:10" s="2" customFormat="1" ht="17.25" customHeight="1" x14ac:dyDescent="0.2">
      <c r="A93" s="59"/>
      <c r="B93" s="60">
        <f>A92+0.1</f>
        <v>9.1</v>
      </c>
      <c r="C93" s="86" t="s">
        <v>139</v>
      </c>
      <c r="D93" s="75"/>
      <c r="E93" s="76"/>
      <c r="F93" s="77"/>
      <c r="G93" s="78"/>
      <c r="H93" s="79"/>
      <c r="I93" s="78"/>
      <c r="J93" s="80"/>
    </row>
    <row r="94" spans="1:10" s="2" customFormat="1" ht="22.15" customHeight="1" x14ac:dyDescent="0.2">
      <c r="A94" s="59"/>
      <c r="B94" s="60" t="s">
        <v>41</v>
      </c>
      <c r="C94" s="82" t="s">
        <v>25</v>
      </c>
      <c r="D94" s="62" t="str">
        <f>IF(C94="","",IF(E94="","",IF(E94&gt;1,"Nos.","No.")))</f>
        <v>Nos.</v>
      </c>
      <c r="E94" s="63">
        <f>4*1</f>
        <v>4</v>
      </c>
      <c r="F94" s="282"/>
      <c r="G94" s="283">
        <f t="shared" ref="G94" si="67">F94*E94</f>
        <v>0</v>
      </c>
      <c r="H94" s="284">
        <v>2500</v>
      </c>
      <c r="I94" s="283">
        <f t="shared" ref="I94" si="68">H94*E94</f>
        <v>10000</v>
      </c>
      <c r="J94" s="285">
        <f t="shared" ref="J94" si="69">I94+G94</f>
        <v>10000</v>
      </c>
    </row>
    <row r="95" spans="1:10" s="2" customFormat="1" ht="17.25" customHeight="1" x14ac:dyDescent="0.2">
      <c r="A95" s="59"/>
      <c r="B95" s="60">
        <f>B93+0.1</f>
        <v>9.1999999999999993</v>
      </c>
      <c r="C95" s="86" t="s">
        <v>8</v>
      </c>
      <c r="D95" s="75"/>
      <c r="E95" s="76"/>
      <c r="F95" s="77"/>
      <c r="G95" s="78"/>
      <c r="H95" s="79"/>
      <c r="I95" s="78"/>
      <c r="J95" s="80"/>
    </row>
    <row r="96" spans="1:10" s="2" customFormat="1" ht="22.15" customHeight="1" thickBot="1" x14ac:dyDescent="0.25">
      <c r="A96" s="210"/>
      <c r="B96" s="197" t="s">
        <v>42</v>
      </c>
      <c r="C96" s="226" t="s">
        <v>19</v>
      </c>
      <c r="D96" s="227" t="str">
        <f>IF(C96="","",IF(E96="","",IF(E96&gt;1,"Nos.","No.")))</f>
        <v>Nos.</v>
      </c>
      <c r="E96" s="228">
        <f>4*4</f>
        <v>16</v>
      </c>
      <c r="F96" s="282"/>
      <c r="G96" s="283">
        <f t="shared" ref="G96" si="70">F96*E96</f>
        <v>0</v>
      </c>
      <c r="H96" s="284">
        <v>3000</v>
      </c>
      <c r="I96" s="283">
        <f t="shared" ref="I96" si="71">H96*E96</f>
        <v>48000</v>
      </c>
      <c r="J96" s="285">
        <f t="shared" ref="J96" si="72">I96+G96</f>
        <v>48000</v>
      </c>
    </row>
    <row r="97" spans="1:10" s="2" customFormat="1" ht="22.15" customHeight="1" x14ac:dyDescent="0.2">
      <c r="A97" s="211"/>
      <c r="B97" s="229">
        <f>B95+0.1</f>
        <v>9.2999999999999989</v>
      </c>
      <c r="C97" s="230" t="s">
        <v>10</v>
      </c>
      <c r="D97" s="204"/>
      <c r="E97" s="205"/>
      <c r="F97" s="206"/>
      <c r="G97" s="207"/>
      <c r="H97" s="208"/>
      <c r="I97" s="207"/>
      <c r="J97" s="209"/>
    </row>
    <row r="98" spans="1:10" s="2" customFormat="1" ht="22.15" customHeight="1" x14ac:dyDescent="0.2">
      <c r="A98" s="59"/>
      <c r="B98" s="60" t="s">
        <v>41</v>
      </c>
      <c r="C98" s="82" t="str">
        <f>C94</f>
        <v>2.5" dia</v>
      </c>
      <c r="D98" s="62" t="str">
        <f>IF(C98="","",IF(E98="","",IF(E98&gt;1,"Nos.","No.")))</f>
        <v>No.</v>
      </c>
      <c r="E98" s="63">
        <v>1</v>
      </c>
      <c r="F98" s="282"/>
      <c r="G98" s="283">
        <f t="shared" ref="G98:G99" si="73">F98*E98</f>
        <v>0</v>
      </c>
      <c r="H98" s="284">
        <v>2500</v>
      </c>
      <c r="I98" s="283">
        <f t="shared" ref="I98:I99" si="74">H98*E98</f>
        <v>2500</v>
      </c>
      <c r="J98" s="285">
        <f t="shared" ref="J98:J99" si="75">I98+G98</f>
        <v>2500</v>
      </c>
    </row>
    <row r="99" spans="1:10" s="2" customFormat="1" ht="22.15" customHeight="1" x14ac:dyDescent="0.2">
      <c r="A99" s="59"/>
      <c r="B99" s="60" t="s">
        <v>42</v>
      </c>
      <c r="C99" s="82" t="str">
        <f>C96</f>
        <v>4" dia</v>
      </c>
      <c r="D99" s="62" t="str">
        <f>IF(C99="","",IF(E99="","",IF(E99&gt;1,"Nos.","No.")))</f>
        <v>Nos.</v>
      </c>
      <c r="E99" s="63">
        <v>3</v>
      </c>
      <c r="F99" s="282"/>
      <c r="G99" s="283">
        <f t="shared" si="73"/>
        <v>0</v>
      </c>
      <c r="H99" s="284">
        <v>3000</v>
      </c>
      <c r="I99" s="283">
        <f t="shared" si="74"/>
        <v>9000</v>
      </c>
      <c r="J99" s="285">
        <f t="shared" si="75"/>
        <v>9000</v>
      </c>
    </row>
    <row r="100" spans="1:10" s="2" customFormat="1" ht="22.15" customHeight="1" x14ac:dyDescent="0.2">
      <c r="A100" s="59"/>
      <c r="B100" s="60">
        <f>B97+0.1</f>
        <v>9.3999999999999986</v>
      </c>
      <c r="C100" s="94" t="s">
        <v>14</v>
      </c>
      <c r="D100" s="88"/>
      <c r="E100" s="89"/>
      <c r="F100" s="90"/>
      <c r="G100" s="91"/>
      <c r="H100" s="92"/>
      <c r="I100" s="91"/>
      <c r="J100" s="93"/>
    </row>
    <row r="101" spans="1:10" s="2" customFormat="1" ht="22.15" customHeight="1" x14ac:dyDescent="0.2">
      <c r="A101" s="59"/>
      <c r="B101" s="60" t="s">
        <v>41</v>
      </c>
      <c r="C101" s="82" t="str">
        <f>C98</f>
        <v>2.5" dia</v>
      </c>
      <c r="D101" s="62" t="str">
        <f>IF(C101="","",IF(E101="","",IF(E101&gt;1,"Nos.","No.")))</f>
        <v>No.</v>
      </c>
      <c r="E101" s="63">
        <f>E98</f>
        <v>1</v>
      </c>
      <c r="F101" s="282"/>
      <c r="G101" s="283">
        <f t="shared" ref="G101:G102" si="76">F101*E101</f>
        <v>0</v>
      </c>
      <c r="H101" s="284">
        <v>2500</v>
      </c>
      <c r="I101" s="283">
        <f t="shared" ref="I101:I102" si="77">H101*E101</f>
        <v>2500</v>
      </c>
      <c r="J101" s="285">
        <f t="shared" ref="J101:J102" si="78">I101+G101</f>
        <v>2500</v>
      </c>
    </row>
    <row r="102" spans="1:10" s="2" customFormat="1" ht="22.15" customHeight="1" x14ac:dyDescent="0.2">
      <c r="A102" s="59"/>
      <c r="B102" s="60" t="s">
        <v>42</v>
      </c>
      <c r="C102" s="82" t="str">
        <f>C99</f>
        <v>4" dia</v>
      </c>
      <c r="D102" s="62" t="str">
        <f>IF(C102="","",IF(E102="","",IF(E102&gt;1,"Nos.","No.")))</f>
        <v>Nos.</v>
      </c>
      <c r="E102" s="63">
        <f>E99</f>
        <v>3</v>
      </c>
      <c r="F102" s="282"/>
      <c r="G102" s="283">
        <f t="shared" si="76"/>
        <v>0</v>
      </c>
      <c r="H102" s="284">
        <v>3000</v>
      </c>
      <c r="I102" s="283">
        <f t="shared" si="77"/>
        <v>9000</v>
      </c>
      <c r="J102" s="285">
        <f t="shared" si="78"/>
        <v>9000</v>
      </c>
    </row>
    <row r="103" spans="1:10" s="2" customFormat="1" ht="22.15" customHeight="1" x14ac:dyDescent="0.2">
      <c r="A103" s="59"/>
      <c r="B103" s="60">
        <f>B100+0.1</f>
        <v>9.4999999999999982</v>
      </c>
      <c r="C103" s="111" t="s">
        <v>9</v>
      </c>
      <c r="D103" s="75"/>
      <c r="E103" s="76" t="s">
        <v>76</v>
      </c>
      <c r="F103" s="77"/>
      <c r="G103" s="78"/>
      <c r="H103" s="79"/>
      <c r="I103" s="78"/>
      <c r="J103" s="80"/>
    </row>
    <row r="104" spans="1:10" s="2" customFormat="1" ht="22.15" customHeight="1" x14ac:dyDescent="0.2">
      <c r="A104" s="59"/>
      <c r="B104" s="60" t="s">
        <v>41</v>
      </c>
      <c r="C104" s="82" t="str">
        <f>C101</f>
        <v>2.5" dia</v>
      </c>
      <c r="D104" s="62" t="str">
        <f>IF(C104="","",IF(E104="","",IF(E104&gt;1,"Nos.","No.")))</f>
        <v>No.</v>
      </c>
      <c r="E104" s="63">
        <f>E101</f>
        <v>1</v>
      </c>
      <c r="F104" s="282"/>
      <c r="G104" s="283">
        <f t="shared" ref="G104:G105" si="79">F104*E104</f>
        <v>0</v>
      </c>
      <c r="H104" s="284">
        <v>2500</v>
      </c>
      <c r="I104" s="283">
        <f t="shared" ref="I104:I105" si="80">H104*E104</f>
        <v>2500</v>
      </c>
      <c r="J104" s="285">
        <f t="shared" ref="J104:J105" si="81">I104+G104</f>
        <v>2500</v>
      </c>
    </row>
    <row r="105" spans="1:10" s="2" customFormat="1" ht="22.15" customHeight="1" x14ac:dyDescent="0.2">
      <c r="A105" s="59"/>
      <c r="B105" s="60" t="s">
        <v>42</v>
      </c>
      <c r="C105" s="82" t="str">
        <f>C102</f>
        <v>4" dia</v>
      </c>
      <c r="D105" s="62" t="str">
        <f>IF(C105="","",IF(E105="","",IF(E105&gt;1,"Nos.","No.")))</f>
        <v>Nos.</v>
      </c>
      <c r="E105" s="63">
        <f>E102</f>
        <v>3</v>
      </c>
      <c r="F105" s="282"/>
      <c r="G105" s="283">
        <f t="shared" si="79"/>
        <v>0</v>
      </c>
      <c r="H105" s="284">
        <v>3000</v>
      </c>
      <c r="I105" s="283">
        <f t="shared" si="80"/>
        <v>9000</v>
      </c>
      <c r="J105" s="285">
        <f t="shared" si="81"/>
        <v>9000</v>
      </c>
    </row>
    <row r="106" spans="1:10" s="2" customFormat="1" ht="22.15" customHeight="1" x14ac:dyDescent="0.2">
      <c r="A106" s="59"/>
      <c r="B106" s="60">
        <f>B103+0.1</f>
        <v>9.5999999999999979</v>
      </c>
      <c r="C106" s="111" t="s">
        <v>15</v>
      </c>
      <c r="D106" s="75"/>
      <c r="E106" s="76"/>
      <c r="F106" s="77"/>
      <c r="G106" s="78"/>
      <c r="H106" s="79"/>
      <c r="I106" s="78"/>
      <c r="J106" s="80"/>
    </row>
    <row r="107" spans="1:10" s="2" customFormat="1" ht="22.15" customHeight="1" x14ac:dyDescent="0.2">
      <c r="A107" s="59"/>
      <c r="B107" s="60" t="s">
        <v>41</v>
      </c>
      <c r="C107" s="82" t="s">
        <v>22</v>
      </c>
      <c r="D107" s="62" t="str">
        <f>IF(C107="","",IF(E107="","",IF(E107&gt;1,"Nos.","No.")))</f>
        <v>Nos.</v>
      </c>
      <c r="E107" s="63">
        <f>SUM(E104)*2</f>
        <v>2</v>
      </c>
      <c r="F107" s="282"/>
      <c r="G107" s="283">
        <f t="shared" ref="G107:G111" si="82">F107*E107</f>
        <v>0</v>
      </c>
      <c r="H107" s="284">
        <v>1000</v>
      </c>
      <c r="I107" s="283">
        <f t="shared" ref="I107:I111" si="83">H107*E107</f>
        <v>2000</v>
      </c>
      <c r="J107" s="285">
        <f t="shared" ref="J107:J111" si="84">I107+G107</f>
        <v>2000</v>
      </c>
    </row>
    <row r="108" spans="1:10" s="2" customFormat="1" ht="22.15" customHeight="1" x14ac:dyDescent="0.2">
      <c r="A108" s="59"/>
      <c r="B108" s="60" t="s">
        <v>42</v>
      </c>
      <c r="C108" s="82" t="s">
        <v>24</v>
      </c>
      <c r="D108" s="62" t="str">
        <f>IF(C108="","",IF(E108="","",IF(E108&gt;1,"Nos.","No.")))</f>
        <v>Nos.</v>
      </c>
      <c r="E108" s="63">
        <f>SUM(E105)*2</f>
        <v>6</v>
      </c>
      <c r="F108" s="282"/>
      <c r="G108" s="283">
        <f t="shared" si="82"/>
        <v>0</v>
      </c>
      <c r="H108" s="284">
        <v>1500</v>
      </c>
      <c r="I108" s="283">
        <f t="shared" si="83"/>
        <v>9000</v>
      </c>
      <c r="J108" s="285">
        <f t="shared" si="84"/>
        <v>9000</v>
      </c>
    </row>
    <row r="109" spans="1:10" s="2" customFormat="1" ht="22.15" customHeight="1" x14ac:dyDescent="0.2">
      <c r="A109" s="59"/>
      <c r="B109" s="60">
        <f>B106+0.1</f>
        <v>9.6999999999999975</v>
      </c>
      <c r="C109" s="84" t="s">
        <v>16</v>
      </c>
      <c r="D109" s="68" t="str">
        <f>IF(C109="","",IF(E109="","",IF(E109&gt;1,"Nos.","No.")))</f>
        <v>Nos.</v>
      </c>
      <c r="E109" s="69">
        <f>SUM(E107:E108)/2</f>
        <v>4</v>
      </c>
      <c r="F109" s="282"/>
      <c r="G109" s="283">
        <f t="shared" si="82"/>
        <v>0</v>
      </c>
      <c r="H109" s="284">
        <v>1000</v>
      </c>
      <c r="I109" s="283">
        <f t="shared" si="83"/>
        <v>4000</v>
      </c>
      <c r="J109" s="285">
        <f t="shared" si="84"/>
        <v>4000</v>
      </c>
    </row>
    <row r="110" spans="1:10" s="2" customFormat="1" ht="22.15" customHeight="1" x14ac:dyDescent="0.2">
      <c r="A110" s="59"/>
      <c r="B110" s="60">
        <f>B109+0.1</f>
        <v>9.7999999999999972</v>
      </c>
      <c r="C110" s="67" t="s">
        <v>47</v>
      </c>
      <c r="D110" s="68" t="str">
        <f>IF(C110="","",IF(E110="","",IF(E110&gt;1,"Nos.","No.")))</f>
        <v>Nos.</v>
      </c>
      <c r="E110" s="69">
        <f>E109*2</f>
        <v>8</v>
      </c>
      <c r="F110" s="282"/>
      <c r="G110" s="283">
        <f t="shared" si="82"/>
        <v>0</v>
      </c>
      <c r="H110" s="284">
        <v>1000</v>
      </c>
      <c r="I110" s="283">
        <f t="shared" si="83"/>
        <v>8000</v>
      </c>
      <c r="J110" s="285">
        <f t="shared" si="84"/>
        <v>8000</v>
      </c>
    </row>
    <row r="111" spans="1:10" s="2" customFormat="1" ht="25.5" x14ac:dyDescent="0.2">
      <c r="A111" s="59"/>
      <c r="B111" s="73">
        <f>B110+0.1</f>
        <v>9.8999999999999968</v>
      </c>
      <c r="C111" s="96" t="s">
        <v>105</v>
      </c>
      <c r="D111" s="97" t="str">
        <f>IF(C111="","",IF(E111="","",IF(E111&gt;1,"Nos.","No.")))</f>
        <v>Nos.</v>
      </c>
      <c r="E111" s="98">
        <f>E110</f>
        <v>8</v>
      </c>
      <c r="F111" s="282"/>
      <c r="G111" s="283">
        <f t="shared" si="82"/>
        <v>0</v>
      </c>
      <c r="H111" s="284">
        <v>1000</v>
      </c>
      <c r="I111" s="283">
        <f t="shared" si="83"/>
        <v>8000</v>
      </c>
      <c r="J111" s="285">
        <f t="shared" si="84"/>
        <v>8000</v>
      </c>
    </row>
    <row r="112" spans="1:10" s="1" customFormat="1" ht="114.75" x14ac:dyDescent="0.2">
      <c r="A112" s="122">
        <f>A92+1</f>
        <v>10</v>
      </c>
      <c r="B112" s="54"/>
      <c r="C112" s="55" t="s">
        <v>65</v>
      </c>
      <c r="D112" s="47"/>
      <c r="E112" s="48"/>
      <c r="F112" s="49"/>
      <c r="G112" s="50"/>
      <c r="H112" s="51"/>
      <c r="I112" s="50"/>
      <c r="J112" s="52"/>
    </row>
    <row r="113" spans="1:10" s="2" customFormat="1" ht="22.15" customHeight="1" x14ac:dyDescent="0.2">
      <c r="A113" s="59"/>
      <c r="B113" s="85">
        <f>A112+0.1</f>
        <v>10.1</v>
      </c>
      <c r="C113" s="82" t="s">
        <v>112</v>
      </c>
      <c r="D113" s="62" t="str">
        <f>IF(C113="","",IF(E113="","",IF(E113&gt;1,"Nos.","No.")))</f>
        <v>Nos.</v>
      </c>
      <c r="E113" s="63">
        <v>3</v>
      </c>
      <c r="F113" s="282"/>
      <c r="G113" s="283">
        <f t="shared" ref="G113:G114" si="85">F113*E113</f>
        <v>0</v>
      </c>
      <c r="H113" s="284">
        <v>50000</v>
      </c>
      <c r="I113" s="283">
        <f t="shared" ref="I113:I114" si="86">H113*E113</f>
        <v>150000</v>
      </c>
      <c r="J113" s="285">
        <f t="shared" ref="J113:J114" si="87">I113+G113</f>
        <v>150000</v>
      </c>
    </row>
    <row r="114" spans="1:10" s="2" customFormat="1" ht="22.15" customHeight="1" thickBot="1" x14ac:dyDescent="0.25">
      <c r="A114" s="210"/>
      <c r="B114" s="197">
        <f t="shared" ref="B114" si="88">B113+0.1</f>
        <v>10.199999999999999</v>
      </c>
      <c r="C114" s="198" t="s">
        <v>113</v>
      </c>
      <c r="D114" s="199" t="str">
        <f>IF(C114="","",IF(E114="","",IF(E114&gt;1,"Nos.","No.")))</f>
        <v>Nos.</v>
      </c>
      <c r="E114" s="200">
        <v>3</v>
      </c>
      <c r="F114" s="282"/>
      <c r="G114" s="283">
        <f t="shared" si="85"/>
        <v>0</v>
      </c>
      <c r="H114" s="284">
        <v>40000</v>
      </c>
      <c r="I114" s="283">
        <f t="shared" si="86"/>
        <v>120000</v>
      </c>
      <c r="J114" s="285">
        <f t="shared" si="87"/>
        <v>120000</v>
      </c>
    </row>
    <row r="115" spans="1:10" s="1" customFormat="1" ht="51" x14ac:dyDescent="0.2">
      <c r="A115" s="214">
        <f>A112+1</f>
        <v>11</v>
      </c>
      <c r="B115" s="202"/>
      <c r="C115" s="203" t="s">
        <v>66</v>
      </c>
      <c r="D115" s="215"/>
      <c r="E115" s="216"/>
      <c r="F115" s="217"/>
      <c r="G115" s="218"/>
      <c r="H115" s="219"/>
      <c r="I115" s="218"/>
      <c r="J115" s="220"/>
    </row>
    <row r="116" spans="1:10" s="2" customFormat="1" ht="22.15" customHeight="1" x14ac:dyDescent="0.2">
      <c r="A116" s="59"/>
      <c r="B116" s="60">
        <f>A115+0.1</f>
        <v>11.1</v>
      </c>
      <c r="C116" s="86" t="s">
        <v>48</v>
      </c>
      <c r="D116" s="75"/>
      <c r="E116" s="76"/>
      <c r="F116" s="77"/>
      <c r="G116" s="78"/>
      <c r="H116" s="79"/>
      <c r="I116" s="78"/>
      <c r="J116" s="80"/>
    </row>
    <row r="117" spans="1:10" s="2" customFormat="1" ht="22.15" customHeight="1" x14ac:dyDescent="0.2">
      <c r="A117" s="59"/>
      <c r="B117" s="60" t="s">
        <v>173</v>
      </c>
      <c r="C117" s="86" t="s">
        <v>72</v>
      </c>
      <c r="D117" s="75"/>
      <c r="E117" s="76"/>
      <c r="F117" s="77"/>
      <c r="G117" s="78"/>
      <c r="H117" s="79"/>
      <c r="I117" s="78"/>
      <c r="J117" s="80"/>
    </row>
    <row r="118" spans="1:10" s="2" customFormat="1" ht="22.15" customHeight="1" x14ac:dyDescent="0.2">
      <c r="A118" s="59"/>
      <c r="B118" s="60" t="s">
        <v>41</v>
      </c>
      <c r="C118" s="82" t="s">
        <v>20</v>
      </c>
      <c r="D118" s="62" t="str">
        <f>IF(C118="","",IF(E118="","",IF(E118&gt;1,"Nos.","No.")))</f>
        <v>Nos.</v>
      </c>
      <c r="E118" s="63">
        <f>SUM(E113)</f>
        <v>3</v>
      </c>
      <c r="F118" s="282"/>
      <c r="G118" s="283">
        <f t="shared" ref="G118:G119" si="89">F118*E118</f>
        <v>0</v>
      </c>
      <c r="H118" s="284">
        <v>3000</v>
      </c>
      <c r="I118" s="283">
        <f t="shared" ref="I118:I119" si="90">H118*E118</f>
        <v>9000</v>
      </c>
      <c r="J118" s="285">
        <f t="shared" ref="J118:J119" si="91">I118+G118</f>
        <v>9000</v>
      </c>
    </row>
    <row r="119" spans="1:10" s="2" customFormat="1" ht="22.15" customHeight="1" x14ac:dyDescent="0.2">
      <c r="A119" s="59"/>
      <c r="B119" s="60" t="s">
        <v>42</v>
      </c>
      <c r="C119" s="82" t="s">
        <v>73</v>
      </c>
      <c r="D119" s="62" t="str">
        <f>IF(C119="","",IF(E119="","",IF(E119&gt;1,"Nos.","No.")))</f>
        <v>Nos.</v>
      </c>
      <c r="E119" s="63">
        <f>SUM(E114)</f>
        <v>3</v>
      </c>
      <c r="F119" s="282"/>
      <c r="G119" s="283">
        <f t="shared" si="89"/>
        <v>0</v>
      </c>
      <c r="H119" s="284">
        <v>5000</v>
      </c>
      <c r="I119" s="283">
        <f t="shared" si="90"/>
        <v>15000</v>
      </c>
      <c r="J119" s="285">
        <f t="shared" si="91"/>
        <v>15000</v>
      </c>
    </row>
    <row r="120" spans="1:10" s="2" customFormat="1" ht="22.15" customHeight="1" x14ac:dyDescent="0.2">
      <c r="A120" s="59"/>
      <c r="B120" s="60" t="s">
        <v>172</v>
      </c>
      <c r="C120" s="87" t="s">
        <v>74</v>
      </c>
      <c r="D120" s="88"/>
      <c r="E120" s="89"/>
      <c r="F120" s="90"/>
      <c r="G120" s="91"/>
      <c r="H120" s="92"/>
      <c r="I120" s="91"/>
      <c r="J120" s="93"/>
    </row>
    <row r="121" spans="1:10" s="2" customFormat="1" ht="22.15" customHeight="1" x14ac:dyDescent="0.2">
      <c r="A121" s="59"/>
      <c r="B121" s="60" t="s">
        <v>41</v>
      </c>
      <c r="C121" s="82" t="str">
        <f>C118</f>
        <v>6" dia</v>
      </c>
      <c r="D121" s="62" t="str">
        <f>IF(C121="","",IF(E121="","",IF(E121&gt;1,"Nos.","No.")))</f>
        <v>Nos.</v>
      </c>
      <c r="E121" s="63">
        <f>E118</f>
        <v>3</v>
      </c>
      <c r="F121" s="282"/>
      <c r="G121" s="283">
        <f t="shared" ref="G121:G122" si="92">F121*E121</f>
        <v>0</v>
      </c>
      <c r="H121" s="284">
        <v>3000</v>
      </c>
      <c r="I121" s="283">
        <f t="shared" ref="I121:I122" si="93">H121*E121</f>
        <v>9000</v>
      </c>
      <c r="J121" s="285">
        <f t="shared" ref="J121:J122" si="94">I121+G121</f>
        <v>9000</v>
      </c>
    </row>
    <row r="122" spans="1:10" s="2" customFormat="1" ht="22.15" customHeight="1" x14ac:dyDescent="0.2">
      <c r="A122" s="59"/>
      <c r="B122" s="60" t="s">
        <v>42</v>
      </c>
      <c r="C122" s="82" t="str">
        <f>C119</f>
        <v>8" dia</v>
      </c>
      <c r="D122" s="62" t="str">
        <f>IF(C122="","",IF(E122="","",IF(E122&gt;1,"Nos.","No.")))</f>
        <v>Nos.</v>
      </c>
      <c r="E122" s="63">
        <f>E119</f>
        <v>3</v>
      </c>
      <c r="F122" s="282"/>
      <c r="G122" s="283">
        <f t="shared" si="92"/>
        <v>0</v>
      </c>
      <c r="H122" s="284">
        <v>5000</v>
      </c>
      <c r="I122" s="283">
        <f t="shared" si="93"/>
        <v>15000</v>
      </c>
      <c r="J122" s="285">
        <f t="shared" si="94"/>
        <v>15000</v>
      </c>
    </row>
    <row r="123" spans="1:10" s="2" customFormat="1" ht="20.100000000000001" customHeight="1" x14ac:dyDescent="0.2">
      <c r="A123" s="59"/>
      <c r="B123" s="60">
        <f>B116+0.1</f>
        <v>11.2</v>
      </c>
      <c r="C123" s="86" t="s">
        <v>8</v>
      </c>
      <c r="D123" s="75"/>
      <c r="E123" s="76"/>
      <c r="F123" s="77"/>
      <c r="G123" s="78"/>
      <c r="H123" s="79"/>
      <c r="I123" s="78"/>
      <c r="J123" s="80"/>
    </row>
    <row r="124" spans="1:10" s="2" customFormat="1" ht="22.15" customHeight="1" x14ac:dyDescent="0.2">
      <c r="A124" s="59"/>
      <c r="B124" s="60" t="s">
        <v>41</v>
      </c>
      <c r="C124" s="82" t="str">
        <f>C121</f>
        <v>6" dia</v>
      </c>
      <c r="D124" s="62" t="str">
        <f>IF(C124="","",IF(E124="","",IF(E124&gt;1,"Nos.","No.")))</f>
        <v>Nos.</v>
      </c>
      <c r="E124" s="63">
        <f>SUM(E118)*2</f>
        <v>6</v>
      </c>
      <c r="F124" s="282"/>
      <c r="G124" s="283">
        <f t="shared" ref="G124:G125" si="95">F124*E124</f>
        <v>0</v>
      </c>
      <c r="H124" s="284">
        <v>4000</v>
      </c>
      <c r="I124" s="283">
        <f t="shared" ref="I124:I125" si="96">H124*E124</f>
        <v>24000</v>
      </c>
      <c r="J124" s="285">
        <f t="shared" ref="J124:J125" si="97">I124+G124</f>
        <v>24000</v>
      </c>
    </row>
    <row r="125" spans="1:10" s="2" customFormat="1" ht="21" customHeight="1" x14ac:dyDescent="0.2">
      <c r="A125" s="59"/>
      <c r="B125" s="60" t="s">
        <v>42</v>
      </c>
      <c r="C125" s="82" t="str">
        <f>C122</f>
        <v>8" dia</v>
      </c>
      <c r="D125" s="62" t="str">
        <f>IF(C125="","",IF(E125="","",IF(E125&gt;1,"Nos.","No.")))</f>
        <v>Nos.</v>
      </c>
      <c r="E125" s="63">
        <f>SUM(E119)*2</f>
        <v>6</v>
      </c>
      <c r="F125" s="282"/>
      <c r="G125" s="283">
        <f t="shared" si="95"/>
        <v>0</v>
      </c>
      <c r="H125" s="284">
        <v>5000</v>
      </c>
      <c r="I125" s="283">
        <f t="shared" si="96"/>
        <v>30000</v>
      </c>
      <c r="J125" s="285">
        <f t="shared" si="97"/>
        <v>30000</v>
      </c>
    </row>
    <row r="126" spans="1:10" s="2" customFormat="1" ht="20.100000000000001" customHeight="1" x14ac:dyDescent="0.2">
      <c r="A126" s="59"/>
      <c r="B126" s="60">
        <f>B123+0.1</f>
        <v>11.299999999999999</v>
      </c>
      <c r="C126" s="86" t="s">
        <v>9</v>
      </c>
      <c r="D126" s="75"/>
      <c r="E126" s="76"/>
      <c r="F126" s="77"/>
      <c r="G126" s="78"/>
      <c r="H126" s="79"/>
      <c r="I126" s="78"/>
      <c r="J126" s="80"/>
    </row>
    <row r="127" spans="1:10" s="2" customFormat="1" ht="22.15" customHeight="1" x14ac:dyDescent="0.2">
      <c r="A127" s="59"/>
      <c r="B127" s="60" t="s">
        <v>41</v>
      </c>
      <c r="C127" s="82" t="str">
        <f>C124</f>
        <v>6" dia</v>
      </c>
      <c r="D127" s="62" t="str">
        <f>IF(C127="","",IF(E127="","",IF(E127&gt;1,"Nos.","No.")))</f>
        <v>Nos.</v>
      </c>
      <c r="E127" s="63">
        <f>E124/2</f>
        <v>3</v>
      </c>
      <c r="F127" s="282"/>
      <c r="G127" s="283">
        <f t="shared" ref="G127:G129" si="98">F127*E127</f>
        <v>0</v>
      </c>
      <c r="H127" s="284">
        <v>4000</v>
      </c>
      <c r="I127" s="283">
        <f t="shared" ref="I127:I129" si="99">H127*E127</f>
        <v>12000</v>
      </c>
      <c r="J127" s="285">
        <f t="shared" ref="J127:J129" si="100">I127+G127</f>
        <v>12000</v>
      </c>
    </row>
    <row r="128" spans="1:10" s="2" customFormat="1" ht="21" customHeight="1" x14ac:dyDescent="0.2">
      <c r="A128" s="59"/>
      <c r="B128" s="60" t="s">
        <v>42</v>
      </c>
      <c r="C128" s="82" t="str">
        <f>C125</f>
        <v>8" dia</v>
      </c>
      <c r="D128" s="62" t="str">
        <f>IF(C128="","",IF(E128="","",IF(E128&gt;1,"Nos.","No.")))</f>
        <v>Nos.</v>
      </c>
      <c r="E128" s="63">
        <f>E125/2</f>
        <v>3</v>
      </c>
      <c r="F128" s="282"/>
      <c r="G128" s="283">
        <f t="shared" si="98"/>
        <v>0</v>
      </c>
      <c r="H128" s="284">
        <v>5000</v>
      </c>
      <c r="I128" s="283">
        <f t="shared" si="99"/>
        <v>15000</v>
      </c>
      <c r="J128" s="285">
        <f t="shared" si="100"/>
        <v>15000</v>
      </c>
    </row>
    <row r="129" spans="1:10" s="2" customFormat="1" ht="21" customHeight="1" x14ac:dyDescent="0.2">
      <c r="A129" s="59"/>
      <c r="B129" s="60">
        <f>B126+0.1</f>
        <v>11.399999999999999</v>
      </c>
      <c r="C129" s="67" t="s">
        <v>12</v>
      </c>
      <c r="D129" s="68" t="str">
        <f>IF(C129="","",IF(E129="","",IF(E129&gt;1,"Nos.","No.")))</f>
        <v>Nos.</v>
      </c>
      <c r="E129" s="69">
        <v>2</v>
      </c>
      <c r="F129" s="282"/>
      <c r="G129" s="283">
        <f t="shared" si="98"/>
        <v>0</v>
      </c>
      <c r="H129" s="284">
        <v>1000</v>
      </c>
      <c r="I129" s="283">
        <f t="shared" si="99"/>
        <v>2000</v>
      </c>
      <c r="J129" s="285">
        <f t="shared" si="100"/>
        <v>2000</v>
      </c>
    </row>
    <row r="130" spans="1:10" s="2" customFormat="1" ht="16.5" customHeight="1" x14ac:dyDescent="0.2">
      <c r="A130" s="59"/>
      <c r="B130" s="60">
        <f>B129+0.1</f>
        <v>11.499999999999998</v>
      </c>
      <c r="C130" s="121" t="s">
        <v>67</v>
      </c>
      <c r="D130" s="88"/>
      <c r="E130" s="89"/>
      <c r="F130" s="90"/>
      <c r="G130" s="91"/>
      <c r="H130" s="92"/>
      <c r="I130" s="91"/>
      <c r="J130" s="93"/>
    </row>
    <row r="131" spans="1:10" s="2" customFormat="1" ht="21" customHeight="1" x14ac:dyDescent="0.2">
      <c r="A131" s="59"/>
      <c r="B131" s="60" t="s">
        <v>41</v>
      </c>
      <c r="C131" s="82" t="s">
        <v>68</v>
      </c>
      <c r="D131" s="62" t="str">
        <f>IF(C131="","",IF(E131="","",IF(E131&gt;1,"Nos.","No.")))</f>
        <v>Nos.</v>
      </c>
      <c r="E131" s="63">
        <f>SUM(E127:E128)</f>
        <v>6</v>
      </c>
      <c r="F131" s="282"/>
      <c r="G131" s="283">
        <f t="shared" ref="G131:G132" si="101">F131*E131</f>
        <v>0</v>
      </c>
      <c r="H131" s="284">
        <v>1000</v>
      </c>
      <c r="I131" s="283">
        <f t="shared" ref="I131:I132" si="102">H131*E131</f>
        <v>6000</v>
      </c>
      <c r="J131" s="285">
        <f t="shared" ref="J131:J132" si="103">I131+G131</f>
        <v>6000</v>
      </c>
    </row>
    <row r="132" spans="1:10" s="2" customFormat="1" ht="21" customHeight="1" x14ac:dyDescent="0.2">
      <c r="A132" s="59"/>
      <c r="B132" s="60" t="s">
        <v>42</v>
      </c>
      <c r="C132" s="84" t="s">
        <v>69</v>
      </c>
      <c r="D132" s="68" t="str">
        <f>IF(C132="","",IF(E132="","",IF(E132&gt;1,"Nos.","No.")))</f>
        <v>Nos.</v>
      </c>
      <c r="E132" s="69">
        <f>E131</f>
        <v>6</v>
      </c>
      <c r="F132" s="282"/>
      <c r="G132" s="283">
        <f t="shared" si="101"/>
        <v>0</v>
      </c>
      <c r="H132" s="284">
        <v>1000</v>
      </c>
      <c r="I132" s="283">
        <f t="shared" si="102"/>
        <v>6000</v>
      </c>
      <c r="J132" s="285">
        <f t="shared" si="103"/>
        <v>6000</v>
      </c>
    </row>
    <row r="133" spans="1:10" s="2" customFormat="1" ht="51" x14ac:dyDescent="0.2">
      <c r="A133" s="72">
        <f>A115+1</f>
        <v>12</v>
      </c>
      <c r="B133" s="73"/>
      <c r="C133" s="106" t="s">
        <v>49</v>
      </c>
      <c r="D133" s="88"/>
      <c r="E133" s="89"/>
      <c r="F133" s="90"/>
      <c r="G133" s="91"/>
      <c r="H133" s="92"/>
      <c r="I133" s="91"/>
      <c r="J133" s="93"/>
    </row>
    <row r="134" spans="1:10" s="2" customFormat="1" ht="20.100000000000001" customHeight="1" thickBot="1" x14ac:dyDescent="0.25">
      <c r="A134" s="231"/>
      <c r="B134" s="197">
        <f>A133+0.1</f>
        <v>12.1</v>
      </c>
      <c r="C134" s="232" t="s">
        <v>141</v>
      </c>
      <c r="D134" s="227" t="str">
        <f>IF(C134="","",IF(E134="","",IF(E134&gt;1,"Nos.","No.")))</f>
        <v>Nos.</v>
      </c>
      <c r="E134" s="228">
        <f>E113</f>
        <v>3</v>
      </c>
      <c r="F134" s="282"/>
      <c r="G134" s="283">
        <f t="shared" ref="G134" si="104">F134*E134</f>
        <v>0</v>
      </c>
      <c r="H134" s="284">
        <v>10000</v>
      </c>
      <c r="I134" s="283">
        <f t="shared" ref="I134" si="105">H134*E134</f>
        <v>30000</v>
      </c>
      <c r="J134" s="285">
        <f t="shared" ref="J134" si="106">I134+G134</f>
        <v>30000</v>
      </c>
    </row>
    <row r="135" spans="1:10" s="1" customFormat="1" ht="102" x14ac:dyDescent="0.2">
      <c r="A135" s="233">
        <f>A133+1</f>
        <v>13</v>
      </c>
      <c r="B135" s="234"/>
      <c r="C135" s="203" t="s">
        <v>85</v>
      </c>
      <c r="D135" s="215"/>
      <c r="E135" s="216"/>
      <c r="F135" s="217"/>
      <c r="G135" s="218"/>
      <c r="H135" s="219"/>
      <c r="I135" s="218"/>
      <c r="J135" s="220"/>
    </row>
    <row r="136" spans="1:10" s="1" customFormat="1" ht="12.75" x14ac:dyDescent="0.2">
      <c r="A136" s="53"/>
      <c r="B136" s="123" t="s">
        <v>79</v>
      </c>
      <c r="C136" s="124" t="s">
        <v>84</v>
      </c>
      <c r="D136" s="47"/>
      <c r="E136" s="48"/>
      <c r="F136" s="49"/>
      <c r="G136" s="50"/>
      <c r="H136" s="51"/>
      <c r="I136" s="50"/>
      <c r="J136" s="52"/>
    </row>
    <row r="137" spans="1:10" s="130" customFormat="1" ht="21" customHeight="1" x14ac:dyDescent="0.2">
      <c r="A137" s="125"/>
      <c r="B137" s="126">
        <f>A135+0.1</f>
        <v>13.1</v>
      </c>
      <c r="C137" s="82" t="s">
        <v>19</v>
      </c>
      <c r="D137" s="62" t="s">
        <v>6</v>
      </c>
      <c r="E137" s="63" t="s">
        <v>110</v>
      </c>
      <c r="F137" s="127"/>
      <c r="G137" s="128"/>
      <c r="H137" s="129">
        <v>400</v>
      </c>
      <c r="I137" s="128"/>
      <c r="J137" s="4"/>
    </row>
    <row r="138" spans="1:10" s="130" customFormat="1" ht="21" customHeight="1" x14ac:dyDescent="0.2">
      <c r="A138" s="125"/>
      <c r="B138" s="126">
        <f>B137+0.1</f>
        <v>13.2</v>
      </c>
      <c r="C138" s="82" t="s">
        <v>99</v>
      </c>
      <c r="D138" s="62" t="s">
        <v>6</v>
      </c>
      <c r="E138" s="63" t="s">
        <v>110</v>
      </c>
      <c r="F138" s="127"/>
      <c r="G138" s="128"/>
      <c r="H138" s="129">
        <v>500</v>
      </c>
      <c r="I138" s="128"/>
      <c r="J138" s="4"/>
    </row>
    <row r="139" spans="1:10" s="130" customFormat="1" ht="22.15" customHeight="1" x14ac:dyDescent="0.2">
      <c r="A139" s="125"/>
      <c r="B139" s="126">
        <f t="shared" ref="B139:B142" si="107">B138+0.1</f>
        <v>13.299999999999999</v>
      </c>
      <c r="C139" s="84" t="s">
        <v>20</v>
      </c>
      <c r="D139" s="68" t="s">
        <v>6</v>
      </c>
      <c r="E139" s="69">
        <v>90</v>
      </c>
      <c r="F139" s="282"/>
      <c r="G139" s="283">
        <f t="shared" ref="G139:G141" si="108">F139*E139</f>
        <v>0</v>
      </c>
      <c r="H139" s="284">
        <v>600</v>
      </c>
      <c r="I139" s="283">
        <f t="shared" ref="I139:I141" si="109">H139*E139</f>
        <v>54000</v>
      </c>
      <c r="J139" s="285">
        <f t="shared" ref="J139:J141" si="110">I139+G139</f>
        <v>54000</v>
      </c>
    </row>
    <row r="140" spans="1:10" s="130" customFormat="1" ht="22.15" customHeight="1" x14ac:dyDescent="0.2">
      <c r="A140" s="125"/>
      <c r="B140" s="126">
        <f t="shared" si="107"/>
        <v>13.399999999999999</v>
      </c>
      <c r="C140" s="84" t="s">
        <v>73</v>
      </c>
      <c r="D140" s="68" t="s">
        <v>6</v>
      </c>
      <c r="E140" s="69">
        <v>80</v>
      </c>
      <c r="F140" s="282"/>
      <c r="G140" s="283">
        <f t="shared" si="108"/>
        <v>0</v>
      </c>
      <c r="H140" s="284">
        <v>700</v>
      </c>
      <c r="I140" s="283">
        <f t="shared" si="109"/>
        <v>56000</v>
      </c>
      <c r="J140" s="285">
        <f t="shared" si="110"/>
        <v>56000</v>
      </c>
    </row>
    <row r="141" spans="1:10" s="130" customFormat="1" ht="22.15" customHeight="1" x14ac:dyDescent="0.2">
      <c r="A141" s="125"/>
      <c r="B141" s="126">
        <f t="shared" si="107"/>
        <v>13.499999999999998</v>
      </c>
      <c r="C141" s="84" t="s">
        <v>28</v>
      </c>
      <c r="D141" s="68" t="s">
        <v>6</v>
      </c>
      <c r="E141" s="69">
        <v>250</v>
      </c>
      <c r="F141" s="282"/>
      <c r="G141" s="283">
        <f t="shared" si="108"/>
        <v>0</v>
      </c>
      <c r="H141" s="284">
        <v>800</v>
      </c>
      <c r="I141" s="283">
        <f t="shared" si="109"/>
        <v>200000</v>
      </c>
      <c r="J141" s="285">
        <f t="shared" si="110"/>
        <v>200000</v>
      </c>
    </row>
    <row r="142" spans="1:10" s="130" customFormat="1" ht="22.15" customHeight="1" x14ac:dyDescent="0.2">
      <c r="A142" s="125"/>
      <c r="B142" s="126">
        <f t="shared" si="107"/>
        <v>13.599999999999998</v>
      </c>
      <c r="C142" s="84" t="s">
        <v>29</v>
      </c>
      <c r="D142" s="68" t="s">
        <v>6</v>
      </c>
      <c r="E142" s="63" t="s">
        <v>110</v>
      </c>
      <c r="F142" s="127"/>
      <c r="G142" s="131"/>
      <c r="H142" s="132">
        <v>1000</v>
      </c>
      <c r="I142" s="131"/>
      <c r="J142" s="9"/>
    </row>
    <row r="143" spans="1:10" s="1" customFormat="1" ht="12.75" x14ac:dyDescent="0.2">
      <c r="A143" s="53"/>
      <c r="B143" s="123" t="s">
        <v>80</v>
      </c>
      <c r="C143" s="124" t="s">
        <v>83</v>
      </c>
      <c r="D143" s="47"/>
      <c r="E143" s="48"/>
      <c r="F143" s="49"/>
      <c r="G143" s="50"/>
      <c r="H143" s="51"/>
      <c r="I143" s="50"/>
      <c r="J143" s="52"/>
    </row>
    <row r="144" spans="1:10" s="130" customFormat="1" ht="21" customHeight="1" x14ac:dyDescent="0.2">
      <c r="A144" s="125"/>
      <c r="B144" s="133">
        <f>B140+0.1</f>
        <v>13.499999999999998</v>
      </c>
      <c r="C144" s="82" t="s">
        <v>21</v>
      </c>
      <c r="D144" s="62" t="s">
        <v>6</v>
      </c>
      <c r="E144" s="63">
        <v>1830</v>
      </c>
      <c r="F144" s="282"/>
      <c r="G144" s="283">
        <f t="shared" ref="G144:G153" si="111">F144*E144</f>
        <v>0</v>
      </c>
      <c r="H144" s="284">
        <v>180</v>
      </c>
      <c r="I144" s="283">
        <f t="shared" ref="I144:I153" si="112">H144*E144</f>
        <v>329400</v>
      </c>
      <c r="J144" s="285">
        <f t="shared" ref="J144:J153" si="113">I144+G144</f>
        <v>329400</v>
      </c>
    </row>
    <row r="145" spans="1:10" s="130" customFormat="1" ht="21" customHeight="1" x14ac:dyDescent="0.2">
      <c r="A145" s="125"/>
      <c r="B145" s="133">
        <f>B144+0.1</f>
        <v>13.599999999999998</v>
      </c>
      <c r="C145" s="84" t="s">
        <v>22</v>
      </c>
      <c r="D145" s="68" t="s">
        <v>6</v>
      </c>
      <c r="E145" s="69">
        <v>340</v>
      </c>
      <c r="F145" s="282"/>
      <c r="G145" s="283">
        <f t="shared" si="111"/>
        <v>0</v>
      </c>
      <c r="H145" s="284">
        <v>200</v>
      </c>
      <c r="I145" s="283">
        <f t="shared" si="112"/>
        <v>68000</v>
      </c>
      <c r="J145" s="285">
        <f t="shared" si="113"/>
        <v>68000</v>
      </c>
    </row>
    <row r="146" spans="1:10" s="130" customFormat="1" ht="21" customHeight="1" x14ac:dyDescent="0.2">
      <c r="A146" s="125"/>
      <c r="B146" s="133">
        <f t="shared" ref="B146:B148" si="114">B145+0.1</f>
        <v>13.699999999999998</v>
      </c>
      <c r="C146" s="82" t="s">
        <v>23</v>
      </c>
      <c r="D146" s="62" t="s">
        <v>6</v>
      </c>
      <c r="E146" s="63">
        <v>330</v>
      </c>
      <c r="F146" s="282"/>
      <c r="G146" s="283">
        <f t="shared" si="111"/>
        <v>0</v>
      </c>
      <c r="H146" s="284">
        <v>225</v>
      </c>
      <c r="I146" s="283">
        <f t="shared" si="112"/>
        <v>74250</v>
      </c>
      <c r="J146" s="285">
        <f t="shared" si="113"/>
        <v>74250</v>
      </c>
    </row>
    <row r="147" spans="1:10" s="130" customFormat="1" ht="21" customHeight="1" x14ac:dyDescent="0.2">
      <c r="A147" s="125"/>
      <c r="B147" s="133">
        <f t="shared" si="114"/>
        <v>13.799999999999997</v>
      </c>
      <c r="C147" s="84" t="s">
        <v>24</v>
      </c>
      <c r="D147" s="68" t="s">
        <v>6</v>
      </c>
      <c r="E147" s="63">
        <v>360</v>
      </c>
      <c r="F147" s="282"/>
      <c r="G147" s="283">
        <f t="shared" si="111"/>
        <v>0</v>
      </c>
      <c r="H147" s="284">
        <v>250</v>
      </c>
      <c r="I147" s="283">
        <f t="shared" si="112"/>
        <v>90000</v>
      </c>
      <c r="J147" s="285">
        <f t="shared" si="113"/>
        <v>90000</v>
      </c>
    </row>
    <row r="148" spans="1:10" s="130" customFormat="1" ht="21" customHeight="1" x14ac:dyDescent="0.2">
      <c r="A148" s="125"/>
      <c r="B148" s="133">
        <f t="shared" si="114"/>
        <v>13.899999999999997</v>
      </c>
      <c r="C148" s="84" t="s">
        <v>25</v>
      </c>
      <c r="D148" s="68" t="s">
        <v>6</v>
      </c>
      <c r="E148" s="63">
        <v>850</v>
      </c>
      <c r="F148" s="282"/>
      <c r="G148" s="283">
        <f t="shared" si="111"/>
        <v>0</v>
      </c>
      <c r="H148" s="284">
        <v>300</v>
      </c>
      <c r="I148" s="283">
        <f t="shared" si="112"/>
        <v>255000</v>
      </c>
      <c r="J148" s="285">
        <f t="shared" si="113"/>
        <v>255000</v>
      </c>
    </row>
    <row r="149" spans="1:10" s="130" customFormat="1" ht="21" customHeight="1" x14ac:dyDescent="0.2">
      <c r="A149" s="125"/>
      <c r="B149" s="135">
        <f>B148-0.8</f>
        <v>13.099999999999996</v>
      </c>
      <c r="C149" s="82" t="s">
        <v>26</v>
      </c>
      <c r="D149" s="62" t="s">
        <v>6</v>
      </c>
      <c r="E149" s="63">
        <v>410</v>
      </c>
      <c r="F149" s="282"/>
      <c r="G149" s="283">
        <f t="shared" si="111"/>
        <v>0</v>
      </c>
      <c r="H149" s="284">
        <v>325</v>
      </c>
      <c r="I149" s="283">
        <f t="shared" si="112"/>
        <v>133250</v>
      </c>
      <c r="J149" s="285">
        <f t="shared" si="113"/>
        <v>133250</v>
      </c>
    </row>
    <row r="150" spans="1:10" s="130" customFormat="1" ht="21" customHeight="1" x14ac:dyDescent="0.2">
      <c r="A150" s="125"/>
      <c r="B150" s="135">
        <f>B149+0.01</f>
        <v>13.109999999999996</v>
      </c>
      <c r="C150" s="84" t="s">
        <v>19</v>
      </c>
      <c r="D150" s="68" t="s">
        <v>6</v>
      </c>
      <c r="E150" s="63">
        <v>130</v>
      </c>
      <c r="F150" s="282"/>
      <c r="G150" s="283">
        <f t="shared" si="111"/>
        <v>0</v>
      </c>
      <c r="H150" s="284">
        <v>400</v>
      </c>
      <c r="I150" s="283">
        <f t="shared" si="112"/>
        <v>52000</v>
      </c>
      <c r="J150" s="285">
        <f t="shared" si="113"/>
        <v>52000</v>
      </c>
    </row>
    <row r="151" spans="1:10" s="130" customFormat="1" ht="21" customHeight="1" x14ac:dyDescent="0.2">
      <c r="A151" s="125"/>
      <c r="B151" s="135">
        <f>B150+0.01</f>
        <v>13.119999999999996</v>
      </c>
      <c r="C151" s="84" t="s">
        <v>99</v>
      </c>
      <c r="D151" s="68" t="s">
        <v>6</v>
      </c>
      <c r="E151" s="63">
        <v>70</v>
      </c>
      <c r="F151" s="282"/>
      <c r="G151" s="283">
        <f t="shared" si="111"/>
        <v>0</v>
      </c>
      <c r="H151" s="284">
        <v>500</v>
      </c>
      <c r="I151" s="283">
        <f t="shared" si="112"/>
        <v>35000</v>
      </c>
      <c r="J151" s="285">
        <f t="shared" si="113"/>
        <v>35000</v>
      </c>
    </row>
    <row r="152" spans="1:10" s="130" customFormat="1" ht="22.15" customHeight="1" x14ac:dyDescent="0.2">
      <c r="A152" s="125"/>
      <c r="B152" s="135">
        <f t="shared" ref="B152:B155" si="115">B151+0.01</f>
        <v>13.129999999999995</v>
      </c>
      <c r="C152" s="84" t="s">
        <v>20</v>
      </c>
      <c r="D152" s="68" t="s">
        <v>6</v>
      </c>
      <c r="E152" s="63">
        <v>135</v>
      </c>
      <c r="F152" s="282"/>
      <c r="G152" s="283">
        <f t="shared" si="111"/>
        <v>0</v>
      </c>
      <c r="H152" s="284">
        <v>600</v>
      </c>
      <c r="I152" s="283">
        <f t="shared" si="112"/>
        <v>81000</v>
      </c>
      <c r="J152" s="285">
        <f t="shared" si="113"/>
        <v>81000</v>
      </c>
    </row>
    <row r="153" spans="1:10" s="130" customFormat="1" ht="22.15" customHeight="1" x14ac:dyDescent="0.2">
      <c r="A153" s="125"/>
      <c r="B153" s="135">
        <f t="shared" si="115"/>
        <v>13.139999999999995</v>
      </c>
      <c r="C153" s="84" t="s">
        <v>27</v>
      </c>
      <c r="D153" s="68" t="s">
        <v>6</v>
      </c>
      <c r="E153" s="69">
        <v>285</v>
      </c>
      <c r="F153" s="282"/>
      <c r="G153" s="283">
        <f t="shared" si="111"/>
        <v>0</v>
      </c>
      <c r="H153" s="284">
        <v>700</v>
      </c>
      <c r="I153" s="283">
        <f t="shared" si="112"/>
        <v>199500</v>
      </c>
      <c r="J153" s="285">
        <f t="shared" si="113"/>
        <v>199500</v>
      </c>
    </row>
    <row r="154" spans="1:10" s="130" customFormat="1" ht="22.15" customHeight="1" x14ac:dyDescent="0.2">
      <c r="A154" s="125"/>
      <c r="B154" s="135">
        <f t="shared" si="115"/>
        <v>13.149999999999995</v>
      </c>
      <c r="C154" s="82" t="s">
        <v>28</v>
      </c>
      <c r="D154" s="62" t="s">
        <v>6</v>
      </c>
      <c r="E154" s="63" t="s">
        <v>110</v>
      </c>
      <c r="F154" s="127"/>
      <c r="G154" s="128"/>
      <c r="H154" s="284">
        <v>800</v>
      </c>
      <c r="I154" s="283"/>
      <c r="J154" s="285"/>
    </row>
    <row r="155" spans="1:10" s="130" customFormat="1" ht="22.15" customHeight="1" thickBot="1" x14ac:dyDescent="0.25">
      <c r="A155" s="235"/>
      <c r="B155" s="236">
        <f t="shared" si="115"/>
        <v>13.159999999999995</v>
      </c>
      <c r="C155" s="198" t="s">
        <v>29</v>
      </c>
      <c r="D155" s="199" t="s">
        <v>6</v>
      </c>
      <c r="E155" s="228" t="s">
        <v>110</v>
      </c>
      <c r="F155" s="237"/>
      <c r="G155" s="238"/>
      <c r="H155" s="129">
        <v>1000</v>
      </c>
      <c r="I155" s="238"/>
      <c r="J155" s="21"/>
    </row>
    <row r="156" spans="1:10" s="1" customFormat="1" ht="78.75" customHeight="1" thickBot="1" x14ac:dyDescent="0.25">
      <c r="A156" s="233">
        <f>A135+1</f>
        <v>14</v>
      </c>
      <c r="B156" s="234"/>
      <c r="C156" s="203" t="s">
        <v>126</v>
      </c>
      <c r="D156" s="215"/>
      <c r="E156" s="216"/>
      <c r="F156" s="217"/>
      <c r="G156" s="218"/>
      <c r="H156" s="239"/>
      <c r="I156" s="218"/>
      <c r="J156" s="220"/>
    </row>
    <row r="157" spans="1:10" s="1" customFormat="1" ht="12.75" x14ac:dyDescent="0.2">
      <c r="A157" s="53"/>
      <c r="B157" s="123"/>
      <c r="C157" s="124" t="s">
        <v>125</v>
      </c>
      <c r="D157" s="47"/>
      <c r="E157" s="48"/>
      <c r="F157" s="49"/>
      <c r="G157" s="50"/>
      <c r="H157" s="51"/>
      <c r="I157" s="50"/>
      <c r="J157" s="52"/>
    </row>
    <row r="158" spans="1:10" s="2" customFormat="1" ht="23.1" customHeight="1" x14ac:dyDescent="0.2">
      <c r="A158" s="59"/>
      <c r="B158" s="126">
        <f>A156+0.1</f>
        <v>14.1</v>
      </c>
      <c r="C158" s="82" t="s">
        <v>21</v>
      </c>
      <c r="D158" s="62" t="s">
        <v>6</v>
      </c>
      <c r="E158" s="63">
        <v>1830</v>
      </c>
      <c r="F158" s="282"/>
      <c r="G158" s="283">
        <f t="shared" ref="G158:G165" si="116">F158*E158</f>
        <v>0</v>
      </c>
      <c r="H158" s="284">
        <v>60</v>
      </c>
      <c r="I158" s="283">
        <f t="shared" ref="I158:I165" si="117">H158*E158</f>
        <v>109800</v>
      </c>
      <c r="J158" s="285">
        <f t="shared" ref="J158:J165" si="118">I158+G158</f>
        <v>109800</v>
      </c>
    </row>
    <row r="159" spans="1:10" s="2" customFormat="1" ht="23.1" customHeight="1" x14ac:dyDescent="0.2">
      <c r="A159" s="59"/>
      <c r="B159" s="126">
        <f>B158+0.1</f>
        <v>14.2</v>
      </c>
      <c r="C159" s="84" t="s">
        <v>22</v>
      </c>
      <c r="D159" s="68" t="s">
        <v>6</v>
      </c>
      <c r="E159" s="63">
        <v>340</v>
      </c>
      <c r="F159" s="282"/>
      <c r="G159" s="283">
        <f t="shared" si="116"/>
        <v>0</v>
      </c>
      <c r="H159" s="284">
        <v>70</v>
      </c>
      <c r="I159" s="283">
        <f t="shared" si="117"/>
        <v>23800</v>
      </c>
      <c r="J159" s="285">
        <f t="shared" si="118"/>
        <v>23800</v>
      </c>
    </row>
    <row r="160" spans="1:10" s="2" customFormat="1" ht="23.1" customHeight="1" x14ac:dyDescent="0.2">
      <c r="A160" s="59"/>
      <c r="B160" s="126">
        <f t="shared" ref="B160:B166" si="119">B159+0.1</f>
        <v>14.299999999999999</v>
      </c>
      <c r="C160" s="84" t="s">
        <v>23</v>
      </c>
      <c r="D160" s="68" t="s">
        <v>6</v>
      </c>
      <c r="E160" s="63">
        <v>330</v>
      </c>
      <c r="F160" s="282"/>
      <c r="G160" s="283">
        <f t="shared" si="116"/>
        <v>0</v>
      </c>
      <c r="H160" s="284">
        <v>80</v>
      </c>
      <c r="I160" s="283">
        <f t="shared" si="117"/>
        <v>26400</v>
      </c>
      <c r="J160" s="285">
        <f t="shared" si="118"/>
        <v>26400</v>
      </c>
    </row>
    <row r="161" spans="1:10" s="2" customFormat="1" ht="23.1" customHeight="1" x14ac:dyDescent="0.2">
      <c r="A161" s="59"/>
      <c r="B161" s="126">
        <f t="shared" si="119"/>
        <v>14.399999999999999</v>
      </c>
      <c r="C161" s="84" t="s">
        <v>24</v>
      </c>
      <c r="D161" s="68" t="s">
        <v>6</v>
      </c>
      <c r="E161" s="69">
        <v>360</v>
      </c>
      <c r="F161" s="282"/>
      <c r="G161" s="283">
        <f t="shared" si="116"/>
        <v>0</v>
      </c>
      <c r="H161" s="284">
        <v>100</v>
      </c>
      <c r="I161" s="283">
        <f t="shared" si="117"/>
        <v>36000</v>
      </c>
      <c r="J161" s="285">
        <f t="shared" si="118"/>
        <v>36000</v>
      </c>
    </row>
    <row r="162" spans="1:10" s="2" customFormat="1" ht="23.1" customHeight="1" x14ac:dyDescent="0.2">
      <c r="A162" s="59"/>
      <c r="B162" s="126">
        <f t="shared" si="119"/>
        <v>14.499999999999998</v>
      </c>
      <c r="C162" s="84" t="s">
        <v>25</v>
      </c>
      <c r="D162" s="68" t="s">
        <v>6</v>
      </c>
      <c r="E162" s="69">
        <v>850</v>
      </c>
      <c r="F162" s="282"/>
      <c r="G162" s="283">
        <f t="shared" si="116"/>
        <v>0</v>
      </c>
      <c r="H162" s="284">
        <v>125</v>
      </c>
      <c r="I162" s="283">
        <f t="shared" si="117"/>
        <v>106250</v>
      </c>
      <c r="J162" s="285">
        <f t="shared" si="118"/>
        <v>106250</v>
      </c>
    </row>
    <row r="163" spans="1:10" s="2" customFormat="1" ht="23.1" customHeight="1" x14ac:dyDescent="0.2">
      <c r="A163" s="59"/>
      <c r="B163" s="126">
        <f t="shared" si="119"/>
        <v>14.599999999999998</v>
      </c>
      <c r="C163" s="82" t="s">
        <v>26</v>
      </c>
      <c r="D163" s="62" t="s">
        <v>6</v>
      </c>
      <c r="E163" s="63">
        <v>410</v>
      </c>
      <c r="F163" s="282"/>
      <c r="G163" s="283">
        <f t="shared" si="116"/>
        <v>0</v>
      </c>
      <c r="H163" s="284">
        <v>150</v>
      </c>
      <c r="I163" s="283">
        <f t="shared" si="117"/>
        <v>61500</v>
      </c>
      <c r="J163" s="285">
        <f t="shared" si="118"/>
        <v>61500</v>
      </c>
    </row>
    <row r="164" spans="1:10" s="130" customFormat="1" ht="23.1" customHeight="1" x14ac:dyDescent="0.2">
      <c r="A164" s="125"/>
      <c r="B164" s="126">
        <f t="shared" si="119"/>
        <v>14.699999999999998</v>
      </c>
      <c r="C164" s="82" t="s">
        <v>19</v>
      </c>
      <c r="D164" s="62" t="s">
        <v>6</v>
      </c>
      <c r="E164" s="63">
        <v>100</v>
      </c>
      <c r="F164" s="282"/>
      <c r="G164" s="283">
        <f t="shared" si="116"/>
        <v>0</v>
      </c>
      <c r="H164" s="284">
        <v>175</v>
      </c>
      <c r="I164" s="283">
        <f t="shared" si="117"/>
        <v>17500</v>
      </c>
      <c r="J164" s="285">
        <f t="shared" si="118"/>
        <v>17500</v>
      </c>
    </row>
    <row r="165" spans="1:10" s="130" customFormat="1" ht="23.1" customHeight="1" x14ac:dyDescent="0.2">
      <c r="A165" s="125"/>
      <c r="B165" s="126">
        <f t="shared" si="119"/>
        <v>14.799999999999997</v>
      </c>
      <c r="C165" s="82" t="s">
        <v>99</v>
      </c>
      <c r="D165" s="62" t="s">
        <v>6</v>
      </c>
      <c r="E165" s="63">
        <v>70</v>
      </c>
      <c r="F165" s="282"/>
      <c r="G165" s="283">
        <f t="shared" si="116"/>
        <v>0</v>
      </c>
      <c r="H165" s="284">
        <v>200</v>
      </c>
      <c r="I165" s="283">
        <f t="shared" si="117"/>
        <v>14000</v>
      </c>
      <c r="J165" s="285">
        <f t="shared" si="118"/>
        <v>14000</v>
      </c>
    </row>
    <row r="166" spans="1:10" s="130" customFormat="1" ht="23.1" customHeight="1" x14ac:dyDescent="0.2">
      <c r="A166" s="125"/>
      <c r="B166" s="126">
        <f t="shared" si="119"/>
        <v>14.899999999999997</v>
      </c>
      <c r="C166" s="84" t="s">
        <v>20</v>
      </c>
      <c r="D166" s="68" t="s">
        <v>6</v>
      </c>
      <c r="E166" s="63" t="s">
        <v>110</v>
      </c>
      <c r="F166" s="134"/>
      <c r="G166" s="131"/>
      <c r="H166" s="132">
        <v>250</v>
      </c>
      <c r="I166" s="131"/>
      <c r="J166" s="9"/>
    </row>
    <row r="167" spans="1:10" s="130" customFormat="1" ht="23.1" customHeight="1" x14ac:dyDescent="0.2">
      <c r="A167" s="125"/>
      <c r="B167" s="135">
        <f>B166-0.8</f>
        <v>14.099999999999996</v>
      </c>
      <c r="C167" s="84" t="s">
        <v>27</v>
      </c>
      <c r="D167" s="68" t="s">
        <v>6</v>
      </c>
      <c r="E167" s="63" t="s">
        <v>110</v>
      </c>
      <c r="F167" s="134"/>
      <c r="G167" s="131"/>
      <c r="H167" s="132">
        <v>275</v>
      </c>
      <c r="I167" s="131"/>
      <c r="J167" s="9"/>
    </row>
    <row r="168" spans="1:10" s="130" customFormat="1" ht="23.1" customHeight="1" x14ac:dyDescent="0.2">
      <c r="A168" s="125"/>
      <c r="B168" s="135">
        <f>B167+0.01</f>
        <v>14.109999999999996</v>
      </c>
      <c r="C168" s="82" t="s">
        <v>28</v>
      </c>
      <c r="D168" s="62" t="s">
        <v>6</v>
      </c>
      <c r="E168" s="63" t="s">
        <v>110</v>
      </c>
      <c r="F168" s="127"/>
      <c r="G168" s="128"/>
      <c r="H168" s="129">
        <v>280</v>
      </c>
      <c r="I168" s="128"/>
      <c r="J168" s="4"/>
    </row>
    <row r="169" spans="1:10" s="130" customFormat="1" ht="23.1" customHeight="1" x14ac:dyDescent="0.2">
      <c r="A169" s="125"/>
      <c r="B169" s="135">
        <f>B168+0.01</f>
        <v>14.119999999999996</v>
      </c>
      <c r="C169" s="82" t="s">
        <v>29</v>
      </c>
      <c r="D169" s="68" t="s">
        <v>6</v>
      </c>
      <c r="E169" s="63" t="s">
        <v>110</v>
      </c>
      <c r="F169" s="134"/>
      <c r="G169" s="131"/>
      <c r="H169" s="132">
        <v>300</v>
      </c>
      <c r="I169" s="131"/>
      <c r="J169" s="9"/>
    </row>
    <row r="170" spans="1:10" s="1" customFormat="1" ht="76.5" x14ac:dyDescent="0.2">
      <c r="A170" s="122">
        <f>A156+1</f>
        <v>15</v>
      </c>
      <c r="B170" s="54"/>
      <c r="C170" s="106" t="s">
        <v>127</v>
      </c>
      <c r="D170" s="107"/>
      <c r="E170" s="108"/>
      <c r="F170" s="109"/>
      <c r="G170" s="102"/>
      <c r="H170" s="110"/>
      <c r="I170" s="102"/>
      <c r="J170" s="103"/>
    </row>
    <row r="171" spans="1:10" s="1" customFormat="1" ht="12.75" x14ac:dyDescent="0.2">
      <c r="A171" s="53"/>
      <c r="B171" s="123"/>
      <c r="C171" s="124" t="s">
        <v>150</v>
      </c>
      <c r="D171" s="47"/>
      <c r="E171" s="48"/>
      <c r="F171" s="49"/>
      <c r="G171" s="50"/>
      <c r="H171" s="51"/>
      <c r="I171" s="50"/>
      <c r="J171" s="52"/>
    </row>
    <row r="172" spans="1:10" s="130" customFormat="1" ht="23.1" customHeight="1" x14ac:dyDescent="0.2">
      <c r="A172" s="125"/>
      <c r="B172" s="133">
        <f>A170+0.1</f>
        <v>15.1</v>
      </c>
      <c r="C172" s="82" t="s">
        <v>19</v>
      </c>
      <c r="D172" s="62" t="s">
        <v>6</v>
      </c>
      <c r="E172" s="63">
        <v>30</v>
      </c>
      <c r="F172" s="282"/>
      <c r="G172" s="283">
        <f t="shared" ref="G172" si="120">F172*E172</f>
        <v>0</v>
      </c>
      <c r="H172" s="284">
        <v>175</v>
      </c>
      <c r="I172" s="283">
        <f t="shared" ref="I172" si="121">H172*E172</f>
        <v>5250</v>
      </c>
      <c r="J172" s="285">
        <f t="shared" ref="J172" si="122">I172+G172</f>
        <v>5250</v>
      </c>
    </row>
    <row r="173" spans="1:10" s="130" customFormat="1" ht="23.1" customHeight="1" x14ac:dyDescent="0.2">
      <c r="A173" s="125"/>
      <c r="B173" s="126">
        <f t="shared" ref="B173:B177" si="123">B172+0.1</f>
        <v>15.2</v>
      </c>
      <c r="C173" s="82" t="s">
        <v>99</v>
      </c>
      <c r="D173" s="62" t="s">
        <v>6</v>
      </c>
      <c r="E173" s="63" t="s">
        <v>110</v>
      </c>
      <c r="F173" s="134"/>
      <c r="G173" s="131"/>
      <c r="H173" s="132">
        <v>200</v>
      </c>
      <c r="I173" s="131"/>
      <c r="J173" s="9"/>
    </row>
    <row r="174" spans="1:10" s="130" customFormat="1" ht="23.1" customHeight="1" thickBot="1" x14ac:dyDescent="0.25">
      <c r="A174" s="235"/>
      <c r="B174" s="240">
        <f t="shared" si="123"/>
        <v>15.299999999999999</v>
      </c>
      <c r="C174" s="198" t="s">
        <v>20</v>
      </c>
      <c r="D174" s="199" t="s">
        <v>6</v>
      </c>
      <c r="E174" s="228">
        <v>135</v>
      </c>
      <c r="F174" s="282"/>
      <c r="G174" s="283">
        <f t="shared" ref="G174:G175" si="124">F174*E174</f>
        <v>0</v>
      </c>
      <c r="H174" s="284">
        <v>250</v>
      </c>
      <c r="I174" s="283">
        <f t="shared" ref="I174:I175" si="125">H174*E174</f>
        <v>33750</v>
      </c>
      <c r="J174" s="285">
        <f t="shared" ref="J174:J175" si="126">I174+G174</f>
        <v>33750</v>
      </c>
    </row>
    <row r="175" spans="1:10" s="130" customFormat="1" ht="23.1" customHeight="1" x14ac:dyDescent="0.2">
      <c r="A175" s="241"/>
      <c r="B175" s="242">
        <f t="shared" si="123"/>
        <v>15.399999999999999</v>
      </c>
      <c r="C175" s="243" t="s">
        <v>27</v>
      </c>
      <c r="D175" s="244" t="s">
        <v>6</v>
      </c>
      <c r="E175" s="245">
        <v>285</v>
      </c>
      <c r="F175" s="282"/>
      <c r="G175" s="283">
        <f t="shared" si="124"/>
        <v>0</v>
      </c>
      <c r="H175" s="284">
        <v>300</v>
      </c>
      <c r="I175" s="283">
        <f t="shared" si="125"/>
        <v>85500</v>
      </c>
      <c r="J175" s="285">
        <f t="shared" si="126"/>
        <v>85500</v>
      </c>
    </row>
    <row r="176" spans="1:10" s="130" customFormat="1" ht="23.1" customHeight="1" x14ac:dyDescent="0.2">
      <c r="A176" s="125"/>
      <c r="B176" s="126">
        <f t="shared" si="123"/>
        <v>15.499999999999998</v>
      </c>
      <c r="C176" s="82" t="s">
        <v>28</v>
      </c>
      <c r="D176" s="68" t="s">
        <v>6</v>
      </c>
      <c r="E176" s="63" t="s">
        <v>110</v>
      </c>
      <c r="F176" s="134"/>
      <c r="G176" s="131"/>
      <c r="H176" s="132">
        <v>325</v>
      </c>
      <c r="I176" s="131"/>
      <c r="J176" s="9"/>
    </row>
    <row r="177" spans="1:10" s="130" customFormat="1" ht="23.1" customHeight="1" x14ac:dyDescent="0.2">
      <c r="A177" s="125"/>
      <c r="B177" s="126">
        <f t="shared" si="123"/>
        <v>15.599999999999998</v>
      </c>
      <c r="C177" s="82" t="s">
        <v>29</v>
      </c>
      <c r="D177" s="68" t="s">
        <v>6</v>
      </c>
      <c r="E177" s="63" t="s">
        <v>110</v>
      </c>
      <c r="F177" s="134"/>
      <c r="G177" s="131"/>
      <c r="H177" s="132">
        <v>350</v>
      </c>
      <c r="I177" s="131"/>
      <c r="J177" s="9"/>
    </row>
    <row r="178" spans="1:10" s="1" customFormat="1" ht="51" x14ac:dyDescent="0.2">
      <c r="A178" s="53">
        <f>A170+1</f>
        <v>16</v>
      </c>
      <c r="B178" s="54"/>
      <c r="C178" s="55" t="s">
        <v>114</v>
      </c>
      <c r="D178" s="47"/>
      <c r="E178" s="48"/>
      <c r="F178" s="109"/>
      <c r="G178" s="102"/>
      <c r="H178" s="110"/>
      <c r="I178" s="102"/>
      <c r="J178" s="103"/>
    </row>
    <row r="179" spans="1:10" s="130" customFormat="1" ht="22.15" customHeight="1" x14ac:dyDescent="0.2">
      <c r="A179" s="59"/>
      <c r="B179" s="126">
        <f>A178+0.1</f>
        <v>16.100000000000001</v>
      </c>
      <c r="C179" s="82" t="str">
        <f t="shared" ref="C179:C184" si="127">C172</f>
        <v>4" dia</v>
      </c>
      <c r="D179" s="62" t="s">
        <v>6</v>
      </c>
      <c r="E179" s="63">
        <f t="shared" ref="E179:E184" si="128">E172</f>
        <v>30</v>
      </c>
      <c r="F179" s="282"/>
      <c r="G179" s="283">
        <f t="shared" ref="G179" si="129">F179*E179</f>
        <v>0</v>
      </c>
      <c r="H179" s="284">
        <v>150</v>
      </c>
      <c r="I179" s="283">
        <f t="shared" ref="I179" si="130">H179*E179</f>
        <v>4500</v>
      </c>
      <c r="J179" s="285">
        <f t="shared" ref="J179" si="131">I179+G179</f>
        <v>4500</v>
      </c>
    </row>
    <row r="180" spans="1:10" s="130" customFormat="1" ht="22.15" customHeight="1" x14ac:dyDescent="0.2">
      <c r="A180" s="59"/>
      <c r="B180" s="126">
        <f t="shared" ref="B180:B184" si="132">B179+0.1</f>
        <v>16.200000000000003</v>
      </c>
      <c r="C180" s="82" t="str">
        <f t="shared" si="127"/>
        <v>5" dia</v>
      </c>
      <c r="D180" s="62" t="s">
        <v>6</v>
      </c>
      <c r="E180" s="63" t="str">
        <f t="shared" si="128"/>
        <v>Rate only</v>
      </c>
      <c r="F180" s="134"/>
      <c r="G180" s="131"/>
      <c r="H180" s="132">
        <v>180</v>
      </c>
      <c r="I180" s="131"/>
      <c r="J180" s="9"/>
    </row>
    <row r="181" spans="1:10" s="130" customFormat="1" ht="22.15" customHeight="1" x14ac:dyDescent="0.2">
      <c r="A181" s="59"/>
      <c r="B181" s="126">
        <f t="shared" si="132"/>
        <v>16.300000000000004</v>
      </c>
      <c r="C181" s="84" t="str">
        <f t="shared" si="127"/>
        <v>6" dia</v>
      </c>
      <c r="D181" s="68" t="s">
        <v>6</v>
      </c>
      <c r="E181" s="63">
        <f t="shared" si="128"/>
        <v>135</v>
      </c>
      <c r="F181" s="282"/>
      <c r="G181" s="283">
        <f t="shared" ref="G181:G182" si="133">F181*E181</f>
        <v>0</v>
      </c>
      <c r="H181" s="284">
        <v>200</v>
      </c>
      <c r="I181" s="283">
        <f t="shared" ref="I181:I182" si="134">H181*E181</f>
        <v>27000</v>
      </c>
      <c r="J181" s="285">
        <f t="shared" ref="J181:J182" si="135">I181+G181</f>
        <v>27000</v>
      </c>
    </row>
    <row r="182" spans="1:10" s="130" customFormat="1" ht="22.15" customHeight="1" x14ac:dyDescent="0.2">
      <c r="A182" s="59"/>
      <c r="B182" s="126">
        <f t="shared" si="132"/>
        <v>16.400000000000006</v>
      </c>
      <c r="C182" s="84" t="str">
        <f t="shared" si="127"/>
        <v>8" Dia</v>
      </c>
      <c r="D182" s="68" t="s">
        <v>6</v>
      </c>
      <c r="E182" s="63">
        <f t="shared" si="128"/>
        <v>285</v>
      </c>
      <c r="F182" s="282"/>
      <c r="G182" s="283">
        <f t="shared" si="133"/>
        <v>0</v>
      </c>
      <c r="H182" s="284">
        <v>250</v>
      </c>
      <c r="I182" s="283">
        <f t="shared" si="134"/>
        <v>71250</v>
      </c>
      <c r="J182" s="285">
        <f t="shared" si="135"/>
        <v>71250</v>
      </c>
    </row>
    <row r="183" spans="1:10" s="130" customFormat="1" ht="22.15" customHeight="1" x14ac:dyDescent="0.2">
      <c r="A183" s="59"/>
      <c r="B183" s="126">
        <f t="shared" si="132"/>
        <v>16.500000000000007</v>
      </c>
      <c r="C183" s="82" t="str">
        <f t="shared" si="127"/>
        <v>10" Dia</v>
      </c>
      <c r="D183" s="62" t="s">
        <v>6</v>
      </c>
      <c r="E183" s="63" t="str">
        <f t="shared" si="128"/>
        <v>Rate only</v>
      </c>
      <c r="F183" s="134"/>
      <c r="G183" s="131"/>
      <c r="H183" s="132">
        <v>290</v>
      </c>
      <c r="I183" s="131"/>
      <c r="J183" s="9"/>
    </row>
    <row r="184" spans="1:10" s="130" customFormat="1" ht="22.15" customHeight="1" x14ac:dyDescent="0.2">
      <c r="A184" s="59"/>
      <c r="B184" s="126">
        <f t="shared" si="132"/>
        <v>16.600000000000009</v>
      </c>
      <c r="C184" s="84" t="str">
        <f t="shared" si="127"/>
        <v>12" Dia</v>
      </c>
      <c r="D184" s="68" t="s">
        <v>6</v>
      </c>
      <c r="E184" s="63" t="str">
        <f t="shared" si="128"/>
        <v>Rate only</v>
      </c>
      <c r="F184" s="134"/>
      <c r="G184" s="131"/>
      <c r="H184" s="132">
        <v>335</v>
      </c>
      <c r="I184" s="131"/>
      <c r="J184" s="9"/>
    </row>
    <row r="185" spans="1:10" s="1" customFormat="1" ht="63.75" x14ac:dyDescent="0.2">
      <c r="A185" s="53">
        <f>A178+1</f>
        <v>17</v>
      </c>
      <c r="B185" s="54"/>
      <c r="C185" s="192" t="s">
        <v>100</v>
      </c>
      <c r="D185" s="47"/>
      <c r="E185" s="48"/>
      <c r="F185" s="153"/>
      <c r="G185" s="154"/>
      <c r="H185" s="155"/>
      <c r="I185" s="154"/>
      <c r="J185" s="52"/>
    </row>
    <row r="186" spans="1:10" s="2" customFormat="1" ht="21" customHeight="1" x14ac:dyDescent="0.2">
      <c r="A186" s="137"/>
      <c r="B186" s="138">
        <f>A185+0.1</f>
        <v>17.100000000000001</v>
      </c>
      <c r="C186" s="139" t="s">
        <v>190</v>
      </c>
      <c r="D186" s="62" t="s">
        <v>1</v>
      </c>
      <c r="E186" s="63">
        <v>2</v>
      </c>
      <c r="F186" s="282"/>
      <c r="G186" s="283">
        <f t="shared" ref="G186:G191" si="136">F186*E186</f>
        <v>0</v>
      </c>
      <c r="H186" s="284">
        <v>5000</v>
      </c>
      <c r="I186" s="283">
        <f t="shared" ref="I186:I191" si="137">H186*E186</f>
        <v>10000</v>
      </c>
      <c r="J186" s="285">
        <f t="shared" ref="J186:J191" si="138">I186+G186</f>
        <v>10000</v>
      </c>
    </row>
    <row r="187" spans="1:10" s="2" customFormat="1" ht="21" customHeight="1" x14ac:dyDescent="0.2">
      <c r="A187" s="137"/>
      <c r="B187" s="138">
        <f t="shared" ref="B187:B191" si="139">B186+0.1</f>
        <v>17.200000000000003</v>
      </c>
      <c r="C187" s="139" t="s">
        <v>194</v>
      </c>
      <c r="D187" s="62" t="s">
        <v>1</v>
      </c>
      <c r="E187" s="63">
        <v>1</v>
      </c>
      <c r="F187" s="282"/>
      <c r="G187" s="283">
        <f t="shared" si="136"/>
        <v>0</v>
      </c>
      <c r="H187" s="284">
        <v>5000</v>
      </c>
      <c r="I187" s="283">
        <f t="shared" si="137"/>
        <v>5000</v>
      </c>
      <c r="J187" s="285">
        <f t="shared" si="138"/>
        <v>5000</v>
      </c>
    </row>
    <row r="188" spans="1:10" s="2" customFormat="1" ht="21" customHeight="1" x14ac:dyDescent="0.2">
      <c r="A188" s="137"/>
      <c r="B188" s="138">
        <f t="shared" si="139"/>
        <v>17.300000000000004</v>
      </c>
      <c r="C188" s="139" t="s">
        <v>195</v>
      </c>
      <c r="D188" s="62" t="s">
        <v>1</v>
      </c>
      <c r="E188" s="63">
        <v>1</v>
      </c>
      <c r="F188" s="282"/>
      <c r="G188" s="283">
        <f t="shared" si="136"/>
        <v>0</v>
      </c>
      <c r="H188" s="284">
        <v>5000</v>
      </c>
      <c r="I188" s="283">
        <f t="shared" si="137"/>
        <v>5000</v>
      </c>
      <c r="J188" s="285">
        <f t="shared" si="138"/>
        <v>5000</v>
      </c>
    </row>
    <row r="189" spans="1:10" s="2" customFormat="1" ht="21" customHeight="1" x14ac:dyDescent="0.2">
      <c r="A189" s="137"/>
      <c r="B189" s="138">
        <f t="shared" si="139"/>
        <v>17.400000000000006</v>
      </c>
      <c r="C189" s="139" t="s">
        <v>191</v>
      </c>
      <c r="D189" s="62" t="s">
        <v>1</v>
      </c>
      <c r="E189" s="63">
        <v>2</v>
      </c>
      <c r="F189" s="282"/>
      <c r="G189" s="283">
        <f t="shared" si="136"/>
        <v>0</v>
      </c>
      <c r="H189" s="284">
        <v>5000</v>
      </c>
      <c r="I189" s="283">
        <f t="shared" si="137"/>
        <v>10000</v>
      </c>
      <c r="J189" s="285">
        <f t="shared" si="138"/>
        <v>10000</v>
      </c>
    </row>
    <row r="190" spans="1:10" s="2" customFormat="1" ht="21" customHeight="1" x14ac:dyDescent="0.2">
      <c r="A190" s="137"/>
      <c r="B190" s="138">
        <f t="shared" si="139"/>
        <v>17.500000000000007</v>
      </c>
      <c r="C190" s="139" t="s">
        <v>192</v>
      </c>
      <c r="D190" s="62" t="s">
        <v>1</v>
      </c>
      <c r="E190" s="63">
        <v>1</v>
      </c>
      <c r="F190" s="282"/>
      <c r="G190" s="283">
        <f t="shared" si="136"/>
        <v>0</v>
      </c>
      <c r="H190" s="284">
        <v>5000</v>
      </c>
      <c r="I190" s="283">
        <f t="shared" si="137"/>
        <v>5000</v>
      </c>
      <c r="J190" s="285">
        <f t="shared" si="138"/>
        <v>5000</v>
      </c>
    </row>
    <row r="191" spans="1:10" s="2" customFormat="1" ht="21" customHeight="1" thickBot="1" x14ac:dyDescent="0.25">
      <c r="A191" s="249"/>
      <c r="B191" s="250">
        <f t="shared" si="139"/>
        <v>17.600000000000009</v>
      </c>
      <c r="C191" s="251" t="s">
        <v>196</v>
      </c>
      <c r="D191" s="227" t="s">
        <v>1</v>
      </c>
      <c r="E191" s="228">
        <v>1</v>
      </c>
      <c r="F191" s="282"/>
      <c r="G191" s="283">
        <f t="shared" si="136"/>
        <v>0</v>
      </c>
      <c r="H191" s="284">
        <v>5000</v>
      </c>
      <c r="I191" s="283">
        <f t="shared" si="137"/>
        <v>5000</v>
      </c>
      <c r="J191" s="285">
        <f t="shared" si="138"/>
        <v>5000</v>
      </c>
    </row>
    <row r="192" spans="1:10" s="1" customFormat="1" ht="76.5" x14ac:dyDescent="0.2">
      <c r="A192" s="252">
        <f>A185+1</f>
        <v>18</v>
      </c>
      <c r="B192" s="234"/>
      <c r="C192" s="253" t="s">
        <v>101</v>
      </c>
      <c r="D192" s="215"/>
      <c r="E192" s="216"/>
      <c r="F192" s="254"/>
      <c r="G192" s="255"/>
      <c r="H192" s="256"/>
      <c r="I192" s="255"/>
      <c r="J192" s="220"/>
    </row>
    <row r="193" spans="1:10" s="2" customFormat="1" ht="21" customHeight="1" x14ac:dyDescent="0.2">
      <c r="A193" s="137"/>
      <c r="B193" s="138">
        <f>A192+0.1</f>
        <v>18.100000000000001</v>
      </c>
      <c r="C193" s="139" t="s">
        <v>190</v>
      </c>
      <c r="D193" s="62" t="s">
        <v>6</v>
      </c>
      <c r="E193" s="63">
        <v>100</v>
      </c>
      <c r="F193" s="282"/>
      <c r="G193" s="283">
        <f t="shared" ref="G193:G199" si="140">F193*E193</f>
        <v>0</v>
      </c>
      <c r="H193" s="284"/>
      <c r="I193" s="283">
        <f t="shared" ref="I193:I199" si="141">H193*E193</f>
        <v>0</v>
      </c>
      <c r="J193" s="285">
        <f t="shared" ref="J193:J199" si="142">I193+G193</f>
        <v>0</v>
      </c>
    </row>
    <row r="194" spans="1:10" s="2" customFormat="1" ht="21" customHeight="1" x14ac:dyDescent="0.2">
      <c r="A194" s="137"/>
      <c r="B194" s="138">
        <f t="shared" ref="B194:B198" si="143">B193+0.1</f>
        <v>18.200000000000003</v>
      </c>
      <c r="C194" s="139" t="s">
        <v>194</v>
      </c>
      <c r="D194" s="62" t="s">
        <v>6</v>
      </c>
      <c r="E194" s="63">
        <v>85</v>
      </c>
      <c r="F194" s="282"/>
      <c r="G194" s="283">
        <f t="shared" si="140"/>
        <v>0</v>
      </c>
      <c r="H194" s="284">
        <v>300</v>
      </c>
      <c r="I194" s="283">
        <f t="shared" si="141"/>
        <v>25500</v>
      </c>
      <c r="J194" s="285">
        <f t="shared" si="142"/>
        <v>25500</v>
      </c>
    </row>
    <row r="195" spans="1:10" s="2" customFormat="1" ht="21" customHeight="1" x14ac:dyDescent="0.2">
      <c r="A195" s="137"/>
      <c r="B195" s="138">
        <f t="shared" si="143"/>
        <v>18.300000000000004</v>
      </c>
      <c r="C195" s="139" t="s">
        <v>195</v>
      </c>
      <c r="D195" s="62" t="s">
        <v>6</v>
      </c>
      <c r="E195" s="63">
        <v>70</v>
      </c>
      <c r="F195" s="282"/>
      <c r="G195" s="283">
        <f t="shared" si="140"/>
        <v>0</v>
      </c>
      <c r="H195" s="284">
        <v>300</v>
      </c>
      <c r="I195" s="283">
        <f t="shared" si="141"/>
        <v>21000</v>
      </c>
      <c r="J195" s="285">
        <f t="shared" si="142"/>
        <v>21000</v>
      </c>
    </row>
    <row r="196" spans="1:10" s="2" customFormat="1" ht="21" customHeight="1" x14ac:dyDescent="0.2">
      <c r="A196" s="137"/>
      <c r="B196" s="138">
        <f t="shared" si="143"/>
        <v>18.400000000000006</v>
      </c>
      <c r="C196" s="139" t="s">
        <v>191</v>
      </c>
      <c r="D196" s="62" t="s">
        <v>6</v>
      </c>
      <c r="E196" s="63">
        <v>65</v>
      </c>
      <c r="F196" s="282"/>
      <c r="G196" s="283">
        <f t="shared" si="140"/>
        <v>0</v>
      </c>
      <c r="H196" s="284">
        <v>300</v>
      </c>
      <c r="I196" s="283">
        <f t="shared" si="141"/>
        <v>19500</v>
      </c>
      <c r="J196" s="285">
        <f t="shared" si="142"/>
        <v>19500</v>
      </c>
    </row>
    <row r="197" spans="1:10" s="2" customFormat="1" ht="21" customHeight="1" x14ac:dyDescent="0.2">
      <c r="A197" s="137"/>
      <c r="B197" s="138">
        <f t="shared" si="143"/>
        <v>18.500000000000007</v>
      </c>
      <c r="C197" s="139" t="s">
        <v>192</v>
      </c>
      <c r="D197" s="62" t="s">
        <v>6</v>
      </c>
      <c r="E197" s="63">
        <v>25</v>
      </c>
      <c r="F197" s="282"/>
      <c r="G197" s="283">
        <f t="shared" si="140"/>
        <v>0</v>
      </c>
      <c r="H197" s="284">
        <v>300</v>
      </c>
      <c r="I197" s="283">
        <f t="shared" si="141"/>
        <v>7500</v>
      </c>
      <c r="J197" s="285">
        <f t="shared" si="142"/>
        <v>7500</v>
      </c>
    </row>
    <row r="198" spans="1:10" s="2" customFormat="1" ht="21" customHeight="1" x14ac:dyDescent="0.2">
      <c r="A198" s="137"/>
      <c r="B198" s="138">
        <f t="shared" si="143"/>
        <v>18.600000000000009</v>
      </c>
      <c r="C198" s="139" t="s">
        <v>196</v>
      </c>
      <c r="D198" s="62" t="s">
        <v>6</v>
      </c>
      <c r="E198" s="63">
        <v>10</v>
      </c>
      <c r="F198" s="282"/>
      <c r="G198" s="283">
        <f t="shared" si="140"/>
        <v>0</v>
      </c>
      <c r="H198" s="284">
        <v>300</v>
      </c>
      <c r="I198" s="283">
        <f t="shared" si="141"/>
        <v>3000</v>
      </c>
      <c r="J198" s="285">
        <f t="shared" si="142"/>
        <v>3000</v>
      </c>
    </row>
    <row r="199" spans="1:10" s="1" customFormat="1" ht="63.75" x14ac:dyDescent="0.2">
      <c r="A199" s="141">
        <f>A192+1</f>
        <v>19</v>
      </c>
      <c r="B199" s="142"/>
      <c r="C199" s="146" t="s">
        <v>193</v>
      </c>
      <c r="D199" s="97" t="s">
        <v>7</v>
      </c>
      <c r="E199" s="98">
        <v>200</v>
      </c>
      <c r="F199" s="282"/>
      <c r="G199" s="283">
        <f t="shared" si="140"/>
        <v>0</v>
      </c>
      <c r="H199" s="284">
        <v>80</v>
      </c>
      <c r="I199" s="283">
        <f t="shared" si="141"/>
        <v>16000</v>
      </c>
      <c r="J199" s="285">
        <f t="shared" si="142"/>
        <v>16000</v>
      </c>
    </row>
    <row r="200" spans="1:10" s="1" customFormat="1" ht="38.25" x14ac:dyDescent="0.2">
      <c r="A200" s="140">
        <f>A199+1</f>
        <v>20</v>
      </c>
      <c r="B200" s="54"/>
      <c r="C200" s="136" t="s">
        <v>134</v>
      </c>
      <c r="D200" s="107"/>
      <c r="E200" s="108"/>
      <c r="F200" s="109"/>
      <c r="G200" s="102"/>
      <c r="H200" s="110"/>
      <c r="I200" s="102"/>
      <c r="J200" s="103"/>
    </row>
    <row r="201" spans="1:10" s="2" customFormat="1" ht="21" customHeight="1" x14ac:dyDescent="0.2">
      <c r="A201" s="137"/>
      <c r="B201" s="126">
        <f>A200+0.1</f>
        <v>20.100000000000001</v>
      </c>
      <c r="C201" s="82" t="s">
        <v>132</v>
      </c>
      <c r="D201" s="62" t="str">
        <f>IF(C201="","",IF(E201="","",IF(E201&gt;1,"Nos.","No.")))</f>
        <v>Nos.</v>
      </c>
      <c r="E201" s="63">
        <v>3</v>
      </c>
      <c r="F201" s="282"/>
      <c r="G201" s="283">
        <f t="shared" ref="G201:G202" si="144">F201*E201</f>
        <v>0</v>
      </c>
      <c r="H201" s="284">
        <v>1000</v>
      </c>
      <c r="I201" s="283">
        <f t="shared" ref="I201:I202" si="145">H201*E201</f>
        <v>3000</v>
      </c>
      <c r="J201" s="285">
        <f t="shared" ref="J201:J202" si="146">I201+G201</f>
        <v>3000</v>
      </c>
    </row>
    <row r="202" spans="1:10" s="2" customFormat="1" ht="21" customHeight="1" x14ac:dyDescent="0.2">
      <c r="A202" s="137"/>
      <c r="B202" s="126">
        <f>B201+0.1</f>
        <v>20.200000000000003</v>
      </c>
      <c r="C202" s="84" t="s">
        <v>142</v>
      </c>
      <c r="D202" s="68" t="str">
        <f>IF(C202="","",IF(E202="","",IF(E202&gt;1,"Nos.","No.")))</f>
        <v>No.</v>
      </c>
      <c r="E202" s="69">
        <v>1</v>
      </c>
      <c r="F202" s="282"/>
      <c r="G202" s="283">
        <f t="shared" si="144"/>
        <v>0</v>
      </c>
      <c r="H202" s="284">
        <v>1000</v>
      </c>
      <c r="I202" s="283">
        <f t="shared" si="145"/>
        <v>1000</v>
      </c>
      <c r="J202" s="285">
        <f t="shared" si="146"/>
        <v>1000</v>
      </c>
    </row>
    <row r="203" spans="1:10" s="1" customFormat="1" ht="89.25" x14ac:dyDescent="0.2">
      <c r="A203" s="140">
        <f>A200+1</f>
        <v>21</v>
      </c>
      <c r="B203" s="54"/>
      <c r="C203" s="55" t="s">
        <v>118</v>
      </c>
      <c r="D203" s="47"/>
      <c r="E203" s="48"/>
      <c r="F203" s="49"/>
      <c r="G203" s="50"/>
      <c r="H203" s="51"/>
      <c r="I203" s="50"/>
      <c r="J203" s="52"/>
    </row>
    <row r="204" spans="1:10" s="2" customFormat="1" ht="18.95" customHeight="1" x14ac:dyDescent="0.2">
      <c r="A204" s="137"/>
      <c r="B204" s="126">
        <f>A203+0.1</f>
        <v>21.1</v>
      </c>
      <c r="C204" s="82" t="s">
        <v>174</v>
      </c>
      <c r="D204" s="62" t="str">
        <f t="shared" ref="D204:D219" si="147">IF(C204="","",IF(E204="","",IF(E204&gt;1,"Nos.","No.")))</f>
        <v>No.</v>
      </c>
      <c r="E204" s="63">
        <v>1</v>
      </c>
      <c r="F204" s="282"/>
      <c r="G204" s="283">
        <f t="shared" ref="G204:G224" si="148">F204*E204</f>
        <v>0</v>
      </c>
      <c r="H204" s="284">
        <v>5000</v>
      </c>
      <c r="I204" s="283">
        <f t="shared" ref="I204:I224" si="149">H204*E204</f>
        <v>5000</v>
      </c>
      <c r="J204" s="285">
        <f t="shared" ref="J204:J224" si="150">I204+G204</f>
        <v>5000</v>
      </c>
    </row>
    <row r="205" spans="1:10" s="2" customFormat="1" ht="18.95" customHeight="1" x14ac:dyDescent="0.2">
      <c r="A205" s="137"/>
      <c r="B205" s="126">
        <f t="shared" ref="B205:B212" si="151">B204+0.1</f>
        <v>21.200000000000003</v>
      </c>
      <c r="C205" s="82" t="s">
        <v>175</v>
      </c>
      <c r="D205" s="62" t="str">
        <f t="shared" si="147"/>
        <v>No.</v>
      </c>
      <c r="E205" s="63">
        <v>1</v>
      </c>
      <c r="F205" s="282"/>
      <c r="G205" s="283">
        <f t="shared" si="148"/>
        <v>0</v>
      </c>
      <c r="H205" s="284">
        <v>5000</v>
      </c>
      <c r="I205" s="283">
        <f t="shared" si="149"/>
        <v>5000</v>
      </c>
      <c r="J205" s="285">
        <f t="shared" si="150"/>
        <v>5000</v>
      </c>
    </row>
    <row r="206" spans="1:10" s="2" customFormat="1" ht="18.95" customHeight="1" x14ac:dyDescent="0.2">
      <c r="A206" s="137"/>
      <c r="B206" s="126">
        <f t="shared" si="151"/>
        <v>21.300000000000004</v>
      </c>
      <c r="C206" s="84" t="s">
        <v>120</v>
      </c>
      <c r="D206" s="62" t="str">
        <f t="shared" si="147"/>
        <v>No.</v>
      </c>
      <c r="E206" s="63">
        <v>1</v>
      </c>
      <c r="F206" s="282"/>
      <c r="G206" s="283">
        <f t="shared" si="148"/>
        <v>0</v>
      </c>
      <c r="H206" s="284">
        <v>5000</v>
      </c>
      <c r="I206" s="283">
        <f t="shared" si="149"/>
        <v>5000</v>
      </c>
      <c r="J206" s="285">
        <f t="shared" si="150"/>
        <v>5000</v>
      </c>
    </row>
    <row r="207" spans="1:10" s="2" customFormat="1" ht="18.95" customHeight="1" thickBot="1" x14ac:dyDescent="0.25">
      <c r="A207" s="249"/>
      <c r="B207" s="240">
        <f t="shared" si="151"/>
        <v>21.400000000000006</v>
      </c>
      <c r="C207" s="198" t="s">
        <v>136</v>
      </c>
      <c r="D207" s="227" t="str">
        <f t="shared" si="147"/>
        <v>No.</v>
      </c>
      <c r="E207" s="228">
        <v>1</v>
      </c>
      <c r="F207" s="282"/>
      <c r="G207" s="283">
        <f t="shared" si="148"/>
        <v>0</v>
      </c>
      <c r="H207" s="284">
        <v>5000</v>
      </c>
      <c r="I207" s="283">
        <f t="shared" si="149"/>
        <v>5000</v>
      </c>
      <c r="J207" s="285">
        <f t="shared" si="150"/>
        <v>5000</v>
      </c>
    </row>
    <row r="208" spans="1:10" s="2" customFormat="1" ht="18.95" customHeight="1" x14ac:dyDescent="0.2">
      <c r="A208" s="281"/>
      <c r="B208" s="242">
        <f t="shared" si="151"/>
        <v>21.500000000000007</v>
      </c>
      <c r="C208" s="243" t="s">
        <v>205</v>
      </c>
      <c r="D208" s="244" t="str">
        <f t="shared" si="147"/>
        <v>No.</v>
      </c>
      <c r="E208" s="245">
        <v>1</v>
      </c>
      <c r="F208" s="282"/>
      <c r="G208" s="283">
        <f t="shared" si="148"/>
        <v>0</v>
      </c>
      <c r="H208" s="284">
        <v>5000</v>
      </c>
      <c r="I208" s="283">
        <f t="shared" si="149"/>
        <v>5000</v>
      </c>
      <c r="J208" s="285">
        <f t="shared" si="150"/>
        <v>5000</v>
      </c>
    </row>
    <row r="209" spans="1:10" s="2" customFormat="1" ht="18.95" customHeight="1" x14ac:dyDescent="0.2">
      <c r="A209" s="137"/>
      <c r="B209" s="126">
        <f t="shared" si="151"/>
        <v>21.600000000000009</v>
      </c>
      <c r="C209" s="84" t="s">
        <v>143</v>
      </c>
      <c r="D209" s="62" t="str">
        <f t="shared" si="147"/>
        <v>No.</v>
      </c>
      <c r="E209" s="63">
        <v>1</v>
      </c>
      <c r="F209" s="282"/>
      <c r="G209" s="283">
        <f t="shared" si="148"/>
        <v>0</v>
      </c>
      <c r="H209" s="284">
        <v>5000</v>
      </c>
      <c r="I209" s="283">
        <f t="shared" si="149"/>
        <v>5000</v>
      </c>
      <c r="J209" s="285">
        <f t="shared" si="150"/>
        <v>5000</v>
      </c>
    </row>
    <row r="210" spans="1:10" s="2" customFormat="1" ht="18.95" customHeight="1" x14ac:dyDescent="0.2">
      <c r="A210" s="137"/>
      <c r="B210" s="126">
        <f t="shared" si="151"/>
        <v>21.70000000000001</v>
      </c>
      <c r="C210" s="82" t="s">
        <v>176</v>
      </c>
      <c r="D210" s="62" t="str">
        <f t="shared" si="147"/>
        <v>No.</v>
      </c>
      <c r="E210" s="63">
        <v>1</v>
      </c>
      <c r="F210" s="282"/>
      <c r="G210" s="283">
        <f t="shared" si="148"/>
        <v>0</v>
      </c>
      <c r="H210" s="284">
        <v>5000</v>
      </c>
      <c r="I210" s="283">
        <f t="shared" si="149"/>
        <v>5000</v>
      </c>
      <c r="J210" s="285">
        <f t="shared" si="150"/>
        <v>5000</v>
      </c>
    </row>
    <row r="211" spans="1:10" s="2" customFormat="1" ht="18.95" customHeight="1" x14ac:dyDescent="0.2">
      <c r="A211" s="137"/>
      <c r="B211" s="126">
        <f t="shared" si="151"/>
        <v>21.800000000000011</v>
      </c>
      <c r="C211" s="84" t="s">
        <v>177</v>
      </c>
      <c r="D211" s="62" t="str">
        <f t="shared" si="147"/>
        <v>No.</v>
      </c>
      <c r="E211" s="63">
        <v>1</v>
      </c>
      <c r="F211" s="282"/>
      <c r="G211" s="283">
        <f t="shared" si="148"/>
        <v>0</v>
      </c>
      <c r="H211" s="284">
        <v>5000</v>
      </c>
      <c r="I211" s="283">
        <f t="shared" si="149"/>
        <v>5000</v>
      </c>
      <c r="J211" s="285">
        <f t="shared" si="150"/>
        <v>5000</v>
      </c>
    </row>
    <row r="212" spans="1:10" s="2" customFormat="1" ht="18.95" customHeight="1" x14ac:dyDescent="0.2">
      <c r="A212" s="137"/>
      <c r="B212" s="126">
        <f t="shared" si="151"/>
        <v>21.900000000000013</v>
      </c>
      <c r="C212" s="84" t="s">
        <v>178</v>
      </c>
      <c r="D212" s="62" t="str">
        <f t="shared" si="147"/>
        <v>No.</v>
      </c>
      <c r="E212" s="63">
        <v>1</v>
      </c>
      <c r="F212" s="282"/>
      <c r="G212" s="283">
        <f t="shared" si="148"/>
        <v>0</v>
      </c>
      <c r="H212" s="284">
        <v>5000</v>
      </c>
      <c r="I212" s="283">
        <f t="shared" si="149"/>
        <v>5000</v>
      </c>
      <c r="J212" s="285">
        <f t="shared" si="150"/>
        <v>5000</v>
      </c>
    </row>
    <row r="213" spans="1:10" s="2" customFormat="1" ht="18.95" customHeight="1" x14ac:dyDescent="0.2">
      <c r="A213" s="137"/>
      <c r="B213" s="135">
        <f>B212-0.8</f>
        <v>21.100000000000012</v>
      </c>
      <c r="C213" s="84" t="s">
        <v>179</v>
      </c>
      <c r="D213" s="62" t="str">
        <f t="shared" si="147"/>
        <v>No.</v>
      </c>
      <c r="E213" s="63">
        <v>1</v>
      </c>
      <c r="F213" s="282"/>
      <c r="G213" s="283">
        <f t="shared" si="148"/>
        <v>0</v>
      </c>
      <c r="H213" s="284">
        <v>5000</v>
      </c>
      <c r="I213" s="283">
        <f t="shared" si="149"/>
        <v>5000</v>
      </c>
      <c r="J213" s="285">
        <f t="shared" si="150"/>
        <v>5000</v>
      </c>
    </row>
    <row r="214" spans="1:10" s="2" customFormat="1" ht="18.95" customHeight="1" x14ac:dyDescent="0.2">
      <c r="A214" s="137"/>
      <c r="B214" s="135">
        <f t="shared" ref="B214:B219" si="152">B213+0.01</f>
        <v>21.110000000000014</v>
      </c>
      <c r="C214" s="82" t="s">
        <v>180</v>
      </c>
      <c r="D214" s="62" t="str">
        <f t="shared" si="147"/>
        <v>Nos.</v>
      </c>
      <c r="E214" s="63">
        <v>2</v>
      </c>
      <c r="F214" s="282"/>
      <c r="G214" s="283">
        <f t="shared" si="148"/>
        <v>0</v>
      </c>
      <c r="H214" s="284">
        <v>5000</v>
      </c>
      <c r="I214" s="283">
        <f t="shared" si="149"/>
        <v>10000</v>
      </c>
      <c r="J214" s="285">
        <f t="shared" si="150"/>
        <v>10000</v>
      </c>
    </row>
    <row r="215" spans="1:10" s="2" customFormat="1" ht="18.95" customHeight="1" x14ac:dyDescent="0.2">
      <c r="A215" s="137"/>
      <c r="B215" s="135">
        <f t="shared" si="152"/>
        <v>21.120000000000015</v>
      </c>
      <c r="C215" s="82" t="s">
        <v>206</v>
      </c>
      <c r="D215" s="62" t="str">
        <f t="shared" si="147"/>
        <v>Nos.</v>
      </c>
      <c r="E215" s="63">
        <v>2</v>
      </c>
      <c r="F215" s="282"/>
      <c r="G215" s="283">
        <f t="shared" si="148"/>
        <v>0</v>
      </c>
      <c r="H215" s="284">
        <v>5000</v>
      </c>
      <c r="I215" s="283">
        <f t="shared" si="149"/>
        <v>10000</v>
      </c>
      <c r="J215" s="285">
        <f t="shared" si="150"/>
        <v>10000</v>
      </c>
    </row>
    <row r="216" spans="1:10" s="2" customFormat="1" ht="18.95" customHeight="1" x14ac:dyDescent="0.2">
      <c r="A216" s="137"/>
      <c r="B216" s="135">
        <f t="shared" si="152"/>
        <v>21.130000000000017</v>
      </c>
      <c r="C216" s="82" t="s">
        <v>207</v>
      </c>
      <c r="D216" s="62" t="str">
        <f t="shared" si="147"/>
        <v>No.</v>
      </c>
      <c r="E216" s="63">
        <v>1</v>
      </c>
      <c r="F216" s="282"/>
      <c r="G216" s="283">
        <f t="shared" si="148"/>
        <v>0</v>
      </c>
      <c r="H216" s="284">
        <v>5000</v>
      </c>
      <c r="I216" s="283">
        <f t="shared" si="149"/>
        <v>5000</v>
      </c>
      <c r="J216" s="285">
        <f t="shared" si="150"/>
        <v>5000</v>
      </c>
    </row>
    <row r="217" spans="1:10" s="2" customFormat="1" ht="18.95" customHeight="1" x14ac:dyDescent="0.2">
      <c r="A217" s="137"/>
      <c r="B217" s="135">
        <f t="shared" si="152"/>
        <v>21.140000000000018</v>
      </c>
      <c r="C217" s="82" t="s">
        <v>181</v>
      </c>
      <c r="D217" s="62" t="str">
        <f t="shared" si="147"/>
        <v>Nos.</v>
      </c>
      <c r="E217" s="63">
        <v>2</v>
      </c>
      <c r="F217" s="282"/>
      <c r="G217" s="283">
        <f t="shared" si="148"/>
        <v>0</v>
      </c>
      <c r="H217" s="284">
        <v>5000</v>
      </c>
      <c r="I217" s="283">
        <f t="shared" si="149"/>
        <v>10000</v>
      </c>
      <c r="J217" s="285">
        <f t="shared" si="150"/>
        <v>10000</v>
      </c>
    </row>
    <row r="218" spans="1:10" s="2" customFormat="1" ht="18.95" customHeight="1" x14ac:dyDescent="0.2">
      <c r="A218" s="137"/>
      <c r="B218" s="135">
        <f t="shared" si="152"/>
        <v>21.15000000000002</v>
      </c>
      <c r="C218" s="82" t="s">
        <v>182</v>
      </c>
      <c r="D218" s="62" t="str">
        <f t="shared" si="147"/>
        <v>Nos.</v>
      </c>
      <c r="E218" s="63">
        <v>4</v>
      </c>
      <c r="F218" s="282"/>
      <c r="G218" s="283">
        <f t="shared" si="148"/>
        <v>0</v>
      </c>
      <c r="H218" s="284">
        <v>5000</v>
      </c>
      <c r="I218" s="283">
        <f t="shared" si="149"/>
        <v>20000</v>
      </c>
      <c r="J218" s="285">
        <f t="shared" si="150"/>
        <v>20000</v>
      </c>
    </row>
    <row r="219" spans="1:10" s="2" customFormat="1" ht="18.95" customHeight="1" x14ac:dyDescent="0.2">
      <c r="A219" s="137"/>
      <c r="B219" s="135">
        <f t="shared" si="152"/>
        <v>21.160000000000021</v>
      </c>
      <c r="C219" s="82" t="s">
        <v>183</v>
      </c>
      <c r="D219" s="62" t="str">
        <f t="shared" si="147"/>
        <v>Nos.</v>
      </c>
      <c r="E219" s="63">
        <v>2</v>
      </c>
      <c r="F219" s="282"/>
      <c r="G219" s="283">
        <f t="shared" si="148"/>
        <v>0</v>
      </c>
      <c r="H219" s="284">
        <v>5000</v>
      </c>
      <c r="I219" s="283">
        <f t="shared" si="149"/>
        <v>10000</v>
      </c>
      <c r="J219" s="285">
        <f t="shared" si="150"/>
        <v>10000</v>
      </c>
    </row>
    <row r="220" spans="1:10" s="1" customFormat="1" ht="89.25" x14ac:dyDescent="0.2">
      <c r="A220" s="141">
        <f>A203+1</f>
        <v>22</v>
      </c>
      <c r="B220" s="142"/>
      <c r="C220" s="146" t="s">
        <v>128</v>
      </c>
      <c r="D220" s="97" t="s">
        <v>7</v>
      </c>
      <c r="E220" s="98">
        <v>1600</v>
      </c>
      <c r="F220" s="282"/>
      <c r="G220" s="283">
        <f t="shared" si="148"/>
        <v>0</v>
      </c>
      <c r="H220" s="284">
        <v>80</v>
      </c>
      <c r="I220" s="283">
        <f t="shared" si="149"/>
        <v>128000</v>
      </c>
      <c r="J220" s="285">
        <f t="shared" si="150"/>
        <v>128000</v>
      </c>
    </row>
    <row r="221" spans="1:10" s="1" customFormat="1" ht="63.75" x14ac:dyDescent="0.2">
      <c r="A221" s="141">
        <f t="shared" ref="A221:A230" si="153">A220+1</f>
        <v>23</v>
      </c>
      <c r="B221" s="142"/>
      <c r="C221" s="146" t="s">
        <v>129</v>
      </c>
      <c r="D221" s="97" t="s">
        <v>7</v>
      </c>
      <c r="E221" s="98">
        <v>1750</v>
      </c>
      <c r="F221" s="282"/>
      <c r="G221" s="283">
        <f t="shared" si="148"/>
        <v>0</v>
      </c>
      <c r="H221" s="284">
        <v>60</v>
      </c>
      <c r="I221" s="283">
        <f t="shared" si="149"/>
        <v>105000</v>
      </c>
      <c r="J221" s="285">
        <f t="shared" si="150"/>
        <v>105000</v>
      </c>
    </row>
    <row r="222" spans="1:10" s="1" customFormat="1" ht="36.75" customHeight="1" x14ac:dyDescent="0.2">
      <c r="A222" s="141">
        <f t="shared" si="153"/>
        <v>24</v>
      </c>
      <c r="B222" s="142"/>
      <c r="C222" s="143" t="s">
        <v>147</v>
      </c>
      <c r="D222" s="144" t="s">
        <v>7</v>
      </c>
      <c r="E222" s="145">
        <v>1750</v>
      </c>
      <c r="F222" s="282"/>
      <c r="G222" s="283">
        <f t="shared" si="148"/>
        <v>0</v>
      </c>
      <c r="H222" s="284">
        <v>80</v>
      </c>
      <c r="I222" s="283">
        <f t="shared" si="149"/>
        <v>140000</v>
      </c>
      <c r="J222" s="285">
        <f t="shared" si="150"/>
        <v>140000</v>
      </c>
    </row>
    <row r="223" spans="1:10" s="1" customFormat="1" ht="102.75" thickBot="1" x14ac:dyDescent="0.25">
      <c r="A223" s="257">
        <f t="shared" si="153"/>
        <v>25</v>
      </c>
      <c r="B223" s="277"/>
      <c r="C223" s="278" t="s">
        <v>116</v>
      </c>
      <c r="D223" s="279" t="s">
        <v>7</v>
      </c>
      <c r="E223" s="261">
        <v>21500</v>
      </c>
      <c r="F223" s="282"/>
      <c r="G223" s="283">
        <f t="shared" si="148"/>
        <v>0</v>
      </c>
      <c r="H223" s="284"/>
      <c r="I223" s="283">
        <f t="shared" si="149"/>
        <v>0</v>
      </c>
      <c r="J223" s="285">
        <f t="shared" si="150"/>
        <v>0</v>
      </c>
    </row>
    <row r="224" spans="1:10" s="1" customFormat="1" ht="89.25" x14ac:dyDescent="0.2">
      <c r="A224" s="262">
        <f t="shared" si="153"/>
        <v>26</v>
      </c>
      <c r="B224" s="263"/>
      <c r="C224" s="280" t="s">
        <v>151</v>
      </c>
      <c r="D224" s="265" t="s">
        <v>7</v>
      </c>
      <c r="E224" s="266">
        <v>6400</v>
      </c>
      <c r="F224" s="282"/>
      <c r="G224" s="283">
        <f t="shared" si="148"/>
        <v>0</v>
      </c>
      <c r="H224" s="284">
        <v>60</v>
      </c>
      <c r="I224" s="283">
        <f t="shared" si="149"/>
        <v>384000</v>
      </c>
      <c r="J224" s="285">
        <f t="shared" si="150"/>
        <v>384000</v>
      </c>
    </row>
    <row r="225" spans="1:10" s="1" customFormat="1" ht="76.5" x14ac:dyDescent="0.2">
      <c r="A225" s="141">
        <f t="shared" si="153"/>
        <v>27</v>
      </c>
      <c r="B225" s="142"/>
      <c r="C225" s="146" t="s">
        <v>148</v>
      </c>
      <c r="D225" s="97" t="s">
        <v>7</v>
      </c>
      <c r="E225" s="98" t="s">
        <v>110</v>
      </c>
      <c r="F225" s="147"/>
      <c r="G225" s="148"/>
      <c r="H225" s="149">
        <v>40</v>
      </c>
      <c r="I225" s="148"/>
      <c r="J225" s="115"/>
    </row>
    <row r="226" spans="1:10" s="1" customFormat="1" ht="63.75" x14ac:dyDescent="0.2">
      <c r="A226" s="141">
        <f t="shared" si="153"/>
        <v>28</v>
      </c>
      <c r="B226" s="142"/>
      <c r="C226" s="146" t="s">
        <v>149</v>
      </c>
      <c r="D226" s="97" t="s">
        <v>7</v>
      </c>
      <c r="E226" s="98" t="s">
        <v>110</v>
      </c>
      <c r="F226" s="147"/>
      <c r="G226" s="148"/>
      <c r="H226" s="149">
        <v>50</v>
      </c>
      <c r="I226" s="148"/>
      <c r="J226" s="115"/>
    </row>
    <row r="227" spans="1:10" s="1" customFormat="1" ht="51" x14ac:dyDescent="0.2">
      <c r="A227" s="141">
        <f t="shared" si="153"/>
        <v>29</v>
      </c>
      <c r="B227" s="142"/>
      <c r="C227" s="146" t="s">
        <v>146</v>
      </c>
      <c r="D227" s="97" t="s">
        <v>7</v>
      </c>
      <c r="E227" s="98" t="s">
        <v>110</v>
      </c>
      <c r="F227" s="147"/>
      <c r="G227" s="148"/>
      <c r="H227" s="149">
        <v>80</v>
      </c>
      <c r="I227" s="148"/>
      <c r="J227" s="115"/>
    </row>
    <row r="228" spans="1:10" s="1" customFormat="1" ht="51" x14ac:dyDescent="0.2">
      <c r="A228" s="141">
        <f t="shared" si="153"/>
        <v>30</v>
      </c>
      <c r="B228" s="142"/>
      <c r="C228" s="193" t="s">
        <v>144</v>
      </c>
      <c r="D228" s="97" t="s">
        <v>7</v>
      </c>
      <c r="E228" s="98">
        <v>4000</v>
      </c>
      <c r="F228" s="282"/>
      <c r="G228" s="283">
        <f t="shared" ref="G228:G229" si="154">F228*E228</f>
        <v>0</v>
      </c>
      <c r="H228" s="284">
        <v>40</v>
      </c>
      <c r="I228" s="283">
        <f t="shared" ref="I228:I229" si="155">H228*E228</f>
        <v>160000</v>
      </c>
      <c r="J228" s="285">
        <f t="shared" ref="J228:J229" si="156">I228+G228</f>
        <v>160000</v>
      </c>
    </row>
    <row r="229" spans="1:10" s="1" customFormat="1" ht="51" x14ac:dyDescent="0.2">
      <c r="A229" s="141">
        <f t="shared" si="153"/>
        <v>31</v>
      </c>
      <c r="B229" s="142"/>
      <c r="C229" s="164" t="s">
        <v>133</v>
      </c>
      <c r="D229" s="170" t="s">
        <v>5</v>
      </c>
      <c r="E229" s="98">
        <v>26400</v>
      </c>
      <c r="F229" s="282"/>
      <c r="G229" s="283">
        <f t="shared" si="154"/>
        <v>0</v>
      </c>
      <c r="H229" s="284">
        <v>2</v>
      </c>
      <c r="I229" s="283">
        <f t="shared" si="155"/>
        <v>52800</v>
      </c>
      <c r="J229" s="285">
        <f t="shared" si="156"/>
        <v>52800</v>
      </c>
    </row>
    <row r="230" spans="1:10" s="1" customFormat="1" ht="63.75" x14ac:dyDescent="0.2">
      <c r="A230" s="140">
        <f t="shared" si="153"/>
        <v>32</v>
      </c>
      <c r="B230" s="152"/>
      <c r="C230" s="194" t="s">
        <v>50</v>
      </c>
      <c r="D230" s="47"/>
      <c r="E230" s="48"/>
      <c r="F230" s="153"/>
      <c r="G230" s="154"/>
      <c r="H230" s="155"/>
      <c r="I230" s="154"/>
      <c r="J230" s="52"/>
    </row>
    <row r="231" spans="1:10" s="2" customFormat="1" ht="20.100000000000001" customHeight="1" x14ac:dyDescent="0.2">
      <c r="A231" s="59"/>
      <c r="B231" s="156">
        <f>A230+0.1</f>
        <v>32.1</v>
      </c>
      <c r="C231" s="157" t="s">
        <v>203</v>
      </c>
      <c r="D231" s="158" t="s">
        <v>5</v>
      </c>
      <c r="E231" s="63">
        <v>57700</v>
      </c>
      <c r="F231" s="282"/>
      <c r="G231" s="283">
        <f t="shared" ref="G231:G233" si="157">F231*E231</f>
        <v>0</v>
      </c>
      <c r="H231" s="284">
        <v>2</v>
      </c>
      <c r="I231" s="283">
        <f t="shared" ref="I231:I234" si="158">H231*E231</f>
        <v>115400</v>
      </c>
      <c r="J231" s="285">
        <f t="shared" ref="J231:J233" si="159">I231+G231</f>
        <v>115400</v>
      </c>
    </row>
    <row r="232" spans="1:10" s="2" customFormat="1" ht="20.100000000000001" customHeight="1" x14ac:dyDescent="0.2">
      <c r="A232" s="59"/>
      <c r="B232" s="156">
        <f>B231+0.1</f>
        <v>32.200000000000003</v>
      </c>
      <c r="C232" s="157" t="s">
        <v>202</v>
      </c>
      <c r="D232" s="158" t="s">
        <v>5</v>
      </c>
      <c r="E232" s="63">
        <v>12500</v>
      </c>
      <c r="F232" s="282"/>
      <c r="G232" s="283">
        <f t="shared" si="157"/>
        <v>0</v>
      </c>
      <c r="H232" s="284">
        <v>2</v>
      </c>
      <c r="I232" s="283">
        <f t="shared" si="158"/>
        <v>25000</v>
      </c>
      <c r="J232" s="285">
        <f t="shared" si="159"/>
        <v>25000</v>
      </c>
    </row>
    <row r="233" spans="1:10" s="2" customFormat="1" ht="20.100000000000001" customHeight="1" thickBot="1" x14ac:dyDescent="0.25">
      <c r="A233" s="210"/>
      <c r="B233" s="258">
        <f>B232+0.1</f>
        <v>32.300000000000004</v>
      </c>
      <c r="C233" s="272" t="s">
        <v>201</v>
      </c>
      <c r="D233" s="273" t="s">
        <v>1</v>
      </c>
      <c r="E233" s="228">
        <v>6</v>
      </c>
      <c r="F233" s="282"/>
      <c r="G233" s="283">
        <f t="shared" si="157"/>
        <v>0</v>
      </c>
      <c r="H233" s="284">
        <v>1000</v>
      </c>
      <c r="I233" s="283">
        <f t="shared" si="158"/>
        <v>6000</v>
      </c>
      <c r="J233" s="285">
        <f t="shared" si="159"/>
        <v>6000</v>
      </c>
    </row>
    <row r="234" spans="1:10" s="2" customFormat="1" ht="20.100000000000001" customHeight="1" x14ac:dyDescent="0.2">
      <c r="A234" s="211"/>
      <c r="B234" s="274">
        <f>B233+0.1</f>
        <v>32.400000000000006</v>
      </c>
      <c r="C234" s="275" t="s">
        <v>78</v>
      </c>
      <c r="D234" s="276" t="s">
        <v>5</v>
      </c>
      <c r="E234" s="245">
        <v>1000</v>
      </c>
      <c r="F234" s="246"/>
      <c r="G234" s="247"/>
      <c r="H234" s="248">
        <v>21</v>
      </c>
      <c r="I234" s="247">
        <f t="shared" si="158"/>
        <v>21000</v>
      </c>
      <c r="J234" s="285">
        <f t="shared" ref="J234:J236" si="160">I234+G234</f>
        <v>21000</v>
      </c>
    </row>
    <row r="235" spans="1:10" s="2" customFormat="1" ht="20.100000000000001" customHeight="1" x14ac:dyDescent="0.2">
      <c r="A235" s="59"/>
      <c r="B235" s="156">
        <f>B234+0.1</f>
        <v>32.500000000000007</v>
      </c>
      <c r="C235" s="159" t="s">
        <v>152</v>
      </c>
      <c r="D235" s="160"/>
      <c r="E235" s="76"/>
      <c r="F235" s="77"/>
      <c r="G235" s="78"/>
      <c r="H235" s="79"/>
      <c r="I235" s="78"/>
      <c r="J235" s="80"/>
    </row>
    <row r="236" spans="1:10" s="2" customFormat="1" ht="20.100000000000001" customHeight="1" x14ac:dyDescent="0.2">
      <c r="A236" s="59"/>
      <c r="B236" s="60" t="s">
        <v>41</v>
      </c>
      <c r="C236" s="157" t="s">
        <v>153</v>
      </c>
      <c r="D236" s="158" t="s">
        <v>6</v>
      </c>
      <c r="E236" s="63">
        <v>5</v>
      </c>
      <c r="F236" s="282"/>
      <c r="G236" s="283">
        <f t="shared" ref="G236" si="161">F236*E236</f>
        <v>0</v>
      </c>
      <c r="H236" s="284">
        <v>500</v>
      </c>
      <c r="I236" s="283">
        <f t="shared" ref="I236" si="162">H236*E236</f>
        <v>2500</v>
      </c>
      <c r="J236" s="285">
        <f t="shared" si="160"/>
        <v>2500</v>
      </c>
    </row>
    <row r="237" spans="1:10" s="2" customFormat="1" ht="20.100000000000001" customHeight="1" x14ac:dyDescent="0.2">
      <c r="A237" s="59"/>
      <c r="B237" s="156">
        <f>B234+0.1</f>
        <v>32.500000000000007</v>
      </c>
      <c r="C237" s="159" t="s">
        <v>130</v>
      </c>
      <c r="D237" s="160"/>
      <c r="E237" s="76"/>
      <c r="F237" s="77"/>
      <c r="G237" s="78"/>
      <c r="H237" s="79"/>
      <c r="I237" s="78"/>
      <c r="J237" s="80"/>
    </row>
    <row r="238" spans="1:10" s="2" customFormat="1" ht="20.100000000000001" customHeight="1" x14ac:dyDescent="0.2">
      <c r="A238" s="59"/>
      <c r="B238" s="60" t="s">
        <v>41</v>
      </c>
      <c r="C238" s="157" t="s">
        <v>131</v>
      </c>
      <c r="D238" s="158" t="s">
        <v>1</v>
      </c>
      <c r="E238" s="63">
        <v>16</v>
      </c>
      <c r="F238" s="282"/>
      <c r="G238" s="283">
        <f t="shared" ref="G238" si="163">F238*E238</f>
        <v>0</v>
      </c>
      <c r="H238" s="284">
        <v>600</v>
      </c>
      <c r="I238" s="283">
        <f t="shared" ref="I238" si="164">H238*E238</f>
        <v>9600</v>
      </c>
      <c r="J238" s="285">
        <f t="shared" ref="J238" si="165">I238+G238</f>
        <v>9600</v>
      </c>
    </row>
    <row r="239" spans="1:10" s="2" customFormat="1" ht="38.25" x14ac:dyDescent="0.2">
      <c r="A239" s="141">
        <f>A230+1</f>
        <v>33</v>
      </c>
      <c r="B239" s="161"/>
      <c r="C239" s="55" t="s">
        <v>163</v>
      </c>
      <c r="D239" s="75"/>
      <c r="E239" s="76"/>
      <c r="F239" s="77"/>
      <c r="G239" s="78"/>
      <c r="H239" s="79"/>
      <c r="I239" s="78"/>
      <c r="J239" s="80"/>
    </row>
    <row r="240" spans="1:10" s="130" customFormat="1" ht="20.100000000000001" customHeight="1" x14ac:dyDescent="0.2">
      <c r="A240" s="125"/>
      <c r="B240" s="156">
        <f>A239+0.1</f>
        <v>33.1</v>
      </c>
      <c r="C240" s="82" t="s">
        <v>20</v>
      </c>
      <c r="D240" s="62" t="s">
        <v>6</v>
      </c>
      <c r="E240" s="63">
        <v>5</v>
      </c>
      <c r="F240" s="282"/>
      <c r="G240" s="283">
        <f t="shared" ref="G240" si="166">F240*E240</f>
        <v>0</v>
      </c>
      <c r="H240" s="284">
        <v>100</v>
      </c>
      <c r="I240" s="283">
        <f t="shared" ref="I240" si="167">H240*E240</f>
        <v>500</v>
      </c>
      <c r="J240" s="285">
        <f t="shared" ref="J240" si="168">I240+G240</f>
        <v>500</v>
      </c>
    </row>
    <row r="241" spans="1:10" s="2" customFormat="1" ht="38.25" x14ac:dyDescent="0.2">
      <c r="A241" s="141">
        <f>A239+1</f>
        <v>34</v>
      </c>
      <c r="B241" s="161"/>
      <c r="C241" s="55" t="s">
        <v>157</v>
      </c>
      <c r="D241" s="75"/>
      <c r="E241" s="76"/>
      <c r="F241" s="77"/>
      <c r="G241" s="78"/>
      <c r="H241" s="79"/>
      <c r="I241" s="78"/>
      <c r="J241" s="80"/>
    </row>
    <row r="242" spans="1:10" s="130" customFormat="1" ht="20.100000000000001" customHeight="1" x14ac:dyDescent="0.2">
      <c r="A242" s="125"/>
      <c r="B242" s="156">
        <f>A241+0.1</f>
        <v>34.1</v>
      </c>
      <c r="C242" s="82" t="s">
        <v>20</v>
      </c>
      <c r="D242" s="62" t="s">
        <v>1</v>
      </c>
      <c r="E242" s="63">
        <v>1</v>
      </c>
      <c r="F242" s="282"/>
      <c r="G242" s="283">
        <f t="shared" ref="G242:G244" si="169">F242*E242</f>
        <v>0</v>
      </c>
      <c r="H242" s="284">
        <v>1000</v>
      </c>
      <c r="I242" s="283">
        <f t="shared" ref="I242:I244" si="170">H242*E242</f>
        <v>1000</v>
      </c>
      <c r="J242" s="285">
        <f t="shared" ref="J242:J244" si="171">I242+G242</f>
        <v>1000</v>
      </c>
    </row>
    <row r="243" spans="1:10" s="1" customFormat="1" ht="76.5" x14ac:dyDescent="0.2">
      <c r="A243" s="141">
        <f>A241+1</f>
        <v>35</v>
      </c>
      <c r="B243" s="142"/>
      <c r="C243" s="150" t="s">
        <v>117</v>
      </c>
      <c r="D243" s="151" t="s">
        <v>5</v>
      </c>
      <c r="E243" s="145">
        <v>5000</v>
      </c>
      <c r="F243" s="282"/>
      <c r="G243" s="283">
        <f t="shared" si="169"/>
        <v>0</v>
      </c>
      <c r="H243" s="284">
        <v>3</v>
      </c>
      <c r="I243" s="283">
        <f t="shared" si="170"/>
        <v>15000</v>
      </c>
      <c r="J243" s="285">
        <f t="shared" si="171"/>
        <v>15000</v>
      </c>
    </row>
    <row r="244" spans="1:10" s="1" customFormat="1" ht="38.25" x14ac:dyDescent="0.2">
      <c r="A244" s="141">
        <f>A243+1</f>
        <v>36</v>
      </c>
      <c r="B244" s="142"/>
      <c r="C244" s="150" t="s">
        <v>158</v>
      </c>
      <c r="D244" s="151" t="s">
        <v>5</v>
      </c>
      <c r="E244" s="145">
        <v>2000</v>
      </c>
      <c r="F244" s="282"/>
      <c r="G244" s="283">
        <f t="shared" si="169"/>
        <v>0</v>
      </c>
      <c r="H244" s="284">
        <v>3</v>
      </c>
      <c r="I244" s="283">
        <f t="shared" si="170"/>
        <v>6000</v>
      </c>
      <c r="J244" s="285">
        <f t="shared" si="171"/>
        <v>6000</v>
      </c>
    </row>
    <row r="245" spans="1:10" s="2" customFormat="1" ht="63.75" x14ac:dyDescent="0.2">
      <c r="A245" s="141">
        <f>A244+1</f>
        <v>37</v>
      </c>
      <c r="B245" s="161"/>
      <c r="C245" s="55" t="s">
        <v>96</v>
      </c>
      <c r="D245" s="75"/>
      <c r="E245" s="76"/>
      <c r="F245" s="77"/>
      <c r="G245" s="78"/>
      <c r="H245" s="79"/>
      <c r="I245" s="78"/>
      <c r="J245" s="80"/>
    </row>
    <row r="246" spans="1:10" s="130" customFormat="1" ht="24" customHeight="1" x14ac:dyDescent="0.2">
      <c r="A246" s="125"/>
      <c r="B246" s="156">
        <f>A245+0.1</f>
        <v>37.1</v>
      </c>
      <c r="C246" s="82" t="s">
        <v>21</v>
      </c>
      <c r="D246" s="62" t="s">
        <v>6</v>
      </c>
      <c r="E246" s="63">
        <v>750</v>
      </c>
      <c r="F246" s="282"/>
      <c r="G246" s="283">
        <f t="shared" ref="G246:G250" si="172">F246*E246</f>
        <v>0</v>
      </c>
      <c r="H246" s="284">
        <v>75</v>
      </c>
      <c r="I246" s="283">
        <f t="shared" ref="I246:I250" si="173">H246*E246</f>
        <v>56250</v>
      </c>
      <c r="J246" s="285">
        <f t="shared" ref="J246:J250" si="174">I246+G246</f>
        <v>56250</v>
      </c>
    </row>
    <row r="247" spans="1:10" s="130" customFormat="1" ht="24" customHeight="1" x14ac:dyDescent="0.2">
      <c r="A247" s="125"/>
      <c r="B247" s="156">
        <f>B246+0.1</f>
        <v>37.200000000000003</v>
      </c>
      <c r="C247" s="84" t="s">
        <v>22</v>
      </c>
      <c r="D247" s="68" t="s">
        <v>6</v>
      </c>
      <c r="E247" s="69">
        <v>675</v>
      </c>
      <c r="F247" s="282"/>
      <c r="G247" s="283">
        <f t="shared" si="172"/>
        <v>0</v>
      </c>
      <c r="H247" s="284">
        <v>100</v>
      </c>
      <c r="I247" s="283">
        <f t="shared" si="173"/>
        <v>67500</v>
      </c>
      <c r="J247" s="285">
        <f t="shared" si="174"/>
        <v>67500</v>
      </c>
    </row>
    <row r="248" spans="1:10" s="130" customFormat="1" ht="24" customHeight="1" x14ac:dyDescent="0.2">
      <c r="A248" s="125"/>
      <c r="B248" s="156">
        <f>B247+0.1</f>
        <v>37.300000000000004</v>
      </c>
      <c r="C248" s="84" t="s">
        <v>23</v>
      </c>
      <c r="D248" s="68" t="s">
        <v>6</v>
      </c>
      <c r="E248" s="69">
        <v>100</v>
      </c>
      <c r="F248" s="282"/>
      <c r="G248" s="283">
        <f t="shared" si="172"/>
        <v>0</v>
      </c>
      <c r="H248" s="284">
        <v>125</v>
      </c>
      <c r="I248" s="283">
        <f t="shared" si="173"/>
        <v>12500</v>
      </c>
      <c r="J248" s="285">
        <f t="shared" si="174"/>
        <v>12500</v>
      </c>
    </row>
    <row r="249" spans="1:10" s="130" customFormat="1" ht="24" customHeight="1" thickBot="1" x14ac:dyDescent="0.25">
      <c r="A249" s="235"/>
      <c r="B249" s="258">
        <f>B246+0.1</f>
        <v>37.200000000000003</v>
      </c>
      <c r="C249" s="198" t="s">
        <v>24</v>
      </c>
      <c r="D249" s="199" t="s">
        <v>6</v>
      </c>
      <c r="E249" s="200">
        <v>70</v>
      </c>
      <c r="F249" s="282"/>
      <c r="G249" s="283">
        <f t="shared" si="172"/>
        <v>0</v>
      </c>
      <c r="H249" s="284">
        <v>150</v>
      </c>
      <c r="I249" s="283">
        <f t="shared" si="173"/>
        <v>10500</v>
      </c>
      <c r="J249" s="285">
        <f t="shared" si="174"/>
        <v>10500</v>
      </c>
    </row>
    <row r="250" spans="1:10" s="1" customFormat="1" ht="76.5" x14ac:dyDescent="0.2">
      <c r="A250" s="262">
        <f>A245+1</f>
        <v>38</v>
      </c>
      <c r="B250" s="263"/>
      <c r="C250" s="270" t="s">
        <v>135</v>
      </c>
      <c r="D250" s="271" t="s">
        <v>2</v>
      </c>
      <c r="E250" s="266">
        <v>1</v>
      </c>
      <c r="F250" s="282"/>
      <c r="G250" s="283">
        <f t="shared" si="172"/>
        <v>0</v>
      </c>
      <c r="H250" s="284">
        <v>50000</v>
      </c>
      <c r="I250" s="283">
        <f t="shared" si="173"/>
        <v>50000</v>
      </c>
      <c r="J250" s="285">
        <f t="shared" si="174"/>
        <v>50000</v>
      </c>
    </row>
    <row r="251" spans="1:10" s="2" customFormat="1" ht="51" x14ac:dyDescent="0.2">
      <c r="A251" s="140">
        <f>A250+1</f>
        <v>39</v>
      </c>
      <c r="B251" s="161"/>
      <c r="C251" s="106" t="s">
        <v>54</v>
      </c>
      <c r="D251" s="88"/>
      <c r="E251" s="89"/>
      <c r="F251" s="90"/>
      <c r="G251" s="91"/>
      <c r="H251" s="92"/>
      <c r="I251" s="91"/>
      <c r="J251" s="93"/>
    </row>
    <row r="252" spans="1:10" s="2" customFormat="1" ht="18" customHeight="1" x14ac:dyDescent="0.2">
      <c r="A252" s="59"/>
      <c r="B252" s="156">
        <f>A251+0.1</f>
        <v>39.1</v>
      </c>
      <c r="C252" s="159" t="s">
        <v>8</v>
      </c>
      <c r="D252" s="160"/>
      <c r="E252" s="76"/>
      <c r="F252" s="282"/>
      <c r="G252" s="283">
        <f t="shared" ref="G252:G253" si="175">F252*E252</f>
        <v>0</v>
      </c>
      <c r="H252" s="284"/>
      <c r="I252" s="283">
        <f t="shared" ref="I252:I253" si="176">H252*E252</f>
        <v>0</v>
      </c>
      <c r="J252" s="285">
        <f t="shared" ref="J252:J253" si="177">I252+G252</f>
        <v>0</v>
      </c>
    </row>
    <row r="253" spans="1:10" s="2" customFormat="1" ht="20.100000000000001" customHeight="1" x14ac:dyDescent="0.2">
      <c r="A253" s="59"/>
      <c r="B253" s="60" t="s">
        <v>41</v>
      </c>
      <c r="C253" s="157" t="s">
        <v>31</v>
      </c>
      <c r="D253" s="158" t="s">
        <v>1</v>
      </c>
      <c r="E253" s="63">
        <v>3</v>
      </c>
      <c r="F253" s="282"/>
      <c r="G253" s="283">
        <f t="shared" si="175"/>
        <v>0</v>
      </c>
      <c r="H253" s="284">
        <v>5000</v>
      </c>
      <c r="I253" s="283">
        <f t="shared" si="176"/>
        <v>15000</v>
      </c>
      <c r="J253" s="285">
        <f t="shared" si="177"/>
        <v>15000</v>
      </c>
    </row>
    <row r="254" spans="1:10" s="2" customFormat="1" ht="18" customHeight="1" x14ac:dyDescent="0.2">
      <c r="A254" s="59"/>
      <c r="B254" s="156">
        <f>B252+0.1</f>
        <v>39.200000000000003</v>
      </c>
      <c r="C254" s="162" t="s">
        <v>55</v>
      </c>
      <c r="D254" s="163"/>
      <c r="E254" s="89"/>
      <c r="F254" s="90"/>
      <c r="G254" s="91"/>
      <c r="H254" s="92"/>
      <c r="I254" s="91"/>
      <c r="J254" s="93"/>
    </row>
    <row r="255" spans="1:10" s="2" customFormat="1" ht="20.100000000000001" customHeight="1" x14ac:dyDescent="0.2">
      <c r="A255" s="59"/>
      <c r="B255" s="60" t="s">
        <v>41</v>
      </c>
      <c r="C255" s="157" t="s">
        <v>19</v>
      </c>
      <c r="D255" s="158" t="s">
        <v>53</v>
      </c>
      <c r="E255" s="63">
        <v>1</v>
      </c>
      <c r="F255" s="282"/>
      <c r="G255" s="283">
        <f t="shared" ref="G255:G261" si="178">F255*E255</f>
        <v>0</v>
      </c>
      <c r="H255" s="284">
        <v>10000</v>
      </c>
      <c r="I255" s="283">
        <f t="shared" ref="I255:I261" si="179">H255*E255</f>
        <v>10000</v>
      </c>
      <c r="J255" s="285">
        <f t="shared" ref="J255:J261" si="180">I255+G255</f>
        <v>10000</v>
      </c>
    </row>
    <row r="256" spans="1:10" s="130" customFormat="1" ht="20.100000000000001" customHeight="1" x14ac:dyDescent="0.2">
      <c r="A256" s="125"/>
      <c r="B256" s="156">
        <f>B254+0.1</f>
        <v>39.300000000000004</v>
      </c>
      <c r="C256" s="84" t="s">
        <v>56</v>
      </c>
      <c r="D256" s="68" t="s">
        <v>53</v>
      </c>
      <c r="E256" s="69">
        <v>1</v>
      </c>
      <c r="F256" s="282"/>
      <c r="G256" s="283">
        <f t="shared" si="178"/>
        <v>0</v>
      </c>
      <c r="H256" s="284">
        <v>2000</v>
      </c>
      <c r="I256" s="283">
        <f t="shared" si="179"/>
        <v>2000</v>
      </c>
      <c r="J256" s="285">
        <f t="shared" si="180"/>
        <v>2000</v>
      </c>
    </row>
    <row r="257" spans="1:10" s="1" customFormat="1" ht="63.75" x14ac:dyDescent="0.2">
      <c r="A257" s="140">
        <f>A251+1</f>
        <v>40</v>
      </c>
      <c r="B257" s="54"/>
      <c r="C257" s="164" t="s">
        <v>75</v>
      </c>
      <c r="D257" s="97" t="s">
        <v>4</v>
      </c>
      <c r="E257" s="98">
        <v>1</v>
      </c>
      <c r="F257" s="282"/>
      <c r="G257" s="283">
        <f t="shared" si="178"/>
        <v>0</v>
      </c>
      <c r="H257" s="284">
        <v>50000</v>
      </c>
      <c r="I257" s="283">
        <f t="shared" si="179"/>
        <v>50000</v>
      </c>
      <c r="J257" s="285">
        <f t="shared" si="180"/>
        <v>50000</v>
      </c>
    </row>
    <row r="258" spans="1:10" s="1" customFormat="1" ht="63.75" x14ac:dyDescent="0.2">
      <c r="A258" s="140">
        <f>A257+1</f>
        <v>41</v>
      </c>
      <c r="B258" s="54"/>
      <c r="C258" s="164" t="s">
        <v>38</v>
      </c>
      <c r="D258" s="97" t="s">
        <v>4</v>
      </c>
      <c r="E258" s="98">
        <v>1</v>
      </c>
      <c r="F258" s="282"/>
      <c r="G258" s="283">
        <f t="shared" si="178"/>
        <v>0</v>
      </c>
      <c r="H258" s="284">
        <v>5000</v>
      </c>
      <c r="I258" s="283">
        <f t="shared" si="179"/>
        <v>5000</v>
      </c>
      <c r="J258" s="285">
        <f t="shared" si="180"/>
        <v>5000</v>
      </c>
    </row>
    <row r="259" spans="1:10" s="1" customFormat="1" ht="63.75" x14ac:dyDescent="0.2">
      <c r="A259" s="53">
        <f t="shared" ref="A259:A262" si="181">A258+1</f>
        <v>42</v>
      </c>
      <c r="B259" s="54"/>
      <c r="C259" s="150" t="s">
        <v>39</v>
      </c>
      <c r="D259" s="144" t="s">
        <v>4</v>
      </c>
      <c r="E259" s="145">
        <v>1</v>
      </c>
      <c r="F259" s="282"/>
      <c r="G259" s="283">
        <f t="shared" si="178"/>
        <v>0</v>
      </c>
      <c r="H259" s="284">
        <v>10000</v>
      </c>
      <c r="I259" s="283">
        <f t="shared" si="179"/>
        <v>10000</v>
      </c>
      <c r="J259" s="285">
        <f t="shared" si="180"/>
        <v>10000</v>
      </c>
    </row>
    <row r="260" spans="1:10" s="1" customFormat="1" ht="51.75" thickBot="1" x14ac:dyDescent="0.25">
      <c r="A260" s="267">
        <f t="shared" si="181"/>
        <v>43</v>
      </c>
      <c r="B260" s="268"/>
      <c r="C260" s="269" t="s">
        <v>97</v>
      </c>
      <c r="D260" s="224" t="s">
        <v>3</v>
      </c>
      <c r="E260" s="225">
        <v>1</v>
      </c>
      <c r="F260" s="282"/>
      <c r="G260" s="283">
        <f t="shared" si="178"/>
        <v>0</v>
      </c>
      <c r="H260" s="284">
        <v>0</v>
      </c>
      <c r="I260" s="283">
        <f t="shared" si="179"/>
        <v>0</v>
      </c>
      <c r="J260" s="285">
        <f t="shared" si="180"/>
        <v>0</v>
      </c>
    </row>
    <row r="261" spans="1:10" s="1" customFormat="1" ht="89.25" x14ac:dyDescent="0.2">
      <c r="A261" s="252">
        <f t="shared" si="181"/>
        <v>44</v>
      </c>
      <c r="B261" s="234"/>
      <c r="C261" s="270" t="s">
        <v>40</v>
      </c>
      <c r="D261" s="265" t="s">
        <v>4</v>
      </c>
      <c r="E261" s="266">
        <v>2</v>
      </c>
      <c r="F261" s="282"/>
      <c r="G261" s="283">
        <f t="shared" si="178"/>
        <v>0</v>
      </c>
      <c r="H261" s="284">
        <v>25000</v>
      </c>
      <c r="I261" s="283">
        <f t="shared" si="179"/>
        <v>50000</v>
      </c>
      <c r="J261" s="285">
        <f t="shared" si="180"/>
        <v>50000</v>
      </c>
    </row>
    <row r="262" spans="1:10" s="2" customFormat="1" ht="114.75" x14ac:dyDescent="0.2">
      <c r="A262" s="141">
        <f t="shared" si="181"/>
        <v>45</v>
      </c>
      <c r="B262" s="142"/>
      <c r="C262" s="165" t="s">
        <v>70</v>
      </c>
      <c r="D262" s="166"/>
      <c r="E262" s="108"/>
      <c r="F262" s="109"/>
      <c r="G262" s="102"/>
      <c r="H262" s="110"/>
      <c r="I262" s="102"/>
      <c r="J262" s="103"/>
    </row>
    <row r="263" spans="1:10" s="2" customFormat="1" ht="21.95" customHeight="1" x14ac:dyDescent="0.2">
      <c r="A263" s="167"/>
      <c r="B263" s="156">
        <f>A262+0.1</f>
        <v>45.1</v>
      </c>
      <c r="C263" s="168" t="s">
        <v>161</v>
      </c>
      <c r="D263" s="158" t="s">
        <v>2</v>
      </c>
      <c r="E263" s="63">
        <v>1</v>
      </c>
      <c r="F263" s="282"/>
      <c r="G263" s="283">
        <f t="shared" ref="G263:G264" si="182">F263*E263</f>
        <v>0</v>
      </c>
      <c r="H263" s="284">
        <v>100000</v>
      </c>
      <c r="I263" s="283">
        <f t="shared" ref="I263:I267" si="183">H263*E263</f>
        <v>100000</v>
      </c>
      <c r="J263" s="285">
        <f t="shared" ref="J263:J267" si="184">I263+G263</f>
        <v>100000</v>
      </c>
    </row>
    <row r="264" spans="1:10" s="2" customFormat="1" ht="21.95" customHeight="1" x14ac:dyDescent="0.2">
      <c r="A264" s="167"/>
      <c r="B264" s="156">
        <f>B263+0.1</f>
        <v>45.2</v>
      </c>
      <c r="C264" s="168" t="s">
        <v>160</v>
      </c>
      <c r="D264" s="158" t="s">
        <v>2</v>
      </c>
      <c r="E264" s="63">
        <v>1</v>
      </c>
      <c r="F264" s="282"/>
      <c r="G264" s="283">
        <f t="shared" si="182"/>
        <v>0</v>
      </c>
      <c r="H264" s="284">
        <v>100000</v>
      </c>
      <c r="I264" s="283">
        <f t="shared" si="183"/>
        <v>100000</v>
      </c>
      <c r="J264" s="285">
        <f t="shared" si="184"/>
        <v>100000</v>
      </c>
    </row>
    <row r="265" spans="1:10" s="2" customFormat="1" ht="76.5" x14ac:dyDescent="0.2">
      <c r="A265" s="141">
        <f>A262+1</f>
        <v>46</v>
      </c>
      <c r="B265" s="142"/>
      <c r="C265" s="169" t="s">
        <v>162</v>
      </c>
      <c r="D265" s="97" t="s">
        <v>2</v>
      </c>
      <c r="E265" s="98">
        <v>1</v>
      </c>
      <c r="F265" s="99"/>
      <c r="G265" s="100"/>
      <c r="H265" s="101">
        <v>450000</v>
      </c>
      <c r="I265" s="100">
        <f t="shared" si="183"/>
        <v>450000</v>
      </c>
      <c r="J265" s="285">
        <f t="shared" si="184"/>
        <v>450000</v>
      </c>
    </row>
    <row r="266" spans="1:10" s="2" customFormat="1" ht="76.5" x14ac:dyDescent="0.2">
      <c r="A266" s="141">
        <f>A265+1</f>
        <v>47</v>
      </c>
      <c r="B266" s="142"/>
      <c r="C266" s="169" t="s">
        <v>115</v>
      </c>
      <c r="D266" s="97" t="s">
        <v>199</v>
      </c>
      <c r="E266" s="98">
        <v>1</v>
      </c>
      <c r="F266" s="99"/>
      <c r="G266" s="100"/>
      <c r="H266" s="101">
        <v>300000</v>
      </c>
      <c r="I266" s="100">
        <f t="shared" si="183"/>
        <v>300000</v>
      </c>
      <c r="J266" s="285">
        <f t="shared" si="184"/>
        <v>300000</v>
      </c>
    </row>
    <row r="267" spans="1:10" s="2" customFormat="1" ht="63.75" x14ac:dyDescent="0.2">
      <c r="A267" s="141">
        <f>A266+1</f>
        <v>48</v>
      </c>
      <c r="B267" s="142"/>
      <c r="C267" s="169" t="s">
        <v>198</v>
      </c>
      <c r="D267" s="97" t="s">
        <v>199</v>
      </c>
      <c r="E267" s="98">
        <v>1</v>
      </c>
      <c r="F267" s="99"/>
      <c r="G267" s="100"/>
      <c r="H267" s="101">
        <v>90000</v>
      </c>
      <c r="I267" s="100">
        <f t="shared" si="183"/>
        <v>90000</v>
      </c>
      <c r="J267" s="115">
        <f t="shared" si="184"/>
        <v>90000</v>
      </c>
    </row>
    <row r="268" spans="1:10" s="2" customFormat="1" ht="39" thickBot="1" x14ac:dyDescent="0.25">
      <c r="A268" s="257">
        <f>A267+1</f>
        <v>49</v>
      </c>
      <c r="B268" s="258"/>
      <c r="C268" s="259" t="s">
        <v>200</v>
      </c>
      <c r="D268" s="260" t="s">
        <v>1</v>
      </c>
      <c r="E268" s="261">
        <v>6</v>
      </c>
      <c r="F268" s="282"/>
      <c r="G268" s="283">
        <f t="shared" ref="G268" si="185">F268*E268</f>
        <v>0</v>
      </c>
      <c r="H268" s="284">
        <v>2000</v>
      </c>
      <c r="I268" s="283">
        <f t="shared" ref="I268" si="186">H268*E268</f>
        <v>12000</v>
      </c>
      <c r="J268" s="285">
        <f t="shared" ref="J268" si="187">I268+G268</f>
        <v>12000</v>
      </c>
    </row>
    <row r="269" spans="1:10" s="2" customFormat="1" ht="51" x14ac:dyDescent="0.2">
      <c r="A269" s="262">
        <f>A268+1</f>
        <v>50</v>
      </c>
      <c r="B269" s="263"/>
      <c r="C269" s="264" t="s">
        <v>119</v>
      </c>
      <c r="D269" s="265" t="s">
        <v>0</v>
      </c>
      <c r="E269" s="266">
        <v>1</v>
      </c>
      <c r="F269" s="282"/>
      <c r="G269" s="283">
        <f t="shared" ref="G269:G275" si="188">F269*E269</f>
        <v>0</v>
      </c>
      <c r="H269" s="284">
        <v>0</v>
      </c>
      <c r="I269" s="283">
        <f t="shared" ref="I269:I275" si="189">H269*E269</f>
        <v>0</v>
      </c>
      <c r="J269" s="285">
        <f t="shared" ref="J269:J275" si="190">I269+G269</f>
        <v>0</v>
      </c>
    </row>
    <row r="270" spans="1:10" s="1" customFormat="1" ht="63.75" x14ac:dyDescent="0.2">
      <c r="A270" s="141">
        <f>A269+1</f>
        <v>51</v>
      </c>
      <c r="B270" s="142"/>
      <c r="C270" s="164" t="s">
        <v>51</v>
      </c>
      <c r="D270" s="170" t="s">
        <v>0</v>
      </c>
      <c r="E270" s="98">
        <v>1</v>
      </c>
      <c r="F270" s="282"/>
      <c r="G270" s="283">
        <f t="shared" si="188"/>
        <v>0</v>
      </c>
      <c r="H270" s="284">
        <v>200000</v>
      </c>
      <c r="I270" s="283">
        <f t="shared" si="189"/>
        <v>200000</v>
      </c>
      <c r="J270" s="285">
        <f t="shared" si="190"/>
        <v>200000</v>
      </c>
    </row>
    <row r="271" spans="1:10" ht="51" x14ac:dyDescent="0.2">
      <c r="A271" s="140">
        <f t="shared" ref="A271:A275" si="191">A270+1</f>
        <v>52</v>
      </c>
      <c r="B271" s="152"/>
      <c r="C271" s="164" t="s">
        <v>52</v>
      </c>
      <c r="D271" s="97" t="s">
        <v>0</v>
      </c>
      <c r="E271" s="98">
        <v>1</v>
      </c>
      <c r="F271" s="282"/>
      <c r="G271" s="283">
        <f t="shared" si="188"/>
        <v>0</v>
      </c>
      <c r="H271" s="284">
        <v>200000</v>
      </c>
      <c r="I271" s="283">
        <f t="shared" si="189"/>
        <v>200000</v>
      </c>
      <c r="J271" s="285">
        <f t="shared" si="190"/>
        <v>200000</v>
      </c>
    </row>
    <row r="272" spans="1:10" s="1" customFormat="1" ht="63.75" x14ac:dyDescent="0.2">
      <c r="A272" s="140">
        <f t="shared" si="191"/>
        <v>53</v>
      </c>
      <c r="B272" s="152"/>
      <c r="C272" s="164" t="s">
        <v>36</v>
      </c>
      <c r="D272" s="170" t="s">
        <v>0</v>
      </c>
      <c r="E272" s="98">
        <v>1</v>
      </c>
      <c r="F272" s="282"/>
      <c r="G272" s="283">
        <f t="shared" si="188"/>
        <v>0</v>
      </c>
      <c r="H272" s="284">
        <v>150000</v>
      </c>
      <c r="I272" s="283">
        <f t="shared" si="189"/>
        <v>150000</v>
      </c>
      <c r="J272" s="285">
        <f t="shared" si="190"/>
        <v>150000</v>
      </c>
    </row>
    <row r="273" spans="1:16" s="1" customFormat="1" ht="63.75" x14ac:dyDescent="0.2">
      <c r="A273" s="140">
        <f t="shared" si="191"/>
        <v>54</v>
      </c>
      <c r="B273" s="152"/>
      <c r="C273" s="164" t="s">
        <v>37</v>
      </c>
      <c r="D273" s="170" t="s">
        <v>0</v>
      </c>
      <c r="E273" s="98">
        <v>1</v>
      </c>
      <c r="F273" s="282"/>
      <c r="G273" s="283">
        <f t="shared" si="188"/>
        <v>0</v>
      </c>
      <c r="H273" s="284">
        <v>150000</v>
      </c>
      <c r="I273" s="283">
        <f t="shared" si="189"/>
        <v>150000</v>
      </c>
      <c r="J273" s="285">
        <f t="shared" si="190"/>
        <v>150000</v>
      </c>
    </row>
    <row r="274" spans="1:16" s="2" customFormat="1" ht="38.25" x14ac:dyDescent="0.2">
      <c r="A274" s="140">
        <f t="shared" si="191"/>
        <v>55</v>
      </c>
      <c r="B274" s="161"/>
      <c r="C274" s="146" t="s">
        <v>82</v>
      </c>
      <c r="D274" s="170" t="s">
        <v>0</v>
      </c>
      <c r="E274" s="98">
        <v>1</v>
      </c>
      <c r="F274" s="282"/>
      <c r="G274" s="283">
        <f t="shared" si="188"/>
        <v>0</v>
      </c>
      <c r="H274" s="284">
        <v>20000</v>
      </c>
      <c r="I274" s="283">
        <f t="shared" si="189"/>
        <v>20000</v>
      </c>
      <c r="J274" s="285">
        <f t="shared" si="190"/>
        <v>20000</v>
      </c>
    </row>
    <row r="275" spans="1:16" s="1" customFormat="1" ht="39" thickBot="1" x14ac:dyDescent="0.25">
      <c r="A275" s="171">
        <f t="shared" si="191"/>
        <v>56</v>
      </c>
      <c r="B275" s="172"/>
      <c r="C275" s="173" t="s">
        <v>35</v>
      </c>
      <c r="D275" s="174" t="s">
        <v>0</v>
      </c>
      <c r="E275" s="175">
        <v>1</v>
      </c>
      <c r="F275" s="282"/>
      <c r="G275" s="283">
        <f t="shared" si="188"/>
        <v>0</v>
      </c>
      <c r="H275" s="284">
        <v>20000</v>
      </c>
      <c r="I275" s="283">
        <f t="shared" si="189"/>
        <v>20000</v>
      </c>
      <c r="J275" s="285">
        <f t="shared" si="190"/>
        <v>20000</v>
      </c>
    </row>
    <row r="276" spans="1:16" s="2" customFormat="1" ht="24.95" customHeight="1" thickTop="1" thickBot="1" x14ac:dyDescent="0.25">
      <c r="A276" s="176"/>
      <c r="B276" s="177"/>
      <c r="C276" s="178" t="s">
        <v>106</v>
      </c>
      <c r="D276" s="179"/>
      <c r="E276" s="180"/>
      <c r="F276" s="181"/>
      <c r="G276" s="182"/>
      <c r="H276" s="183"/>
      <c r="I276" s="182"/>
      <c r="J276" s="184">
        <f>SUM(J6:J275)</f>
        <v>9687950</v>
      </c>
    </row>
    <row r="277" spans="1:16" s="2" customFormat="1" ht="6" customHeight="1" x14ac:dyDescent="0.2">
      <c r="A277" s="18"/>
      <c r="B277" s="185"/>
      <c r="C277" s="19"/>
      <c r="D277" s="186"/>
      <c r="E277" s="187"/>
      <c r="F277" s="20"/>
      <c r="G277" s="20"/>
      <c r="H277" s="20"/>
      <c r="I277" s="20"/>
      <c r="J277" s="20"/>
    </row>
    <row r="278" spans="1:16" ht="27" customHeight="1" x14ac:dyDescent="0.2">
      <c r="A278" s="630" t="s">
        <v>124</v>
      </c>
      <c r="B278" s="630"/>
      <c r="C278" s="630"/>
      <c r="D278" s="630"/>
      <c r="E278" s="630"/>
      <c r="F278" s="630"/>
      <c r="G278" s="630"/>
      <c r="H278" s="630"/>
      <c r="I278" s="630"/>
      <c r="J278" s="630"/>
      <c r="K278" s="16">
        <f>J276+'[3]Bill of Quantities'!$J$116+'[4]BiIl of Quantities'!$J$71</f>
        <v>14165450</v>
      </c>
    </row>
    <row r="279" spans="1:16" ht="15" customHeight="1" x14ac:dyDescent="0.2">
      <c r="A279" s="629" t="s">
        <v>155</v>
      </c>
      <c r="B279" s="629"/>
      <c r="C279" s="629"/>
      <c r="D279" s="629"/>
      <c r="E279" s="629"/>
      <c r="F279" s="629"/>
      <c r="G279" s="629"/>
      <c r="H279" s="629"/>
      <c r="I279" s="629"/>
      <c r="J279" s="629"/>
    </row>
    <row r="280" spans="1:16" ht="15" customHeight="1" x14ac:dyDescent="0.2">
      <c r="A280" s="629" t="s">
        <v>156</v>
      </c>
      <c r="B280" s="629"/>
      <c r="C280" s="629"/>
      <c r="D280" s="629"/>
      <c r="E280" s="629"/>
      <c r="F280" s="629"/>
      <c r="G280" s="629"/>
      <c r="H280" s="629"/>
      <c r="I280" s="629"/>
      <c r="J280" s="629"/>
      <c r="K280" s="287">
        <v>12500000</v>
      </c>
      <c r="M280" s="7" t="s">
        <v>208</v>
      </c>
      <c r="N280" s="286">
        <v>4.4999999999999998E-2</v>
      </c>
    </row>
    <row r="281" spans="1:16" ht="15" customHeight="1" x14ac:dyDescent="0.2">
      <c r="A281" s="629" t="s">
        <v>154</v>
      </c>
      <c r="B281" s="629"/>
      <c r="C281" s="629"/>
      <c r="D281" s="629"/>
      <c r="E281" s="629"/>
      <c r="F281" s="629"/>
      <c r="G281" s="629"/>
      <c r="H281" s="629"/>
      <c r="I281" s="629"/>
      <c r="J281" s="629"/>
    </row>
    <row r="282" spans="1:16" ht="27" customHeight="1" x14ac:dyDescent="0.2">
      <c r="A282" s="630" t="s">
        <v>123</v>
      </c>
      <c r="B282" s="630"/>
      <c r="C282" s="630"/>
      <c r="D282" s="630"/>
      <c r="E282" s="630"/>
      <c r="F282" s="630"/>
      <c r="G282" s="630"/>
      <c r="H282" s="630"/>
      <c r="I282" s="630"/>
      <c r="J282" s="630"/>
      <c r="K282" s="289">
        <f>K278-K280</f>
        <v>1665450</v>
      </c>
    </row>
    <row r="283" spans="1:16" ht="27" customHeight="1" x14ac:dyDescent="0.2">
      <c r="A283" s="630" t="s">
        <v>122</v>
      </c>
      <c r="B283" s="630"/>
      <c r="C283" s="630"/>
      <c r="D283" s="630"/>
      <c r="E283" s="630"/>
      <c r="F283" s="630"/>
      <c r="G283" s="630"/>
      <c r="H283" s="630"/>
      <c r="I283" s="630"/>
      <c r="J283" s="630"/>
      <c r="K283" s="289">
        <f>K282/K278</f>
        <v>0.11757127376821774</v>
      </c>
    </row>
    <row r="284" spans="1:16" ht="15" x14ac:dyDescent="0.25">
      <c r="K284" s="628" t="s">
        <v>214</v>
      </c>
      <c r="L284" s="628"/>
      <c r="M284" s="290"/>
      <c r="N284" s="290"/>
      <c r="O284" s="290"/>
      <c r="P284" s="290"/>
    </row>
    <row r="285" spans="1:16" x14ac:dyDescent="0.2">
      <c r="K285" s="628"/>
      <c r="L285" s="628"/>
    </row>
    <row r="286" spans="1:16" x14ac:dyDescent="0.2">
      <c r="K286" s="628"/>
      <c r="L286" s="628"/>
    </row>
    <row r="287" spans="1:16" x14ac:dyDescent="0.2">
      <c r="K287" s="628"/>
      <c r="L287" s="628"/>
    </row>
    <row r="288" spans="1:16" ht="24.75" customHeight="1" x14ac:dyDescent="0.2">
      <c r="K288" s="628"/>
      <c r="L288" s="628"/>
    </row>
    <row r="289" spans="3:13" ht="21" customHeight="1" x14ac:dyDescent="0.2">
      <c r="C289" s="190"/>
      <c r="K289" s="291" t="s">
        <v>212</v>
      </c>
      <c r="L289" s="292">
        <v>12500000</v>
      </c>
    </row>
    <row r="290" spans="3:13" ht="21" customHeight="1" x14ac:dyDescent="0.2">
      <c r="K290" s="291" t="s">
        <v>209</v>
      </c>
      <c r="L290" s="292">
        <f>L289*15%</f>
        <v>1875000</v>
      </c>
      <c r="M290" s="288">
        <f>L290*80%</f>
        <v>1500000</v>
      </c>
    </row>
    <row r="291" spans="3:13" ht="21" customHeight="1" x14ac:dyDescent="0.2">
      <c r="K291" s="291" t="s">
        <v>210</v>
      </c>
      <c r="L291" s="292">
        <f>L290+L289</f>
        <v>14375000</v>
      </c>
    </row>
    <row r="292" spans="3:13" ht="21" customHeight="1" x14ac:dyDescent="0.2">
      <c r="K292" s="291" t="s">
        <v>213</v>
      </c>
      <c r="L292" s="292">
        <f>L291*4.5%</f>
        <v>646875</v>
      </c>
    </row>
    <row r="293" spans="3:13" ht="21" customHeight="1" x14ac:dyDescent="0.2">
      <c r="K293" s="291" t="s">
        <v>211</v>
      </c>
      <c r="L293" s="292">
        <f>L291-L292</f>
        <v>13728125</v>
      </c>
    </row>
    <row r="294" spans="3:13" ht="21" customHeight="1" x14ac:dyDescent="0.2"/>
  </sheetData>
  <mergeCells count="10">
    <mergeCell ref="K284:L288"/>
    <mergeCell ref="A281:J281"/>
    <mergeCell ref="A282:J282"/>
    <mergeCell ref="A283:J283"/>
    <mergeCell ref="F7:G7"/>
    <mergeCell ref="H7:I7"/>
    <mergeCell ref="A8:B8"/>
    <mergeCell ref="A278:J278"/>
    <mergeCell ref="A279:J279"/>
    <mergeCell ref="A280:J280"/>
  </mergeCells>
  <printOptions horizontalCentered="1"/>
  <pageMargins left="0.25" right="0.25" top="0.75" bottom="0.5" header="0.32" footer="0.25"/>
  <pageSetup paperSize="9" scale="81" orientation="landscape" r:id="rId1"/>
  <headerFooter scaleWithDoc="0" alignWithMargins="0">
    <oddFooter>&amp;L&amp;8SEM Engineers&amp;R&amp;8Page &amp;P of  &amp;N</oddFooter>
  </headerFooter>
  <rowBreaks count="8" manualBreakCount="8">
    <brk id="17" max="11" man="1"/>
    <brk id="34" max="9" man="1"/>
    <brk id="57" max="9" man="1"/>
    <brk id="75" max="11" man="1"/>
    <brk id="96" max="11" man="1"/>
    <brk id="191" max="11" man="1"/>
    <brk id="207" max="9" man="1"/>
    <brk id="233" max="11"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5845E5-4B5F-4927-A9A4-A0901963647A}">
  <dimension ref="A1:J116"/>
  <sheetViews>
    <sheetView showGridLines="0" topLeftCell="A103" zoomScaleNormal="100" zoomScaleSheetLayoutView="100" workbookViewId="0">
      <selection activeCell="C124" sqref="C124"/>
    </sheetView>
  </sheetViews>
  <sheetFormatPr defaultColWidth="8.625" defaultRowHeight="12.75" x14ac:dyDescent="0.2"/>
  <cols>
    <col min="1" max="1" width="4.125" style="470" customWidth="1"/>
    <col min="2" max="2" width="2.5" style="470" customWidth="1"/>
    <col min="3" max="3" width="44.125" style="1" customWidth="1"/>
    <col min="4" max="4" width="5.625" style="471" customWidth="1"/>
    <col min="5" max="5" width="6.625" style="471" customWidth="1"/>
    <col min="6" max="7" width="10.625" style="471" customWidth="1"/>
    <col min="8" max="8" width="10.625" style="1" customWidth="1"/>
    <col min="9" max="9" width="12.625" style="1" customWidth="1"/>
    <col min="10" max="10" width="14.625" style="1" customWidth="1"/>
    <col min="11" max="256" width="8.625" style="1"/>
    <col min="257" max="257" width="4.125" style="1" customWidth="1"/>
    <col min="258" max="258" width="2.5" style="1" customWidth="1"/>
    <col min="259" max="259" width="44.125" style="1" customWidth="1"/>
    <col min="260" max="260" width="5.625" style="1" customWidth="1"/>
    <col min="261" max="261" width="6.625" style="1" customWidth="1"/>
    <col min="262" max="264" width="10.625" style="1" customWidth="1"/>
    <col min="265" max="265" width="12.625" style="1" customWidth="1"/>
    <col min="266" max="266" width="14.625" style="1" customWidth="1"/>
    <col min="267" max="512" width="8.625" style="1"/>
    <col min="513" max="513" width="4.125" style="1" customWidth="1"/>
    <col min="514" max="514" width="2.5" style="1" customWidth="1"/>
    <col min="515" max="515" width="44.125" style="1" customWidth="1"/>
    <col min="516" max="516" width="5.625" style="1" customWidth="1"/>
    <col min="517" max="517" width="6.625" style="1" customWidth="1"/>
    <col min="518" max="520" width="10.625" style="1" customWidth="1"/>
    <col min="521" max="521" width="12.625" style="1" customWidth="1"/>
    <col min="522" max="522" width="14.625" style="1" customWidth="1"/>
    <col min="523" max="768" width="8.625" style="1"/>
    <col min="769" max="769" width="4.125" style="1" customWidth="1"/>
    <col min="770" max="770" width="2.5" style="1" customWidth="1"/>
    <col min="771" max="771" width="44.125" style="1" customWidth="1"/>
    <col min="772" max="772" width="5.625" style="1" customWidth="1"/>
    <col min="773" max="773" width="6.625" style="1" customWidth="1"/>
    <col min="774" max="776" width="10.625" style="1" customWidth="1"/>
    <col min="777" max="777" width="12.625" style="1" customWidth="1"/>
    <col min="778" max="778" width="14.625" style="1" customWidth="1"/>
    <col min="779" max="1024" width="8.625" style="1"/>
    <col min="1025" max="1025" width="4.125" style="1" customWidth="1"/>
    <col min="1026" max="1026" width="2.5" style="1" customWidth="1"/>
    <col min="1027" max="1027" width="44.125" style="1" customWidth="1"/>
    <col min="1028" max="1028" width="5.625" style="1" customWidth="1"/>
    <col min="1029" max="1029" width="6.625" style="1" customWidth="1"/>
    <col min="1030" max="1032" width="10.625" style="1" customWidth="1"/>
    <col min="1033" max="1033" width="12.625" style="1" customWidth="1"/>
    <col min="1034" max="1034" width="14.625" style="1" customWidth="1"/>
    <col min="1035" max="1280" width="8.625" style="1"/>
    <col min="1281" max="1281" width="4.125" style="1" customWidth="1"/>
    <col min="1282" max="1282" width="2.5" style="1" customWidth="1"/>
    <col min="1283" max="1283" width="44.125" style="1" customWidth="1"/>
    <col min="1284" max="1284" width="5.625" style="1" customWidth="1"/>
    <col min="1285" max="1285" width="6.625" style="1" customWidth="1"/>
    <col min="1286" max="1288" width="10.625" style="1" customWidth="1"/>
    <col min="1289" max="1289" width="12.625" style="1" customWidth="1"/>
    <col min="1290" max="1290" width="14.625" style="1" customWidth="1"/>
    <col min="1291" max="1536" width="8.625" style="1"/>
    <col min="1537" max="1537" width="4.125" style="1" customWidth="1"/>
    <col min="1538" max="1538" width="2.5" style="1" customWidth="1"/>
    <col min="1539" max="1539" width="44.125" style="1" customWidth="1"/>
    <col min="1540" max="1540" width="5.625" style="1" customWidth="1"/>
    <col min="1541" max="1541" width="6.625" style="1" customWidth="1"/>
    <col min="1542" max="1544" width="10.625" style="1" customWidth="1"/>
    <col min="1545" max="1545" width="12.625" style="1" customWidth="1"/>
    <col min="1546" max="1546" width="14.625" style="1" customWidth="1"/>
    <col min="1547" max="1792" width="8.625" style="1"/>
    <col min="1793" max="1793" width="4.125" style="1" customWidth="1"/>
    <col min="1794" max="1794" width="2.5" style="1" customWidth="1"/>
    <col min="1795" max="1795" width="44.125" style="1" customWidth="1"/>
    <col min="1796" max="1796" width="5.625" style="1" customWidth="1"/>
    <col min="1797" max="1797" width="6.625" style="1" customWidth="1"/>
    <col min="1798" max="1800" width="10.625" style="1" customWidth="1"/>
    <col min="1801" max="1801" width="12.625" style="1" customWidth="1"/>
    <col min="1802" max="1802" width="14.625" style="1" customWidth="1"/>
    <col min="1803" max="2048" width="8.625" style="1"/>
    <col min="2049" max="2049" width="4.125" style="1" customWidth="1"/>
    <col min="2050" max="2050" width="2.5" style="1" customWidth="1"/>
    <col min="2051" max="2051" width="44.125" style="1" customWidth="1"/>
    <col min="2052" max="2052" width="5.625" style="1" customWidth="1"/>
    <col min="2053" max="2053" width="6.625" style="1" customWidth="1"/>
    <col min="2054" max="2056" width="10.625" style="1" customWidth="1"/>
    <col min="2057" max="2057" width="12.625" style="1" customWidth="1"/>
    <col min="2058" max="2058" width="14.625" style="1" customWidth="1"/>
    <col min="2059" max="2304" width="8.625" style="1"/>
    <col min="2305" max="2305" width="4.125" style="1" customWidth="1"/>
    <col min="2306" max="2306" width="2.5" style="1" customWidth="1"/>
    <col min="2307" max="2307" width="44.125" style="1" customWidth="1"/>
    <col min="2308" max="2308" width="5.625" style="1" customWidth="1"/>
    <col min="2309" max="2309" width="6.625" style="1" customWidth="1"/>
    <col min="2310" max="2312" width="10.625" style="1" customWidth="1"/>
    <col min="2313" max="2313" width="12.625" style="1" customWidth="1"/>
    <col min="2314" max="2314" width="14.625" style="1" customWidth="1"/>
    <col min="2315" max="2560" width="8.625" style="1"/>
    <col min="2561" max="2561" width="4.125" style="1" customWidth="1"/>
    <col min="2562" max="2562" width="2.5" style="1" customWidth="1"/>
    <col min="2563" max="2563" width="44.125" style="1" customWidth="1"/>
    <col min="2564" max="2564" width="5.625" style="1" customWidth="1"/>
    <col min="2565" max="2565" width="6.625" style="1" customWidth="1"/>
    <col min="2566" max="2568" width="10.625" style="1" customWidth="1"/>
    <col min="2569" max="2569" width="12.625" style="1" customWidth="1"/>
    <col min="2570" max="2570" width="14.625" style="1" customWidth="1"/>
    <col min="2571" max="2816" width="8.625" style="1"/>
    <col min="2817" max="2817" width="4.125" style="1" customWidth="1"/>
    <col min="2818" max="2818" width="2.5" style="1" customWidth="1"/>
    <col min="2819" max="2819" width="44.125" style="1" customWidth="1"/>
    <col min="2820" max="2820" width="5.625" style="1" customWidth="1"/>
    <col min="2821" max="2821" width="6.625" style="1" customWidth="1"/>
    <col min="2822" max="2824" width="10.625" style="1" customWidth="1"/>
    <col min="2825" max="2825" width="12.625" style="1" customWidth="1"/>
    <col min="2826" max="2826" width="14.625" style="1" customWidth="1"/>
    <col min="2827" max="3072" width="8.625" style="1"/>
    <col min="3073" max="3073" width="4.125" style="1" customWidth="1"/>
    <col min="3074" max="3074" width="2.5" style="1" customWidth="1"/>
    <col min="3075" max="3075" width="44.125" style="1" customWidth="1"/>
    <col min="3076" max="3076" width="5.625" style="1" customWidth="1"/>
    <col min="3077" max="3077" width="6.625" style="1" customWidth="1"/>
    <col min="3078" max="3080" width="10.625" style="1" customWidth="1"/>
    <col min="3081" max="3081" width="12.625" style="1" customWidth="1"/>
    <col min="3082" max="3082" width="14.625" style="1" customWidth="1"/>
    <col min="3083" max="3328" width="8.625" style="1"/>
    <col min="3329" max="3329" width="4.125" style="1" customWidth="1"/>
    <col min="3330" max="3330" width="2.5" style="1" customWidth="1"/>
    <col min="3331" max="3331" width="44.125" style="1" customWidth="1"/>
    <col min="3332" max="3332" width="5.625" style="1" customWidth="1"/>
    <col min="3333" max="3333" width="6.625" style="1" customWidth="1"/>
    <col min="3334" max="3336" width="10.625" style="1" customWidth="1"/>
    <col min="3337" max="3337" width="12.625" style="1" customWidth="1"/>
    <col min="3338" max="3338" width="14.625" style="1" customWidth="1"/>
    <col min="3339" max="3584" width="8.625" style="1"/>
    <col min="3585" max="3585" width="4.125" style="1" customWidth="1"/>
    <col min="3586" max="3586" width="2.5" style="1" customWidth="1"/>
    <col min="3587" max="3587" width="44.125" style="1" customWidth="1"/>
    <col min="3588" max="3588" width="5.625" style="1" customWidth="1"/>
    <col min="3589" max="3589" width="6.625" style="1" customWidth="1"/>
    <col min="3590" max="3592" width="10.625" style="1" customWidth="1"/>
    <col min="3593" max="3593" width="12.625" style="1" customWidth="1"/>
    <col min="3594" max="3594" width="14.625" style="1" customWidth="1"/>
    <col min="3595" max="3840" width="8.625" style="1"/>
    <col min="3841" max="3841" width="4.125" style="1" customWidth="1"/>
    <col min="3842" max="3842" width="2.5" style="1" customWidth="1"/>
    <col min="3843" max="3843" width="44.125" style="1" customWidth="1"/>
    <col min="3844" max="3844" width="5.625" style="1" customWidth="1"/>
    <col min="3845" max="3845" width="6.625" style="1" customWidth="1"/>
    <col min="3846" max="3848" width="10.625" style="1" customWidth="1"/>
    <col min="3849" max="3849" width="12.625" style="1" customWidth="1"/>
    <col min="3850" max="3850" width="14.625" style="1" customWidth="1"/>
    <col min="3851" max="4096" width="8.625" style="1"/>
    <col min="4097" max="4097" width="4.125" style="1" customWidth="1"/>
    <col min="4098" max="4098" width="2.5" style="1" customWidth="1"/>
    <col min="4099" max="4099" width="44.125" style="1" customWidth="1"/>
    <col min="4100" max="4100" width="5.625" style="1" customWidth="1"/>
    <col min="4101" max="4101" width="6.625" style="1" customWidth="1"/>
    <col min="4102" max="4104" width="10.625" style="1" customWidth="1"/>
    <col min="4105" max="4105" width="12.625" style="1" customWidth="1"/>
    <col min="4106" max="4106" width="14.625" style="1" customWidth="1"/>
    <col min="4107" max="4352" width="8.625" style="1"/>
    <col min="4353" max="4353" width="4.125" style="1" customWidth="1"/>
    <col min="4354" max="4354" width="2.5" style="1" customWidth="1"/>
    <col min="4355" max="4355" width="44.125" style="1" customWidth="1"/>
    <col min="4356" max="4356" width="5.625" style="1" customWidth="1"/>
    <col min="4357" max="4357" width="6.625" style="1" customWidth="1"/>
    <col min="4358" max="4360" width="10.625" style="1" customWidth="1"/>
    <col min="4361" max="4361" width="12.625" style="1" customWidth="1"/>
    <col min="4362" max="4362" width="14.625" style="1" customWidth="1"/>
    <col min="4363" max="4608" width="8.625" style="1"/>
    <col min="4609" max="4609" width="4.125" style="1" customWidth="1"/>
    <col min="4610" max="4610" width="2.5" style="1" customWidth="1"/>
    <col min="4611" max="4611" width="44.125" style="1" customWidth="1"/>
    <col min="4612" max="4612" width="5.625" style="1" customWidth="1"/>
    <col min="4613" max="4613" width="6.625" style="1" customWidth="1"/>
    <col min="4614" max="4616" width="10.625" style="1" customWidth="1"/>
    <col min="4617" max="4617" width="12.625" style="1" customWidth="1"/>
    <col min="4618" max="4618" width="14.625" style="1" customWidth="1"/>
    <col min="4619" max="4864" width="8.625" style="1"/>
    <col min="4865" max="4865" width="4.125" style="1" customWidth="1"/>
    <col min="4866" max="4866" width="2.5" style="1" customWidth="1"/>
    <col min="4867" max="4867" width="44.125" style="1" customWidth="1"/>
    <col min="4868" max="4868" width="5.625" style="1" customWidth="1"/>
    <col min="4869" max="4869" width="6.625" style="1" customWidth="1"/>
    <col min="4870" max="4872" width="10.625" style="1" customWidth="1"/>
    <col min="4873" max="4873" width="12.625" style="1" customWidth="1"/>
    <col min="4874" max="4874" width="14.625" style="1" customWidth="1"/>
    <col min="4875" max="5120" width="8.625" style="1"/>
    <col min="5121" max="5121" width="4.125" style="1" customWidth="1"/>
    <col min="5122" max="5122" width="2.5" style="1" customWidth="1"/>
    <col min="5123" max="5123" width="44.125" style="1" customWidth="1"/>
    <col min="5124" max="5124" width="5.625" style="1" customWidth="1"/>
    <col min="5125" max="5125" width="6.625" style="1" customWidth="1"/>
    <col min="5126" max="5128" width="10.625" style="1" customWidth="1"/>
    <col min="5129" max="5129" width="12.625" style="1" customWidth="1"/>
    <col min="5130" max="5130" width="14.625" style="1" customWidth="1"/>
    <col min="5131" max="5376" width="8.625" style="1"/>
    <col min="5377" max="5377" width="4.125" style="1" customWidth="1"/>
    <col min="5378" max="5378" width="2.5" style="1" customWidth="1"/>
    <col min="5379" max="5379" width="44.125" style="1" customWidth="1"/>
    <col min="5380" max="5380" width="5.625" style="1" customWidth="1"/>
    <col min="5381" max="5381" width="6.625" style="1" customWidth="1"/>
    <col min="5382" max="5384" width="10.625" style="1" customWidth="1"/>
    <col min="5385" max="5385" width="12.625" style="1" customWidth="1"/>
    <col min="5386" max="5386" width="14.625" style="1" customWidth="1"/>
    <col min="5387" max="5632" width="8.625" style="1"/>
    <col min="5633" max="5633" width="4.125" style="1" customWidth="1"/>
    <col min="5634" max="5634" width="2.5" style="1" customWidth="1"/>
    <col min="5635" max="5635" width="44.125" style="1" customWidth="1"/>
    <col min="5636" max="5636" width="5.625" style="1" customWidth="1"/>
    <col min="5637" max="5637" width="6.625" style="1" customWidth="1"/>
    <col min="5638" max="5640" width="10.625" style="1" customWidth="1"/>
    <col min="5641" max="5641" width="12.625" style="1" customWidth="1"/>
    <col min="5642" max="5642" width="14.625" style="1" customWidth="1"/>
    <col min="5643" max="5888" width="8.625" style="1"/>
    <col min="5889" max="5889" width="4.125" style="1" customWidth="1"/>
    <col min="5890" max="5890" width="2.5" style="1" customWidth="1"/>
    <col min="5891" max="5891" width="44.125" style="1" customWidth="1"/>
    <col min="5892" max="5892" width="5.625" style="1" customWidth="1"/>
    <col min="5893" max="5893" width="6.625" style="1" customWidth="1"/>
    <col min="5894" max="5896" width="10.625" style="1" customWidth="1"/>
    <col min="5897" max="5897" width="12.625" style="1" customWidth="1"/>
    <col min="5898" max="5898" width="14.625" style="1" customWidth="1"/>
    <col min="5899" max="6144" width="8.625" style="1"/>
    <col min="6145" max="6145" width="4.125" style="1" customWidth="1"/>
    <col min="6146" max="6146" width="2.5" style="1" customWidth="1"/>
    <col min="6147" max="6147" width="44.125" style="1" customWidth="1"/>
    <col min="6148" max="6148" width="5.625" style="1" customWidth="1"/>
    <col min="6149" max="6149" width="6.625" style="1" customWidth="1"/>
    <col min="6150" max="6152" width="10.625" style="1" customWidth="1"/>
    <col min="6153" max="6153" width="12.625" style="1" customWidth="1"/>
    <col min="6154" max="6154" width="14.625" style="1" customWidth="1"/>
    <col min="6155" max="6400" width="8.625" style="1"/>
    <col min="6401" max="6401" width="4.125" style="1" customWidth="1"/>
    <col min="6402" max="6402" width="2.5" style="1" customWidth="1"/>
    <col min="6403" max="6403" width="44.125" style="1" customWidth="1"/>
    <col min="6404" max="6404" width="5.625" style="1" customWidth="1"/>
    <col min="6405" max="6405" width="6.625" style="1" customWidth="1"/>
    <col min="6406" max="6408" width="10.625" style="1" customWidth="1"/>
    <col min="6409" max="6409" width="12.625" style="1" customWidth="1"/>
    <col min="6410" max="6410" width="14.625" style="1" customWidth="1"/>
    <col min="6411" max="6656" width="8.625" style="1"/>
    <col min="6657" max="6657" width="4.125" style="1" customWidth="1"/>
    <col min="6658" max="6658" width="2.5" style="1" customWidth="1"/>
    <col min="6659" max="6659" width="44.125" style="1" customWidth="1"/>
    <col min="6660" max="6660" width="5.625" style="1" customWidth="1"/>
    <col min="6661" max="6661" width="6.625" style="1" customWidth="1"/>
    <col min="6662" max="6664" width="10.625" style="1" customWidth="1"/>
    <col min="6665" max="6665" width="12.625" style="1" customWidth="1"/>
    <col min="6666" max="6666" width="14.625" style="1" customWidth="1"/>
    <col min="6667" max="6912" width="8.625" style="1"/>
    <col min="6913" max="6913" width="4.125" style="1" customWidth="1"/>
    <col min="6914" max="6914" width="2.5" style="1" customWidth="1"/>
    <col min="6915" max="6915" width="44.125" style="1" customWidth="1"/>
    <col min="6916" max="6916" width="5.625" style="1" customWidth="1"/>
    <col min="6917" max="6917" width="6.625" style="1" customWidth="1"/>
    <col min="6918" max="6920" width="10.625" style="1" customWidth="1"/>
    <col min="6921" max="6921" width="12.625" style="1" customWidth="1"/>
    <col min="6922" max="6922" width="14.625" style="1" customWidth="1"/>
    <col min="6923" max="7168" width="8.625" style="1"/>
    <col min="7169" max="7169" width="4.125" style="1" customWidth="1"/>
    <col min="7170" max="7170" width="2.5" style="1" customWidth="1"/>
    <col min="7171" max="7171" width="44.125" style="1" customWidth="1"/>
    <col min="7172" max="7172" width="5.625" style="1" customWidth="1"/>
    <col min="7173" max="7173" width="6.625" style="1" customWidth="1"/>
    <col min="7174" max="7176" width="10.625" style="1" customWidth="1"/>
    <col min="7177" max="7177" width="12.625" style="1" customWidth="1"/>
    <col min="7178" max="7178" width="14.625" style="1" customWidth="1"/>
    <col min="7179" max="7424" width="8.625" style="1"/>
    <col min="7425" max="7425" width="4.125" style="1" customWidth="1"/>
    <col min="7426" max="7426" width="2.5" style="1" customWidth="1"/>
    <col min="7427" max="7427" width="44.125" style="1" customWidth="1"/>
    <col min="7428" max="7428" width="5.625" style="1" customWidth="1"/>
    <col min="7429" max="7429" width="6.625" style="1" customWidth="1"/>
    <col min="7430" max="7432" width="10.625" style="1" customWidth="1"/>
    <col min="7433" max="7433" width="12.625" style="1" customWidth="1"/>
    <col min="7434" max="7434" width="14.625" style="1" customWidth="1"/>
    <col min="7435" max="7680" width="8.625" style="1"/>
    <col min="7681" max="7681" width="4.125" style="1" customWidth="1"/>
    <col min="7682" max="7682" width="2.5" style="1" customWidth="1"/>
    <col min="7683" max="7683" width="44.125" style="1" customWidth="1"/>
    <col min="7684" max="7684" width="5.625" style="1" customWidth="1"/>
    <col min="7685" max="7685" width="6.625" style="1" customWidth="1"/>
    <col min="7686" max="7688" width="10.625" style="1" customWidth="1"/>
    <col min="7689" max="7689" width="12.625" style="1" customWidth="1"/>
    <col min="7690" max="7690" width="14.625" style="1" customWidth="1"/>
    <col min="7691" max="7936" width="8.625" style="1"/>
    <col min="7937" max="7937" width="4.125" style="1" customWidth="1"/>
    <col min="7938" max="7938" width="2.5" style="1" customWidth="1"/>
    <col min="7939" max="7939" width="44.125" style="1" customWidth="1"/>
    <col min="7940" max="7940" width="5.625" style="1" customWidth="1"/>
    <col min="7941" max="7941" width="6.625" style="1" customWidth="1"/>
    <col min="7942" max="7944" width="10.625" style="1" customWidth="1"/>
    <col min="7945" max="7945" width="12.625" style="1" customWidth="1"/>
    <col min="7946" max="7946" width="14.625" style="1" customWidth="1"/>
    <col min="7947" max="8192" width="8.625" style="1"/>
    <col min="8193" max="8193" width="4.125" style="1" customWidth="1"/>
    <col min="8194" max="8194" width="2.5" style="1" customWidth="1"/>
    <col min="8195" max="8195" width="44.125" style="1" customWidth="1"/>
    <col min="8196" max="8196" width="5.625" style="1" customWidth="1"/>
    <col min="8197" max="8197" width="6.625" style="1" customWidth="1"/>
    <col min="8198" max="8200" width="10.625" style="1" customWidth="1"/>
    <col min="8201" max="8201" width="12.625" style="1" customWidth="1"/>
    <col min="8202" max="8202" width="14.625" style="1" customWidth="1"/>
    <col min="8203" max="8448" width="8.625" style="1"/>
    <col min="8449" max="8449" width="4.125" style="1" customWidth="1"/>
    <col min="8450" max="8450" width="2.5" style="1" customWidth="1"/>
    <col min="8451" max="8451" width="44.125" style="1" customWidth="1"/>
    <col min="8452" max="8452" width="5.625" style="1" customWidth="1"/>
    <col min="8453" max="8453" width="6.625" style="1" customWidth="1"/>
    <col min="8454" max="8456" width="10.625" style="1" customWidth="1"/>
    <col min="8457" max="8457" width="12.625" style="1" customWidth="1"/>
    <col min="8458" max="8458" width="14.625" style="1" customWidth="1"/>
    <col min="8459" max="8704" width="8.625" style="1"/>
    <col min="8705" max="8705" width="4.125" style="1" customWidth="1"/>
    <col min="8706" max="8706" width="2.5" style="1" customWidth="1"/>
    <col min="8707" max="8707" width="44.125" style="1" customWidth="1"/>
    <col min="8708" max="8708" width="5.625" style="1" customWidth="1"/>
    <col min="8709" max="8709" width="6.625" style="1" customWidth="1"/>
    <col min="8710" max="8712" width="10.625" style="1" customWidth="1"/>
    <col min="8713" max="8713" width="12.625" style="1" customWidth="1"/>
    <col min="8714" max="8714" width="14.625" style="1" customWidth="1"/>
    <col min="8715" max="8960" width="8.625" style="1"/>
    <col min="8961" max="8961" width="4.125" style="1" customWidth="1"/>
    <col min="8962" max="8962" width="2.5" style="1" customWidth="1"/>
    <col min="8963" max="8963" width="44.125" style="1" customWidth="1"/>
    <col min="8964" max="8964" width="5.625" style="1" customWidth="1"/>
    <col min="8965" max="8965" width="6.625" style="1" customWidth="1"/>
    <col min="8966" max="8968" width="10.625" style="1" customWidth="1"/>
    <col min="8969" max="8969" width="12.625" style="1" customWidth="1"/>
    <col min="8970" max="8970" width="14.625" style="1" customWidth="1"/>
    <col min="8971" max="9216" width="8.625" style="1"/>
    <col min="9217" max="9217" width="4.125" style="1" customWidth="1"/>
    <col min="9218" max="9218" width="2.5" style="1" customWidth="1"/>
    <col min="9219" max="9219" width="44.125" style="1" customWidth="1"/>
    <col min="9220" max="9220" width="5.625" style="1" customWidth="1"/>
    <col min="9221" max="9221" width="6.625" style="1" customWidth="1"/>
    <col min="9222" max="9224" width="10.625" style="1" customWidth="1"/>
    <col min="9225" max="9225" width="12.625" style="1" customWidth="1"/>
    <col min="9226" max="9226" width="14.625" style="1" customWidth="1"/>
    <col min="9227" max="9472" width="8.625" style="1"/>
    <col min="9473" max="9473" width="4.125" style="1" customWidth="1"/>
    <col min="9474" max="9474" width="2.5" style="1" customWidth="1"/>
    <col min="9475" max="9475" width="44.125" style="1" customWidth="1"/>
    <col min="9476" max="9476" width="5.625" style="1" customWidth="1"/>
    <col min="9477" max="9477" width="6.625" style="1" customWidth="1"/>
    <col min="9478" max="9480" width="10.625" style="1" customWidth="1"/>
    <col min="9481" max="9481" width="12.625" style="1" customWidth="1"/>
    <col min="9482" max="9482" width="14.625" style="1" customWidth="1"/>
    <col min="9483" max="9728" width="8.625" style="1"/>
    <col min="9729" max="9729" width="4.125" style="1" customWidth="1"/>
    <col min="9730" max="9730" width="2.5" style="1" customWidth="1"/>
    <col min="9731" max="9731" width="44.125" style="1" customWidth="1"/>
    <col min="9732" max="9732" width="5.625" style="1" customWidth="1"/>
    <col min="9733" max="9733" width="6.625" style="1" customWidth="1"/>
    <col min="9734" max="9736" width="10.625" style="1" customWidth="1"/>
    <col min="9737" max="9737" width="12.625" style="1" customWidth="1"/>
    <col min="9738" max="9738" width="14.625" style="1" customWidth="1"/>
    <col min="9739" max="9984" width="8.625" style="1"/>
    <col min="9985" max="9985" width="4.125" style="1" customWidth="1"/>
    <col min="9986" max="9986" width="2.5" style="1" customWidth="1"/>
    <col min="9987" max="9987" width="44.125" style="1" customWidth="1"/>
    <col min="9988" max="9988" width="5.625" style="1" customWidth="1"/>
    <col min="9989" max="9989" width="6.625" style="1" customWidth="1"/>
    <col min="9990" max="9992" width="10.625" style="1" customWidth="1"/>
    <col min="9993" max="9993" width="12.625" style="1" customWidth="1"/>
    <col min="9994" max="9994" width="14.625" style="1" customWidth="1"/>
    <col min="9995" max="10240" width="8.625" style="1"/>
    <col min="10241" max="10241" width="4.125" style="1" customWidth="1"/>
    <col min="10242" max="10242" width="2.5" style="1" customWidth="1"/>
    <col min="10243" max="10243" width="44.125" style="1" customWidth="1"/>
    <col min="10244" max="10244" width="5.625" style="1" customWidth="1"/>
    <col min="10245" max="10245" width="6.625" style="1" customWidth="1"/>
    <col min="10246" max="10248" width="10.625" style="1" customWidth="1"/>
    <col min="10249" max="10249" width="12.625" style="1" customWidth="1"/>
    <col min="10250" max="10250" width="14.625" style="1" customWidth="1"/>
    <col min="10251" max="10496" width="8.625" style="1"/>
    <col min="10497" max="10497" width="4.125" style="1" customWidth="1"/>
    <col min="10498" max="10498" width="2.5" style="1" customWidth="1"/>
    <col min="10499" max="10499" width="44.125" style="1" customWidth="1"/>
    <col min="10500" max="10500" width="5.625" style="1" customWidth="1"/>
    <col min="10501" max="10501" width="6.625" style="1" customWidth="1"/>
    <col min="10502" max="10504" width="10.625" style="1" customWidth="1"/>
    <col min="10505" max="10505" width="12.625" style="1" customWidth="1"/>
    <col min="10506" max="10506" width="14.625" style="1" customWidth="1"/>
    <col min="10507" max="10752" width="8.625" style="1"/>
    <col min="10753" max="10753" width="4.125" style="1" customWidth="1"/>
    <col min="10754" max="10754" width="2.5" style="1" customWidth="1"/>
    <col min="10755" max="10755" width="44.125" style="1" customWidth="1"/>
    <col min="10756" max="10756" width="5.625" style="1" customWidth="1"/>
    <col min="10757" max="10757" width="6.625" style="1" customWidth="1"/>
    <col min="10758" max="10760" width="10.625" style="1" customWidth="1"/>
    <col min="10761" max="10761" width="12.625" style="1" customWidth="1"/>
    <col min="10762" max="10762" width="14.625" style="1" customWidth="1"/>
    <col min="10763" max="11008" width="8.625" style="1"/>
    <col min="11009" max="11009" width="4.125" style="1" customWidth="1"/>
    <col min="11010" max="11010" width="2.5" style="1" customWidth="1"/>
    <col min="11011" max="11011" width="44.125" style="1" customWidth="1"/>
    <col min="11012" max="11012" width="5.625" style="1" customWidth="1"/>
    <col min="11013" max="11013" width="6.625" style="1" customWidth="1"/>
    <col min="11014" max="11016" width="10.625" style="1" customWidth="1"/>
    <col min="11017" max="11017" width="12.625" style="1" customWidth="1"/>
    <col min="11018" max="11018" width="14.625" style="1" customWidth="1"/>
    <col min="11019" max="11264" width="8.625" style="1"/>
    <col min="11265" max="11265" width="4.125" style="1" customWidth="1"/>
    <col min="11266" max="11266" width="2.5" style="1" customWidth="1"/>
    <col min="11267" max="11267" width="44.125" style="1" customWidth="1"/>
    <col min="11268" max="11268" width="5.625" style="1" customWidth="1"/>
    <col min="11269" max="11269" width="6.625" style="1" customWidth="1"/>
    <col min="11270" max="11272" width="10.625" style="1" customWidth="1"/>
    <col min="11273" max="11273" width="12.625" style="1" customWidth="1"/>
    <col min="11274" max="11274" width="14.625" style="1" customWidth="1"/>
    <col min="11275" max="11520" width="8.625" style="1"/>
    <col min="11521" max="11521" width="4.125" style="1" customWidth="1"/>
    <col min="11522" max="11522" width="2.5" style="1" customWidth="1"/>
    <col min="11523" max="11523" width="44.125" style="1" customWidth="1"/>
    <col min="11524" max="11524" width="5.625" style="1" customWidth="1"/>
    <col min="11525" max="11525" width="6.625" style="1" customWidth="1"/>
    <col min="11526" max="11528" width="10.625" style="1" customWidth="1"/>
    <col min="11529" max="11529" width="12.625" style="1" customWidth="1"/>
    <col min="11530" max="11530" width="14.625" style="1" customWidth="1"/>
    <col min="11531" max="11776" width="8.625" style="1"/>
    <col min="11777" max="11777" width="4.125" style="1" customWidth="1"/>
    <col min="11778" max="11778" width="2.5" style="1" customWidth="1"/>
    <col min="11779" max="11779" width="44.125" style="1" customWidth="1"/>
    <col min="11780" max="11780" width="5.625" style="1" customWidth="1"/>
    <col min="11781" max="11781" width="6.625" style="1" customWidth="1"/>
    <col min="11782" max="11784" width="10.625" style="1" customWidth="1"/>
    <col min="11785" max="11785" width="12.625" style="1" customWidth="1"/>
    <col min="11786" max="11786" width="14.625" style="1" customWidth="1"/>
    <col min="11787" max="12032" width="8.625" style="1"/>
    <col min="12033" max="12033" width="4.125" style="1" customWidth="1"/>
    <col min="12034" max="12034" width="2.5" style="1" customWidth="1"/>
    <col min="12035" max="12035" width="44.125" style="1" customWidth="1"/>
    <col min="12036" max="12036" width="5.625" style="1" customWidth="1"/>
    <col min="12037" max="12037" width="6.625" style="1" customWidth="1"/>
    <col min="12038" max="12040" width="10.625" style="1" customWidth="1"/>
    <col min="12041" max="12041" width="12.625" style="1" customWidth="1"/>
    <col min="12042" max="12042" width="14.625" style="1" customWidth="1"/>
    <col min="12043" max="12288" width="8.625" style="1"/>
    <col min="12289" max="12289" width="4.125" style="1" customWidth="1"/>
    <col min="12290" max="12290" width="2.5" style="1" customWidth="1"/>
    <col min="12291" max="12291" width="44.125" style="1" customWidth="1"/>
    <col min="12292" max="12292" width="5.625" style="1" customWidth="1"/>
    <col min="12293" max="12293" width="6.625" style="1" customWidth="1"/>
    <col min="12294" max="12296" width="10.625" style="1" customWidth="1"/>
    <col min="12297" max="12297" width="12.625" style="1" customWidth="1"/>
    <col min="12298" max="12298" width="14.625" style="1" customWidth="1"/>
    <col min="12299" max="12544" width="8.625" style="1"/>
    <col min="12545" max="12545" width="4.125" style="1" customWidth="1"/>
    <col min="12546" max="12546" width="2.5" style="1" customWidth="1"/>
    <col min="12547" max="12547" width="44.125" style="1" customWidth="1"/>
    <col min="12548" max="12548" width="5.625" style="1" customWidth="1"/>
    <col min="12549" max="12549" width="6.625" style="1" customWidth="1"/>
    <col min="12550" max="12552" width="10.625" style="1" customWidth="1"/>
    <col min="12553" max="12553" width="12.625" style="1" customWidth="1"/>
    <col min="12554" max="12554" width="14.625" style="1" customWidth="1"/>
    <col min="12555" max="12800" width="8.625" style="1"/>
    <col min="12801" max="12801" width="4.125" style="1" customWidth="1"/>
    <col min="12802" max="12802" width="2.5" style="1" customWidth="1"/>
    <col min="12803" max="12803" width="44.125" style="1" customWidth="1"/>
    <col min="12804" max="12804" width="5.625" style="1" customWidth="1"/>
    <col min="12805" max="12805" width="6.625" style="1" customWidth="1"/>
    <col min="12806" max="12808" width="10.625" style="1" customWidth="1"/>
    <col min="12809" max="12809" width="12.625" style="1" customWidth="1"/>
    <col min="12810" max="12810" width="14.625" style="1" customWidth="1"/>
    <col min="12811" max="13056" width="8.625" style="1"/>
    <col min="13057" max="13057" width="4.125" style="1" customWidth="1"/>
    <col min="13058" max="13058" width="2.5" style="1" customWidth="1"/>
    <col min="13059" max="13059" width="44.125" style="1" customWidth="1"/>
    <col min="13060" max="13060" width="5.625" style="1" customWidth="1"/>
    <col min="13061" max="13061" width="6.625" style="1" customWidth="1"/>
    <col min="13062" max="13064" width="10.625" style="1" customWidth="1"/>
    <col min="13065" max="13065" width="12.625" style="1" customWidth="1"/>
    <col min="13066" max="13066" width="14.625" style="1" customWidth="1"/>
    <col min="13067" max="13312" width="8.625" style="1"/>
    <col min="13313" max="13313" width="4.125" style="1" customWidth="1"/>
    <col min="13314" max="13314" width="2.5" style="1" customWidth="1"/>
    <col min="13315" max="13315" width="44.125" style="1" customWidth="1"/>
    <col min="13316" max="13316" width="5.625" style="1" customWidth="1"/>
    <col min="13317" max="13317" width="6.625" style="1" customWidth="1"/>
    <col min="13318" max="13320" width="10.625" style="1" customWidth="1"/>
    <col min="13321" max="13321" width="12.625" style="1" customWidth="1"/>
    <col min="13322" max="13322" width="14.625" style="1" customWidth="1"/>
    <col min="13323" max="13568" width="8.625" style="1"/>
    <col min="13569" max="13569" width="4.125" style="1" customWidth="1"/>
    <col min="13570" max="13570" width="2.5" style="1" customWidth="1"/>
    <col min="13571" max="13571" width="44.125" style="1" customWidth="1"/>
    <col min="13572" max="13572" width="5.625" style="1" customWidth="1"/>
    <col min="13573" max="13573" width="6.625" style="1" customWidth="1"/>
    <col min="13574" max="13576" width="10.625" style="1" customWidth="1"/>
    <col min="13577" max="13577" width="12.625" style="1" customWidth="1"/>
    <col min="13578" max="13578" width="14.625" style="1" customWidth="1"/>
    <col min="13579" max="13824" width="8.625" style="1"/>
    <col min="13825" max="13825" width="4.125" style="1" customWidth="1"/>
    <col min="13826" max="13826" width="2.5" style="1" customWidth="1"/>
    <col min="13827" max="13827" width="44.125" style="1" customWidth="1"/>
    <col min="13828" max="13828" width="5.625" style="1" customWidth="1"/>
    <col min="13829" max="13829" width="6.625" style="1" customWidth="1"/>
    <col min="13830" max="13832" width="10.625" style="1" customWidth="1"/>
    <col min="13833" max="13833" width="12.625" style="1" customWidth="1"/>
    <col min="13834" max="13834" width="14.625" style="1" customWidth="1"/>
    <col min="13835" max="14080" width="8.625" style="1"/>
    <col min="14081" max="14081" width="4.125" style="1" customWidth="1"/>
    <col min="14082" max="14082" width="2.5" style="1" customWidth="1"/>
    <col min="14083" max="14083" width="44.125" style="1" customWidth="1"/>
    <col min="14084" max="14084" width="5.625" style="1" customWidth="1"/>
    <col min="14085" max="14085" width="6.625" style="1" customWidth="1"/>
    <col min="14086" max="14088" width="10.625" style="1" customWidth="1"/>
    <col min="14089" max="14089" width="12.625" style="1" customWidth="1"/>
    <col min="14090" max="14090" width="14.625" style="1" customWidth="1"/>
    <col min="14091" max="14336" width="8.625" style="1"/>
    <col min="14337" max="14337" width="4.125" style="1" customWidth="1"/>
    <col min="14338" max="14338" width="2.5" style="1" customWidth="1"/>
    <col min="14339" max="14339" width="44.125" style="1" customWidth="1"/>
    <col min="14340" max="14340" width="5.625" style="1" customWidth="1"/>
    <col min="14341" max="14341" width="6.625" style="1" customWidth="1"/>
    <col min="14342" max="14344" width="10.625" style="1" customWidth="1"/>
    <col min="14345" max="14345" width="12.625" style="1" customWidth="1"/>
    <col min="14346" max="14346" width="14.625" style="1" customWidth="1"/>
    <col min="14347" max="14592" width="8.625" style="1"/>
    <col min="14593" max="14593" width="4.125" style="1" customWidth="1"/>
    <col min="14594" max="14594" width="2.5" style="1" customWidth="1"/>
    <col min="14595" max="14595" width="44.125" style="1" customWidth="1"/>
    <col min="14596" max="14596" width="5.625" style="1" customWidth="1"/>
    <col min="14597" max="14597" width="6.625" style="1" customWidth="1"/>
    <col min="14598" max="14600" width="10.625" style="1" customWidth="1"/>
    <col min="14601" max="14601" width="12.625" style="1" customWidth="1"/>
    <col min="14602" max="14602" width="14.625" style="1" customWidth="1"/>
    <col min="14603" max="14848" width="8.625" style="1"/>
    <col min="14849" max="14849" width="4.125" style="1" customWidth="1"/>
    <col min="14850" max="14850" width="2.5" style="1" customWidth="1"/>
    <col min="14851" max="14851" width="44.125" style="1" customWidth="1"/>
    <col min="14852" max="14852" width="5.625" style="1" customWidth="1"/>
    <col min="14853" max="14853" width="6.625" style="1" customWidth="1"/>
    <col min="14854" max="14856" width="10.625" style="1" customWidth="1"/>
    <col min="14857" max="14857" width="12.625" style="1" customWidth="1"/>
    <col min="14858" max="14858" width="14.625" style="1" customWidth="1"/>
    <col min="14859" max="15104" width="8.625" style="1"/>
    <col min="15105" max="15105" width="4.125" style="1" customWidth="1"/>
    <col min="15106" max="15106" width="2.5" style="1" customWidth="1"/>
    <col min="15107" max="15107" width="44.125" style="1" customWidth="1"/>
    <col min="15108" max="15108" width="5.625" style="1" customWidth="1"/>
    <col min="15109" max="15109" width="6.625" style="1" customWidth="1"/>
    <col min="15110" max="15112" width="10.625" style="1" customWidth="1"/>
    <col min="15113" max="15113" width="12.625" style="1" customWidth="1"/>
    <col min="15114" max="15114" width="14.625" style="1" customWidth="1"/>
    <col min="15115" max="15360" width="8.625" style="1"/>
    <col min="15361" max="15361" width="4.125" style="1" customWidth="1"/>
    <col min="15362" max="15362" width="2.5" style="1" customWidth="1"/>
    <col min="15363" max="15363" width="44.125" style="1" customWidth="1"/>
    <col min="15364" max="15364" width="5.625" style="1" customWidth="1"/>
    <col min="15365" max="15365" width="6.625" style="1" customWidth="1"/>
    <col min="15366" max="15368" width="10.625" style="1" customWidth="1"/>
    <col min="15369" max="15369" width="12.625" style="1" customWidth="1"/>
    <col min="15370" max="15370" width="14.625" style="1" customWidth="1"/>
    <col min="15371" max="15616" width="8.625" style="1"/>
    <col min="15617" max="15617" width="4.125" style="1" customWidth="1"/>
    <col min="15618" max="15618" width="2.5" style="1" customWidth="1"/>
    <col min="15619" max="15619" width="44.125" style="1" customWidth="1"/>
    <col min="15620" max="15620" width="5.625" style="1" customWidth="1"/>
    <col min="15621" max="15621" width="6.625" style="1" customWidth="1"/>
    <col min="15622" max="15624" width="10.625" style="1" customWidth="1"/>
    <col min="15625" max="15625" width="12.625" style="1" customWidth="1"/>
    <col min="15626" max="15626" width="14.625" style="1" customWidth="1"/>
    <col min="15627" max="15872" width="8.625" style="1"/>
    <col min="15873" max="15873" width="4.125" style="1" customWidth="1"/>
    <col min="15874" max="15874" width="2.5" style="1" customWidth="1"/>
    <col min="15875" max="15875" width="44.125" style="1" customWidth="1"/>
    <col min="15876" max="15876" width="5.625" style="1" customWidth="1"/>
    <col min="15877" max="15877" width="6.625" style="1" customWidth="1"/>
    <col min="15878" max="15880" width="10.625" style="1" customWidth="1"/>
    <col min="15881" max="15881" width="12.625" style="1" customWidth="1"/>
    <col min="15882" max="15882" width="14.625" style="1" customWidth="1"/>
    <col min="15883" max="16128" width="8.625" style="1"/>
    <col min="16129" max="16129" width="4.125" style="1" customWidth="1"/>
    <col min="16130" max="16130" width="2.5" style="1" customWidth="1"/>
    <col min="16131" max="16131" width="44.125" style="1" customWidth="1"/>
    <col min="16132" max="16132" width="5.625" style="1" customWidth="1"/>
    <col min="16133" max="16133" width="6.625" style="1" customWidth="1"/>
    <col min="16134" max="16136" width="10.625" style="1" customWidth="1"/>
    <col min="16137" max="16137" width="12.625" style="1" customWidth="1"/>
    <col min="16138" max="16138" width="14.625" style="1" customWidth="1"/>
    <col min="16139" max="16384" width="8.625" style="1"/>
  </cols>
  <sheetData>
    <row r="1" spans="1:10" ht="17.25" customHeight="1" x14ac:dyDescent="0.25">
      <c r="A1" s="642" t="s">
        <v>215</v>
      </c>
      <c r="B1" s="642"/>
      <c r="C1" s="642"/>
      <c r="D1" s="294"/>
      <c r="E1" s="294"/>
      <c r="F1" s="294"/>
      <c r="G1" s="294"/>
      <c r="H1" s="295"/>
      <c r="I1" s="295"/>
      <c r="J1" s="296"/>
    </row>
    <row r="2" spans="1:10" ht="15.75" customHeight="1" x14ac:dyDescent="0.2">
      <c r="A2" s="643" t="s">
        <v>216</v>
      </c>
      <c r="B2" s="643"/>
      <c r="C2" s="643"/>
      <c r="D2" s="294"/>
      <c r="E2" s="294"/>
      <c r="F2" s="294"/>
      <c r="G2" s="294"/>
    </row>
    <row r="3" spans="1:10" ht="6" customHeight="1" x14ac:dyDescent="0.25">
      <c r="A3" s="298"/>
      <c r="B3" s="298"/>
      <c r="C3" s="7"/>
      <c r="D3" s="294"/>
      <c r="E3" s="294"/>
      <c r="F3" s="294"/>
      <c r="G3" s="294"/>
    </row>
    <row r="4" spans="1:10" ht="15.75" x14ac:dyDescent="0.25">
      <c r="A4" s="12" t="s">
        <v>217</v>
      </c>
      <c r="B4" s="299"/>
      <c r="C4" s="7"/>
      <c r="D4" s="294"/>
      <c r="E4" s="294"/>
      <c r="F4" s="294"/>
      <c r="G4" s="294"/>
      <c r="J4" s="300" t="s">
        <v>137</v>
      </c>
    </row>
    <row r="5" spans="1:10" ht="15.75" x14ac:dyDescent="0.25">
      <c r="A5" s="301" t="s">
        <v>218</v>
      </c>
      <c r="B5" s="293"/>
      <c r="C5" s="298"/>
      <c r="D5" s="294"/>
      <c r="E5" s="294"/>
      <c r="F5" s="294"/>
      <c r="G5" s="294"/>
      <c r="H5" s="302"/>
      <c r="I5" s="302"/>
      <c r="J5" s="296" t="s">
        <v>168</v>
      </c>
    </row>
    <row r="6" spans="1:10" ht="4.5" customHeight="1" thickBot="1" x14ac:dyDescent="0.3">
      <c r="A6" s="297"/>
      <c r="B6" s="298"/>
      <c r="C6" s="298" t="s">
        <v>219</v>
      </c>
      <c r="D6" s="294"/>
      <c r="E6" s="294"/>
      <c r="F6" s="294"/>
      <c r="G6" s="294"/>
      <c r="H6" s="302"/>
      <c r="I6" s="302"/>
      <c r="J6" s="296"/>
    </row>
    <row r="7" spans="1:10" ht="15" customHeight="1" x14ac:dyDescent="0.2">
      <c r="A7" s="644" t="s">
        <v>86</v>
      </c>
      <c r="B7" s="645"/>
      <c r="C7" s="648" t="s">
        <v>87</v>
      </c>
      <c r="D7" s="648" t="s">
        <v>88</v>
      </c>
      <c r="E7" s="650" t="s">
        <v>89</v>
      </c>
      <c r="F7" s="637" t="s">
        <v>90</v>
      </c>
      <c r="G7" s="638"/>
      <c r="H7" s="637" t="s">
        <v>91</v>
      </c>
      <c r="I7" s="639"/>
      <c r="J7" s="303" t="s">
        <v>220</v>
      </c>
    </row>
    <row r="8" spans="1:10" ht="15" customHeight="1" thickBot="1" x14ac:dyDescent="0.25">
      <c r="A8" s="646"/>
      <c r="B8" s="647"/>
      <c r="C8" s="649"/>
      <c r="D8" s="649"/>
      <c r="E8" s="651"/>
      <c r="F8" s="304" t="s">
        <v>93</v>
      </c>
      <c r="G8" s="305" t="s">
        <v>94</v>
      </c>
      <c r="H8" s="304" t="s">
        <v>93</v>
      </c>
      <c r="I8" s="305" t="s">
        <v>94</v>
      </c>
      <c r="J8" s="306" t="s">
        <v>95</v>
      </c>
    </row>
    <row r="9" spans="1:10" ht="16.5" customHeight="1" thickTop="1" x14ac:dyDescent="0.2">
      <c r="A9" s="307"/>
      <c r="B9" s="308"/>
      <c r="C9" s="309" t="s">
        <v>221</v>
      </c>
      <c r="D9" s="310"/>
      <c r="E9" s="310"/>
      <c r="F9" s="310"/>
      <c r="G9" s="310"/>
      <c r="H9" s="311"/>
      <c r="I9" s="312"/>
      <c r="J9" s="313"/>
    </row>
    <row r="10" spans="1:10" s="318" customFormat="1" ht="51" customHeight="1" x14ac:dyDescent="0.2">
      <c r="A10" s="72"/>
      <c r="B10" s="314"/>
      <c r="C10" s="46" t="s">
        <v>222</v>
      </c>
      <c r="D10" s="47"/>
      <c r="E10" s="47"/>
      <c r="F10" s="47"/>
      <c r="G10" s="47"/>
      <c r="H10" s="315"/>
      <c r="I10" s="316"/>
      <c r="J10" s="317"/>
    </row>
    <row r="11" spans="1:10" s="318" customFormat="1" ht="38.25" x14ac:dyDescent="0.2">
      <c r="A11" s="319">
        <v>1.1000000000000001</v>
      </c>
      <c r="B11" s="320"/>
      <c r="C11" s="321" t="s">
        <v>223</v>
      </c>
      <c r="D11" s="47"/>
      <c r="E11" s="47"/>
      <c r="F11" s="47"/>
      <c r="G11" s="47"/>
      <c r="H11" s="315"/>
      <c r="I11" s="316"/>
      <c r="J11" s="317"/>
    </row>
    <row r="12" spans="1:10" s="318" customFormat="1" ht="15" customHeight="1" x14ac:dyDescent="0.2">
      <c r="A12" s="72"/>
      <c r="B12" s="320" t="s">
        <v>41</v>
      </c>
      <c r="C12" s="322" t="s">
        <v>224</v>
      </c>
      <c r="D12" s="323" t="str">
        <f>IF(C12="","",IF(E12="","",IF(E12&gt;1,"Nos.","No.")))</f>
        <v>Nos.</v>
      </c>
      <c r="E12" s="324">
        <v>7</v>
      </c>
      <c r="F12" s="323"/>
      <c r="G12" s="323">
        <f>F12*E12</f>
        <v>0</v>
      </c>
      <c r="H12" s="325">
        <v>7000</v>
      </c>
      <c r="I12" s="326">
        <f>H12*E12</f>
        <v>49000</v>
      </c>
      <c r="J12" s="327">
        <f>I12+G12</f>
        <v>49000</v>
      </c>
    </row>
    <row r="13" spans="1:10" s="318" customFormat="1" ht="38.25" x14ac:dyDescent="0.2">
      <c r="A13" s="319">
        <f>A11+0.1</f>
        <v>1.2000000000000002</v>
      </c>
      <c r="B13" s="320"/>
      <c r="C13" s="328" t="s">
        <v>225</v>
      </c>
      <c r="D13" s="329"/>
      <c r="E13" s="330"/>
      <c r="F13" s="329"/>
      <c r="G13" s="331"/>
      <c r="H13" s="329"/>
      <c r="I13" s="329"/>
      <c r="J13" s="332"/>
    </row>
    <row r="14" spans="1:10" s="318" customFormat="1" ht="15" customHeight="1" x14ac:dyDescent="0.2">
      <c r="A14" s="72"/>
      <c r="B14" s="333" t="s">
        <v>41</v>
      </c>
      <c r="C14" s="46" t="s">
        <v>226</v>
      </c>
      <c r="D14" s="334" t="str">
        <f>IF(C14="","",IF(E14="","",IF(E14&gt;1,"Nos.","No.")))</f>
        <v>Nos.</v>
      </c>
      <c r="E14" s="335">
        <v>4</v>
      </c>
      <c r="F14" s="323"/>
      <c r="G14" s="323">
        <f>F14*E14</f>
        <v>0</v>
      </c>
      <c r="H14" s="325">
        <v>6000</v>
      </c>
      <c r="I14" s="326">
        <f>H14*E14</f>
        <v>24000</v>
      </c>
      <c r="J14" s="327">
        <f>I14+G14</f>
        <v>24000</v>
      </c>
    </row>
    <row r="15" spans="1:10" s="318" customFormat="1" ht="27" customHeight="1" x14ac:dyDescent="0.2">
      <c r="A15" s="319">
        <f>A13+0.1</f>
        <v>1.3000000000000003</v>
      </c>
      <c r="B15" s="336"/>
      <c r="C15" s="321" t="s">
        <v>227</v>
      </c>
      <c r="D15" s="337"/>
      <c r="E15" s="338"/>
      <c r="F15" s="337"/>
      <c r="G15" s="337"/>
      <c r="H15" s="339"/>
      <c r="I15" s="340"/>
      <c r="J15" s="341"/>
    </row>
    <row r="16" spans="1:10" s="318" customFormat="1" ht="15" customHeight="1" x14ac:dyDescent="0.2">
      <c r="A16" s="342"/>
      <c r="B16" s="320" t="s">
        <v>41</v>
      </c>
      <c r="C16" s="343" t="s">
        <v>228</v>
      </c>
      <c r="D16" s="323" t="str">
        <f>IF(C16="","",IF(E16="","",IF(E16&gt;1,"Nos.","No.")))</f>
        <v>Nos.</v>
      </c>
      <c r="E16" s="324">
        <v>7</v>
      </c>
      <c r="F16" s="323"/>
      <c r="G16" s="323">
        <f>F16*E16</f>
        <v>0</v>
      </c>
      <c r="H16" s="325">
        <v>1500</v>
      </c>
      <c r="I16" s="326">
        <f>H16*E16</f>
        <v>10500</v>
      </c>
      <c r="J16" s="327">
        <f>I16+G16</f>
        <v>10500</v>
      </c>
    </row>
    <row r="17" spans="1:10" s="318" customFormat="1" ht="38.25" x14ac:dyDescent="0.2">
      <c r="A17" s="319">
        <f>A15+0.1</f>
        <v>1.4000000000000004</v>
      </c>
      <c r="B17" s="336"/>
      <c r="C17" s="321" t="s">
        <v>229</v>
      </c>
      <c r="D17" s="337"/>
      <c r="E17" s="338"/>
      <c r="F17" s="337"/>
      <c r="G17" s="337"/>
      <c r="H17" s="339"/>
      <c r="I17" s="340"/>
      <c r="J17" s="341"/>
    </row>
    <row r="18" spans="1:10" s="318" customFormat="1" ht="15" customHeight="1" x14ac:dyDescent="0.2">
      <c r="A18" s="342"/>
      <c r="B18" s="320" t="s">
        <v>41</v>
      </c>
      <c r="C18" s="343" t="s">
        <v>230</v>
      </c>
      <c r="D18" s="323" t="str">
        <f>IF(C18="","",IF(E18="","",IF(E18&gt;1,"Nos.","No.")))</f>
        <v>Nos.</v>
      </c>
      <c r="E18" s="324">
        <v>4</v>
      </c>
      <c r="F18" s="323"/>
      <c r="G18" s="323">
        <f>F18*E18</f>
        <v>0</v>
      </c>
      <c r="H18" s="325">
        <v>1000</v>
      </c>
      <c r="I18" s="326">
        <f>H18*E18</f>
        <v>4000</v>
      </c>
      <c r="J18" s="327">
        <f>I18+G18</f>
        <v>4000</v>
      </c>
    </row>
    <row r="19" spans="1:10" s="318" customFormat="1" ht="24.95" customHeight="1" x14ac:dyDescent="0.2">
      <c r="A19" s="319">
        <f>A17+0.1</f>
        <v>1.5000000000000004</v>
      </c>
      <c r="B19" s="336"/>
      <c r="C19" s="321" t="s">
        <v>231</v>
      </c>
      <c r="D19" s="337"/>
      <c r="E19" s="338"/>
      <c r="F19" s="337"/>
      <c r="G19" s="337"/>
      <c r="H19" s="339"/>
      <c r="I19" s="340"/>
      <c r="J19" s="341"/>
    </row>
    <row r="20" spans="1:10" s="318" customFormat="1" ht="20.100000000000001" customHeight="1" x14ac:dyDescent="0.2">
      <c r="A20" s="319"/>
      <c r="B20" s="344" t="s">
        <v>41</v>
      </c>
      <c r="C20" s="322" t="s">
        <v>232</v>
      </c>
      <c r="D20" s="323" t="str">
        <f>IF(C20="","",IF(E20="","",IF(E20&gt;1,"Nos.","No.")))</f>
        <v>No.</v>
      </c>
      <c r="E20" s="324">
        <v>1</v>
      </c>
      <c r="F20" s="323"/>
      <c r="G20" s="323">
        <f>F20*E20</f>
        <v>0</v>
      </c>
      <c r="H20" s="325">
        <v>5000</v>
      </c>
      <c r="I20" s="326">
        <f>H20*E20</f>
        <v>5000</v>
      </c>
      <c r="J20" s="327">
        <f>I20+G20</f>
        <v>5000</v>
      </c>
    </row>
    <row r="21" spans="1:10" s="318" customFormat="1" ht="20.100000000000001" customHeight="1" x14ac:dyDescent="0.2">
      <c r="A21" s="319"/>
      <c r="B21" s="344" t="s">
        <v>42</v>
      </c>
      <c r="C21" s="322" t="s">
        <v>233</v>
      </c>
      <c r="D21" s="323" t="str">
        <f>IF(C21="","",IF(E21="","",IF(E21&gt;1,"Nos.","No.")))</f>
        <v>Nos.</v>
      </c>
      <c r="E21" s="324">
        <v>8</v>
      </c>
      <c r="F21" s="323"/>
      <c r="G21" s="323">
        <f>F21*E21</f>
        <v>0</v>
      </c>
      <c r="H21" s="325">
        <v>5000</v>
      </c>
      <c r="I21" s="326">
        <f>H21*E21</f>
        <v>40000</v>
      </c>
      <c r="J21" s="327">
        <f>I21+G21</f>
        <v>40000</v>
      </c>
    </row>
    <row r="22" spans="1:10" s="318" customFormat="1" ht="15" customHeight="1" x14ac:dyDescent="0.2">
      <c r="A22" s="345">
        <f>A19+0.1</f>
        <v>1.6000000000000005</v>
      </c>
      <c r="B22" s="336"/>
      <c r="C22" s="346" t="s">
        <v>234</v>
      </c>
      <c r="D22" s="347"/>
      <c r="E22" s="348"/>
      <c r="F22" s="347"/>
      <c r="G22" s="347"/>
      <c r="H22" s="349"/>
      <c r="I22" s="350"/>
      <c r="J22" s="351"/>
    </row>
    <row r="23" spans="1:10" s="318" customFormat="1" ht="20.100000000000001" customHeight="1" x14ac:dyDescent="0.2">
      <c r="A23" s="72"/>
      <c r="B23" s="352" t="s">
        <v>41</v>
      </c>
      <c r="C23" s="46" t="s">
        <v>235</v>
      </c>
      <c r="D23" s="323" t="str">
        <f>IF(C23="","",IF(E23="","",IF(E23&gt;1,"Nos.","No.")))</f>
        <v>No.</v>
      </c>
      <c r="E23" s="324">
        <v>1</v>
      </c>
      <c r="F23" s="323"/>
      <c r="G23" s="323">
        <f>F23*E23</f>
        <v>0</v>
      </c>
      <c r="H23" s="325">
        <v>2000</v>
      </c>
      <c r="I23" s="326">
        <f>H23*E23</f>
        <v>2000</v>
      </c>
      <c r="J23" s="327">
        <f>I23+G23</f>
        <v>2000</v>
      </c>
    </row>
    <row r="24" spans="1:10" s="318" customFormat="1" ht="20.100000000000001" customHeight="1" thickBot="1" x14ac:dyDescent="0.25">
      <c r="A24" s="353"/>
      <c r="B24" s="354" t="s">
        <v>42</v>
      </c>
      <c r="C24" s="355" t="s">
        <v>233</v>
      </c>
      <c r="D24" s="356" t="str">
        <f>IF(C24="","",IF(E24="","",IF(E24&gt;1,"Nos.","No.")))</f>
        <v>Nos.</v>
      </c>
      <c r="E24" s="357">
        <v>8</v>
      </c>
      <c r="F24" s="323"/>
      <c r="G24" s="323">
        <f>F24*E24</f>
        <v>0</v>
      </c>
      <c r="H24" s="325">
        <v>2000</v>
      </c>
      <c r="I24" s="326">
        <f>H24*E24</f>
        <v>16000</v>
      </c>
      <c r="J24" s="327">
        <f>I24+G24</f>
        <v>16000</v>
      </c>
    </row>
    <row r="25" spans="1:10" s="318" customFormat="1" ht="27" customHeight="1" x14ac:dyDescent="0.2">
      <c r="A25" s="345">
        <f>A22+0.1</f>
        <v>1.7000000000000006</v>
      </c>
      <c r="B25" s="352"/>
      <c r="C25" s="328" t="s">
        <v>236</v>
      </c>
      <c r="D25" s="337" t="str">
        <f>IF(C25="","",IF(E25="","",IF(E25&gt;1,"Nos.","No.")))</f>
        <v/>
      </c>
      <c r="E25" s="338"/>
      <c r="F25" s="337"/>
      <c r="G25" s="337"/>
      <c r="H25" s="339"/>
      <c r="I25" s="340"/>
      <c r="J25" s="341"/>
    </row>
    <row r="26" spans="1:10" s="318" customFormat="1" ht="20.100000000000001" customHeight="1" x14ac:dyDescent="0.2">
      <c r="A26" s="358"/>
      <c r="B26" s="359" t="s">
        <v>41</v>
      </c>
      <c r="C26" s="322" t="s">
        <v>237</v>
      </c>
      <c r="D26" s="323" t="str">
        <f>IF(C26="","",IF(E26="","",IF(E26&gt;1,"Nos.","No.")))</f>
        <v>Nos.</v>
      </c>
      <c r="E26" s="324">
        <v>4</v>
      </c>
      <c r="F26" s="323"/>
      <c r="G26" s="323">
        <f>F26*E26</f>
        <v>0</v>
      </c>
      <c r="H26" s="325">
        <v>2000</v>
      </c>
      <c r="I26" s="326">
        <f>H26*E26</f>
        <v>8000</v>
      </c>
      <c r="J26" s="327">
        <f>I26+G26</f>
        <v>8000</v>
      </c>
    </row>
    <row r="27" spans="1:10" s="318" customFormat="1" ht="20.100000000000001" customHeight="1" x14ac:dyDescent="0.2">
      <c r="A27" s="358"/>
      <c r="B27" s="359" t="s">
        <v>42</v>
      </c>
      <c r="C27" s="360" t="s">
        <v>238</v>
      </c>
      <c r="D27" s="361" t="str">
        <f>IF(C27="","",IF(E27="","",IF(E27&gt;1,"Nos.","No.")))</f>
        <v>Nos.</v>
      </c>
      <c r="E27" s="362">
        <v>2</v>
      </c>
      <c r="F27" s="323"/>
      <c r="G27" s="323">
        <f>F27*E27</f>
        <v>0</v>
      </c>
      <c r="H27" s="325">
        <v>2000</v>
      </c>
      <c r="I27" s="326">
        <f>H27*E27</f>
        <v>4000</v>
      </c>
      <c r="J27" s="327">
        <f>I27+G27</f>
        <v>4000</v>
      </c>
    </row>
    <row r="28" spans="1:10" s="318" customFormat="1" ht="15" customHeight="1" x14ac:dyDescent="0.2">
      <c r="A28" s="345">
        <f>A25+0.1</f>
        <v>1.8000000000000007</v>
      </c>
      <c r="B28" s="352"/>
      <c r="C28" s="321" t="s">
        <v>239</v>
      </c>
      <c r="D28" s="337"/>
      <c r="E28" s="338"/>
      <c r="F28" s="337"/>
      <c r="G28" s="337"/>
      <c r="H28" s="339"/>
      <c r="I28" s="340"/>
      <c r="J28" s="341"/>
    </row>
    <row r="29" spans="1:10" s="318" customFormat="1" ht="20.100000000000001" customHeight="1" x14ac:dyDescent="0.2">
      <c r="A29" s="72"/>
      <c r="B29" s="333" t="s">
        <v>41</v>
      </c>
      <c r="C29" s="363" t="s">
        <v>240</v>
      </c>
      <c r="D29" s="144" t="str">
        <f>IF(C29="","",IF(E29="","",IF(E29&gt;1,"Nos.","No.")))</f>
        <v>Nos.</v>
      </c>
      <c r="E29" s="144">
        <v>4</v>
      </c>
      <c r="F29" s="323"/>
      <c r="G29" s="323">
        <f>F29*E29</f>
        <v>0</v>
      </c>
      <c r="H29" s="325">
        <v>2000</v>
      </c>
      <c r="I29" s="326">
        <f>H29*E29</f>
        <v>8000</v>
      </c>
      <c r="J29" s="327">
        <f>I29+G29</f>
        <v>8000</v>
      </c>
    </row>
    <row r="30" spans="1:10" s="318" customFormat="1" ht="20.100000000000001" customHeight="1" x14ac:dyDescent="0.2">
      <c r="A30" s="72"/>
      <c r="B30" s="333" t="s">
        <v>42</v>
      </c>
      <c r="C30" s="363" t="s">
        <v>241</v>
      </c>
      <c r="D30" s="144" t="str">
        <f>IF(C30="","",IF(E30="","",IF(E30&gt;1,"Nos.","No.")))</f>
        <v>Nos.</v>
      </c>
      <c r="E30" s="144">
        <v>2</v>
      </c>
      <c r="F30" s="323"/>
      <c r="G30" s="323">
        <f>F30*E30</f>
        <v>0</v>
      </c>
      <c r="H30" s="325">
        <v>2000</v>
      </c>
      <c r="I30" s="326">
        <f>H30*E30</f>
        <v>4000</v>
      </c>
      <c r="J30" s="327">
        <f>I30+G30</f>
        <v>4000</v>
      </c>
    </row>
    <row r="31" spans="1:10" s="318" customFormat="1" ht="25.5" x14ac:dyDescent="0.2">
      <c r="A31" s="345">
        <f>A28+0.1</f>
        <v>1.9000000000000008</v>
      </c>
      <c r="B31" s="364"/>
      <c r="C31" s="365" t="s">
        <v>242</v>
      </c>
      <c r="D31" s="323" t="s">
        <v>1</v>
      </c>
      <c r="E31" s="366">
        <v>3</v>
      </c>
      <c r="F31" s="323"/>
      <c r="G31" s="323">
        <f>F31*E31</f>
        <v>0</v>
      </c>
      <c r="H31" s="325">
        <v>5000</v>
      </c>
      <c r="I31" s="326">
        <f>H31*E31</f>
        <v>15000</v>
      </c>
      <c r="J31" s="327">
        <f>I31+G31</f>
        <v>15000</v>
      </c>
    </row>
    <row r="32" spans="1:10" s="318" customFormat="1" ht="15" customHeight="1" x14ac:dyDescent="0.2">
      <c r="A32" s="358">
        <v>1.1000000000000001</v>
      </c>
      <c r="B32" s="352"/>
      <c r="C32" s="328" t="s">
        <v>243</v>
      </c>
      <c r="D32" s="337"/>
      <c r="E32" s="338"/>
      <c r="F32" s="337"/>
      <c r="G32" s="337"/>
      <c r="H32" s="339"/>
      <c r="I32" s="340"/>
      <c r="J32" s="341"/>
    </row>
    <row r="33" spans="1:10" s="318" customFormat="1" ht="20.100000000000001" customHeight="1" x14ac:dyDescent="0.2">
      <c r="A33" s="358"/>
      <c r="B33" s="367" t="s">
        <v>41</v>
      </c>
      <c r="C33" s="368" t="s">
        <v>244</v>
      </c>
      <c r="D33" s="323" t="str">
        <f>IF(C33="","",IF(E33="","",IF(E33&gt;1,"Nos.","No.")))</f>
        <v>Nos.</v>
      </c>
      <c r="E33" s="324">
        <v>5</v>
      </c>
      <c r="F33" s="323"/>
      <c r="G33" s="323">
        <f>F33*E33</f>
        <v>0</v>
      </c>
      <c r="H33" s="325">
        <v>500</v>
      </c>
      <c r="I33" s="326">
        <f>H33*E33</f>
        <v>2500</v>
      </c>
      <c r="J33" s="327">
        <f>I33+G33</f>
        <v>2500</v>
      </c>
    </row>
    <row r="34" spans="1:10" s="318" customFormat="1" ht="20.100000000000001" customHeight="1" x14ac:dyDescent="0.2">
      <c r="A34" s="342"/>
      <c r="B34" s="367" t="s">
        <v>42</v>
      </c>
      <c r="C34" s="369" t="s">
        <v>245</v>
      </c>
      <c r="D34" s="361" t="str">
        <f>IF(C34="","",IF(E34="","",IF(E34&gt;1,"Nos.","No.")))</f>
        <v>Nos.</v>
      </c>
      <c r="E34" s="362">
        <v>5</v>
      </c>
      <c r="F34" s="323"/>
      <c r="G34" s="323">
        <f>F34*E34</f>
        <v>0</v>
      </c>
      <c r="H34" s="325">
        <v>500</v>
      </c>
      <c r="I34" s="326">
        <f>H34*E34</f>
        <v>2500</v>
      </c>
      <c r="J34" s="327">
        <f>I34+G34</f>
        <v>2500</v>
      </c>
    </row>
    <row r="35" spans="1:10" s="318" customFormat="1" ht="20.100000000000001" customHeight="1" x14ac:dyDescent="0.2">
      <c r="A35" s="342"/>
      <c r="B35" s="367" t="s">
        <v>43</v>
      </c>
      <c r="C35" s="369" t="s">
        <v>246</v>
      </c>
      <c r="D35" s="97" t="str">
        <f>IF(C35="","",IF(E35="","",IF(E35&gt;1,"Nos.","No.")))</f>
        <v>Nos.</v>
      </c>
      <c r="E35" s="97">
        <v>7</v>
      </c>
      <c r="F35" s="323"/>
      <c r="G35" s="323">
        <f>F35*E35</f>
        <v>0</v>
      </c>
      <c r="H35" s="325">
        <v>500</v>
      </c>
      <c r="I35" s="326">
        <f>H35*E35</f>
        <v>3500</v>
      </c>
      <c r="J35" s="327">
        <f>I35+G35</f>
        <v>3500</v>
      </c>
    </row>
    <row r="36" spans="1:10" s="318" customFormat="1" ht="20.100000000000001" customHeight="1" x14ac:dyDescent="0.2">
      <c r="A36" s="342"/>
      <c r="B36" s="367" t="s">
        <v>77</v>
      </c>
      <c r="C36" s="369" t="s">
        <v>247</v>
      </c>
      <c r="D36" s="361" t="str">
        <f>IF(C36="","",IF(E36="","",IF(E36&gt;1,"Nos.","No.")))</f>
        <v>Nos.</v>
      </c>
      <c r="E36" s="362">
        <v>22</v>
      </c>
      <c r="F36" s="323"/>
      <c r="G36" s="323">
        <f>F36*E36</f>
        <v>0</v>
      </c>
      <c r="H36" s="325">
        <v>500</v>
      </c>
      <c r="I36" s="326">
        <f>H36*E36</f>
        <v>11000</v>
      </c>
      <c r="J36" s="327">
        <f>I36+G36</f>
        <v>11000</v>
      </c>
    </row>
    <row r="37" spans="1:10" s="318" customFormat="1" ht="20.100000000000001" customHeight="1" thickBot="1" x14ac:dyDescent="0.25">
      <c r="A37" s="370"/>
      <c r="B37" s="371" t="s">
        <v>248</v>
      </c>
      <c r="C37" s="372" t="s">
        <v>249</v>
      </c>
      <c r="D37" s="373" t="str">
        <f>IF(C37="","",IF(E37="","",IF(E37&gt;1,"Nos.","No.")))</f>
        <v>Nos.</v>
      </c>
      <c r="E37" s="374">
        <v>5</v>
      </c>
      <c r="F37" s="323"/>
      <c r="G37" s="323">
        <f>F37*E37</f>
        <v>0</v>
      </c>
      <c r="H37" s="325">
        <v>500</v>
      </c>
      <c r="I37" s="326">
        <f>H37*E37</f>
        <v>2500</v>
      </c>
      <c r="J37" s="327">
        <f>I37+G37</f>
        <v>2500</v>
      </c>
    </row>
    <row r="38" spans="1:10" ht="20.100000000000001" customHeight="1" thickTop="1" thickBot="1" x14ac:dyDescent="0.25">
      <c r="A38" s="375"/>
      <c r="B38" s="376"/>
      <c r="C38" s="377" t="s">
        <v>250</v>
      </c>
      <c r="D38" s="378"/>
      <c r="E38" s="379"/>
      <c r="F38" s="379"/>
      <c r="G38" s="380"/>
      <c r="H38" s="380"/>
      <c r="I38" s="380"/>
      <c r="J38" s="381"/>
    </row>
    <row r="39" spans="1:10" ht="16.5" customHeight="1" x14ac:dyDescent="0.2">
      <c r="A39" s="382"/>
      <c r="B39" s="383"/>
      <c r="C39" s="384" t="s">
        <v>251</v>
      </c>
      <c r="D39" s="385"/>
      <c r="E39" s="385"/>
      <c r="F39" s="385"/>
      <c r="G39" s="385"/>
      <c r="H39" s="386"/>
      <c r="I39" s="387"/>
      <c r="J39" s="388"/>
    </row>
    <row r="40" spans="1:10" ht="54" customHeight="1" x14ac:dyDescent="0.2">
      <c r="A40" s="44"/>
      <c r="B40" s="389"/>
      <c r="C40" s="46" t="s">
        <v>252</v>
      </c>
      <c r="D40" s="337"/>
      <c r="E40" s="337"/>
      <c r="F40" s="337"/>
      <c r="G40" s="337"/>
      <c r="H40" s="390"/>
      <c r="I40" s="391"/>
      <c r="J40" s="392"/>
    </row>
    <row r="41" spans="1:10" ht="65.099999999999994" customHeight="1" x14ac:dyDescent="0.2">
      <c r="A41" s="72">
        <v>2.1</v>
      </c>
      <c r="B41" s="314"/>
      <c r="C41" s="321" t="s">
        <v>253</v>
      </c>
      <c r="D41" s="337"/>
      <c r="E41" s="337"/>
      <c r="F41" s="337"/>
      <c r="G41" s="337"/>
      <c r="H41" s="390"/>
      <c r="I41" s="391"/>
      <c r="J41" s="392"/>
    </row>
    <row r="42" spans="1:10" ht="17.100000000000001" customHeight="1" thickBot="1" x14ac:dyDescent="0.25">
      <c r="A42" s="353"/>
      <c r="B42" s="393" t="s">
        <v>41</v>
      </c>
      <c r="C42" s="394" t="s">
        <v>254</v>
      </c>
      <c r="D42" s="356" t="s">
        <v>255</v>
      </c>
      <c r="E42" s="357">
        <v>700</v>
      </c>
      <c r="F42" s="323"/>
      <c r="G42" s="323">
        <f>F42*E42</f>
        <v>0</v>
      </c>
      <c r="H42" s="325">
        <v>100</v>
      </c>
      <c r="I42" s="326">
        <f>H42*E42</f>
        <v>70000</v>
      </c>
      <c r="J42" s="327">
        <f>I42+G42</f>
        <v>70000</v>
      </c>
    </row>
    <row r="43" spans="1:10" ht="20.100000000000001" customHeight="1" x14ac:dyDescent="0.2">
      <c r="A43" s="72"/>
      <c r="B43" s="395" t="s">
        <v>42</v>
      </c>
      <c r="C43" s="368" t="s">
        <v>256</v>
      </c>
      <c r="D43" s="323" t="s">
        <v>255</v>
      </c>
      <c r="E43" s="324">
        <v>110</v>
      </c>
      <c r="F43" s="323"/>
      <c r="G43" s="323">
        <f>F43*E43</f>
        <v>0</v>
      </c>
      <c r="H43" s="325">
        <v>150</v>
      </c>
      <c r="I43" s="326">
        <f>H43*E43</f>
        <v>16500</v>
      </c>
      <c r="J43" s="327">
        <f>I43+G43</f>
        <v>16500</v>
      </c>
    </row>
    <row r="44" spans="1:10" ht="20.100000000000001" customHeight="1" x14ac:dyDescent="0.2">
      <c r="A44" s="72"/>
      <c r="B44" s="395" t="s">
        <v>43</v>
      </c>
      <c r="C44" s="368" t="s">
        <v>257</v>
      </c>
      <c r="D44" s="323" t="s">
        <v>255</v>
      </c>
      <c r="E44" s="324">
        <v>70</v>
      </c>
      <c r="F44" s="323"/>
      <c r="G44" s="323">
        <f>F44*E44</f>
        <v>0</v>
      </c>
      <c r="H44" s="325">
        <v>160</v>
      </c>
      <c r="I44" s="326">
        <f>H44*E44</f>
        <v>11200</v>
      </c>
      <c r="J44" s="327">
        <f>I44+G44</f>
        <v>11200</v>
      </c>
    </row>
    <row r="45" spans="1:10" ht="20.100000000000001" customHeight="1" x14ac:dyDescent="0.2">
      <c r="A45" s="72"/>
      <c r="B45" s="395" t="s">
        <v>77</v>
      </c>
      <c r="C45" s="369" t="s">
        <v>258</v>
      </c>
      <c r="D45" s="361" t="s">
        <v>255</v>
      </c>
      <c r="E45" s="362">
        <v>70</v>
      </c>
      <c r="F45" s="323"/>
      <c r="G45" s="323">
        <f>F45*E45</f>
        <v>0</v>
      </c>
      <c r="H45" s="325">
        <v>200</v>
      </c>
      <c r="I45" s="326">
        <f>H45*E45</f>
        <v>14000</v>
      </c>
      <c r="J45" s="327">
        <f>I45+G45</f>
        <v>14000</v>
      </c>
    </row>
    <row r="46" spans="1:10" ht="20.100000000000001" customHeight="1" x14ac:dyDescent="0.2">
      <c r="A46" s="72"/>
      <c r="B46" s="395" t="s">
        <v>248</v>
      </c>
      <c r="C46" s="369" t="s">
        <v>259</v>
      </c>
      <c r="D46" s="361" t="s">
        <v>255</v>
      </c>
      <c r="E46" s="362">
        <v>10</v>
      </c>
      <c r="F46" s="323"/>
      <c r="G46" s="323">
        <f>F46*E46</f>
        <v>0</v>
      </c>
      <c r="H46" s="325">
        <v>225</v>
      </c>
      <c r="I46" s="326">
        <f>H46*E46</f>
        <v>2250</v>
      </c>
      <c r="J46" s="327">
        <f>I46+G46</f>
        <v>2250</v>
      </c>
    </row>
    <row r="47" spans="1:10" ht="30" customHeight="1" x14ac:dyDescent="0.2">
      <c r="A47" s="72">
        <f>A41+0.1</f>
        <v>2.2000000000000002</v>
      </c>
      <c r="B47" s="314"/>
      <c r="C47" s="321" t="s">
        <v>260</v>
      </c>
      <c r="D47" s="47"/>
      <c r="E47" s="396"/>
      <c r="F47" s="397"/>
      <c r="G47" s="397"/>
      <c r="H47" s="397"/>
      <c r="I47" s="397"/>
      <c r="J47" s="398"/>
    </row>
    <row r="48" spans="1:10" ht="20.100000000000001" customHeight="1" x14ac:dyDescent="0.2">
      <c r="A48" s="399"/>
      <c r="B48" s="400" t="s">
        <v>41</v>
      </c>
      <c r="C48" s="368" t="s">
        <v>261</v>
      </c>
      <c r="D48" s="144" t="s">
        <v>255</v>
      </c>
      <c r="E48" s="401">
        <v>200</v>
      </c>
      <c r="F48" s="323"/>
      <c r="G48" s="323">
        <f>F48*E48</f>
        <v>0</v>
      </c>
      <c r="H48" s="325">
        <v>115</v>
      </c>
      <c r="I48" s="326">
        <f>H48*E48</f>
        <v>23000</v>
      </c>
      <c r="J48" s="327">
        <f>I48+G48</f>
        <v>23000</v>
      </c>
    </row>
    <row r="49" spans="1:10" ht="27" customHeight="1" x14ac:dyDescent="0.2">
      <c r="A49" s="72">
        <f>A47+0.1</f>
        <v>2.3000000000000003</v>
      </c>
      <c r="B49" s="402"/>
      <c r="C49" s="403" t="s">
        <v>262</v>
      </c>
      <c r="D49" s="75"/>
      <c r="E49" s="75"/>
      <c r="F49" s="397"/>
      <c r="G49" s="397"/>
      <c r="H49" s="397"/>
      <c r="I49" s="397"/>
      <c r="J49" s="398"/>
    </row>
    <row r="50" spans="1:10" ht="20.100000000000001" customHeight="1" x14ac:dyDescent="0.2">
      <c r="A50" s="399"/>
      <c r="B50" s="400" t="s">
        <v>41</v>
      </c>
      <c r="C50" s="368" t="s">
        <v>263</v>
      </c>
      <c r="D50" s="144" t="s">
        <v>255</v>
      </c>
      <c r="E50" s="401">
        <v>200</v>
      </c>
      <c r="F50" s="323"/>
      <c r="G50" s="323">
        <f>F50*E50</f>
        <v>0</v>
      </c>
      <c r="H50" s="325">
        <v>25</v>
      </c>
      <c r="I50" s="326">
        <f>H50*E50</f>
        <v>5000</v>
      </c>
      <c r="J50" s="327">
        <f>I50+G50</f>
        <v>5000</v>
      </c>
    </row>
    <row r="51" spans="1:10" ht="78" customHeight="1" x14ac:dyDescent="0.2">
      <c r="A51" s="319">
        <f>A49+0.1</f>
        <v>2.4000000000000004</v>
      </c>
      <c r="B51" s="404"/>
      <c r="C51" s="405" t="s">
        <v>264</v>
      </c>
      <c r="D51" s="406"/>
      <c r="E51" s="407"/>
      <c r="F51" s="406"/>
      <c r="G51" s="406"/>
      <c r="H51" s="408"/>
      <c r="I51" s="409"/>
      <c r="J51" s="410"/>
    </row>
    <row r="52" spans="1:10" ht="20.100000000000001" customHeight="1" x14ac:dyDescent="0.2">
      <c r="A52" s="72"/>
      <c r="B52" s="367" t="s">
        <v>41</v>
      </c>
      <c r="C52" s="368" t="s">
        <v>265</v>
      </c>
      <c r="D52" s="411" t="s">
        <v>255</v>
      </c>
      <c r="E52" s="412">
        <v>190</v>
      </c>
      <c r="F52" s="323"/>
      <c r="G52" s="323">
        <f>F52*E52</f>
        <v>0</v>
      </c>
      <c r="H52" s="325">
        <v>75</v>
      </c>
      <c r="I52" s="326">
        <f>H52*E52</f>
        <v>14250</v>
      </c>
      <c r="J52" s="327">
        <f>I52+G52</f>
        <v>14250</v>
      </c>
    </row>
    <row r="53" spans="1:10" ht="20.100000000000001" customHeight="1" x14ac:dyDescent="0.2">
      <c r="A53" s="72"/>
      <c r="B53" s="367" t="s">
        <v>42</v>
      </c>
      <c r="C53" s="369" t="s">
        <v>266</v>
      </c>
      <c r="D53" s="413" t="s">
        <v>255</v>
      </c>
      <c r="E53" s="414">
        <v>70</v>
      </c>
      <c r="F53" s="323"/>
      <c r="G53" s="323">
        <f>F53*E53</f>
        <v>0</v>
      </c>
      <c r="H53" s="325">
        <v>100</v>
      </c>
      <c r="I53" s="326">
        <f>H53*E53</f>
        <v>7000</v>
      </c>
      <c r="J53" s="327">
        <f>I53+G53</f>
        <v>7000</v>
      </c>
    </row>
    <row r="54" spans="1:10" ht="20.100000000000001" customHeight="1" x14ac:dyDescent="0.2">
      <c r="A54" s="72"/>
      <c r="B54" s="367" t="s">
        <v>43</v>
      </c>
      <c r="C54" s="369" t="s">
        <v>267</v>
      </c>
      <c r="D54" s="413" t="s">
        <v>255</v>
      </c>
      <c r="E54" s="414">
        <v>140</v>
      </c>
      <c r="F54" s="323"/>
      <c r="G54" s="323">
        <f>F54*E54</f>
        <v>0</v>
      </c>
      <c r="H54" s="325">
        <v>150</v>
      </c>
      <c r="I54" s="326">
        <f>H54*E54</f>
        <v>21000</v>
      </c>
      <c r="J54" s="327">
        <f>I54+G54</f>
        <v>21000</v>
      </c>
    </row>
    <row r="55" spans="1:10" ht="15" customHeight="1" x14ac:dyDescent="0.2">
      <c r="A55" s="319">
        <f>A51+0.1</f>
        <v>2.5000000000000004</v>
      </c>
      <c r="B55" s="314"/>
      <c r="C55" s="415" t="s">
        <v>268</v>
      </c>
      <c r="D55" s="337"/>
      <c r="E55" s="338"/>
      <c r="F55" s="337"/>
      <c r="G55" s="337"/>
      <c r="H55" s="390"/>
      <c r="I55" s="391"/>
      <c r="J55" s="392"/>
    </row>
    <row r="56" spans="1:10" ht="20.100000000000001" customHeight="1" x14ac:dyDescent="0.2">
      <c r="A56" s="72"/>
      <c r="B56" s="367" t="s">
        <v>41</v>
      </c>
      <c r="C56" s="368" t="s">
        <v>269</v>
      </c>
      <c r="D56" s="323" t="str">
        <f>IF(C56="","",IF(E56="","",IF(E56&gt;1,"Nos.","No.")))</f>
        <v>Nos.</v>
      </c>
      <c r="E56" s="324">
        <v>31</v>
      </c>
      <c r="F56" s="323"/>
      <c r="G56" s="323">
        <f>F56*E56</f>
        <v>0</v>
      </c>
      <c r="H56" s="325">
        <v>1000</v>
      </c>
      <c r="I56" s="326">
        <f>H56*E56</f>
        <v>31000</v>
      </c>
      <c r="J56" s="327">
        <f>I56+G56</f>
        <v>31000</v>
      </c>
    </row>
    <row r="57" spans="1:10" ht="20.100000000000001" customHeight="1" x14ac:dyDescent="0.2">
      <c r="A57" s="72"/>
      <c r="B57" s="367" t="s">
        <v>42</v>
      </c>
      <c r="C57" s="369" t="s">
        <v>270</v>
      </c>
      <c r="D57" s="361" t="str">
        <f>IF(C57="","",IF(E57="","",IF(E57&gt;1,"Nos.","No.")))</f>
        <v>Nos.</v>
      </c>
      <c r="E57" s="362">
        <v>4</v>
      </c>
      <c r="F57" s="323"/>
      <c r="G57" s="323">
        <f>F57*E57</f>
        <v>0</v>
      </c>
      <c r="H57" s="325">
        <v>1000</v>
      </c>
      <c r="I57" s="326">
        <f>H57*E57</f>
        <v>4000</v>
      </c>
      <c r="J57" s="327">
        <f>I57+G57</f>
        <v>4000</v>
      </c>
    </row>
    <row r="58" spans="1:10" ht="20.100000000000001" customHeight="1" x14ac:dyDescent="0.2">
      <c r="A58" s="72"/>
      <c r="B58" s="367" t="s">
        <v>43</v>
      </c>
      <c r="C58" s="369" t="s">
        <v>271</v>
      </c>
      <c r="D58" s="361" t="str">
        <f>IF(C58="","",IF(E58="","",IF(E58&gt;1,"Nos.","No.")))</f>
        <v>Nos.</v>
      </c>
      <c r="E58" s="362">
        <v>2</v>
      </c>
      <c r="F58" s="323"/>
      <c r="G58" s="323">
        <f>F58*E58</f>
        <v>0</v>
      </c>
      <c r="H58" s="325">
        <v>1500</v>
      </c>
      <c r="I58" s="326">
        <f>H58*E58</f>
        <v>3000</v>
      </c>
      <c r="J58" s="327">
        <f>I58+G58</f>
        <v>3000</v>
      </c>
    </row>
    <row r="59" spans="1:10" ht="20.100000000000001" customHeight="1" x14ac:dyDescent="0.2">
      <c r="A59" s="72"/>
      <c r="B59" s="367" t="s">
        <v>77</v>
      </c>
      <c r="C59" s="369" t="s">
        <v>272</v>
      </c>
      <c r="D59" s="361" t="str">
        <f>IF(C59="","",IF(E59="","",IF(E59&gt;1,"Nos.","No.")))</f>
        <v>Nos.</v>
      </c>
      <c r="E59" s="362">
        <v>3</v>
      </c>
      <c r="F59" s="323"/>
      <c r="G59" s="323">
        <f>F59*E59</f>
        <v>0</v>
      </c>
      <c r="H59" s="325">
        <v>1500</v>
      </c>
      <c r="I59" s="326">
        <f>H59*E59</f>
        <v>4500</v>
      </c>
      <c r="J59" s="327">
        <f>I59+G59</f>
        <v>4500</v>
      </c>
    </row>
    <row r="60" spans="1:10" ht="20.100000000000001" customHeight="1" thickBot="1" x14ac:dyDescent="0.25">
      <c r="A60" s="353"/>
      <c r="B60" s="416" t="s">
        <v>248</v>
      </c>
      <c r="C60" s="417" t="s">
        <v>273</v>
      </c>
      <c r="D60" s="418" t="str">
        <f>IF(C60="","",IF(E60="","",IF(E60&gt;1,"Nos.","No.")))</f>
        <v>Nos.</v>
      </c>
      <c r="E60" s="419">
        <v>5</v>
      </c>
      <c r="F60" s="323"/>
      <c r="G60" s="323">
        <f>F60*E60</f>
        <v>0</v>
      </c>
      <c r="H60" s="325">
        <v>3000</v>
      </c>
      <c r="I60" s="326">
        <f>H60*E60</f>
        <v>15000</v>
      </c>
      <c r="J60" s="327">
        <f>I60+G60</f>
        <v>15000</v>
      </c>
    </row>
    <row r="61" spans="1:10" ht="14.25" customHeight="1" x14ac:dyDescent="0.2">
      <c r="A61" s="72">
        <f>A55+0.1</f>
        <v>2.6000000000000005</v>
      </c>
      <c r="B61" s="314"/>
      <c r="C61" s="415" t="s">
        <v>274</v>
      </c>
      <c r="D61" s="337"/>
      <c r="E61" s="338"/>
      <c r="F61" s="337"/>
      <c r="G61" s="337"/>
      <c r="H61" s="390"/>
      <c r="I61" s="391"/>
      <c r="J61" s="392"/>
    </row>
    <row r="62" spans="1:10" ht="20.100000000000001" customHeight="1" x14ac:dyDescent="0.2">
      <c r="A62" s="72"/>
      <c r="B62" s="367" t="s">
        <v>41</v>
      </c>
      <c r="C62" s="368" t="s">
        <v>272</v>
      </c>
      <c r="D62" s="323" t="str">
        <f>IF(C62="","",IF(E62="","",IF(E62&gt;1,"Nos.","No.")))</f>
        <v>No.</v>
      </c>
      <c r="E62" s="324">
        <v>1</v>
      </c>
      <c r="F62" s="323"/>
      <c r="G62" s="323">
        <f>F62*E62</f>
        <v>0</v>
      </c>
      <c r="H62" s="325">
        <v>2000</v>
      </c>
      <c r="I62" s="326">
        <f>H62*E62</f>
        <v>2000</v>
      </c>
      <c r="J62" s="327">
        <f>I62+G62</f>
        <v>2000</v>
      </c>
    </row>
    <row r="63" spans="1:10" ht="20.100000000000001" customHeight="1" x14ac:dyDescent="0.2">
      <c r="A63" s="72"/>
      <c r="B63" s="367" t="s">
        <v>42</v>
      </c>
      <c r="C63" s="369" t="s">
        <v>273</v>
      </c>
      <c r="D63" s="323" t="str">
        <f>IF(C63="","",IF(E63="","",IF(E63&gt;1,"Nos.","No.")))</f>
        <v>No.</v>
      </c>
      <c r="E63" s="324">
        <v>1</v>
      </c>
      <c r="F63" s="323"/>
      <c r="G63" s="323">
        <f>F63*E63</f>
        <v>0</v>
      </c>
      <c r="H63" s="325">
        <v>3000</v>
      </c>
      <c r="I63" s="326">
        <f>H63*E63</f>
        <v>3000</v>
      </c>
      <c r="J63" s="327">
        <f>I63+G63</f>
        <v>3000</v>
      </c>
    </row>
    <row r="64" spans="1:10" ht="15" customHeight="1" x14ac:dyDescent="0.2">
      <c r="A64" s="72">
        <f>A61+0.1</f>
        <v>2.7000000000000006</v>
      </c>
      <c r="B64" s="320"/>
      <c r="C64" s="346" t="s">
        <v>275</v>
      </c>
      <c r="D64" s="337"/>
      <c r="E64" s="338"/>
      <c r="F64" s="337"/>
      <c r="G64" s="337"/>
      <c r="H64" s="390"/>
      <c r="I64" s="391"/>
      <c r="J64" s="392"/>
    </row>
    <row r="65" spans="1:10" ht="15" customHeight="1" x14ac:dyDescent="0.2">
      <c r="A65" s="72"/>
      <c r="B65" s="320" t="s">
        <v>41</v>
      </c>
      <c r="C65" s="322" t="s">
        <v>276</v>
      </c>
      <c r="D65" s="323" t="str">
        <f>IF(C65="","",IF(E65="","",IF(E65&gt;1,"Nos.","No.")))</f>
        <v>Nos.</v>
      </c>
      <c r="E65" s="324">
        <v>2</v>
      </c>
      <c r="F65" s="323"/>
      <c r="G65" s="323">
        <f>F65*E65</f>
        <v>0</v>
      </c>
      <c r="H65" s="325">
        <v>1000</v>
      </c>
      <c r="I65" s="326">
        <f>H65*E65</f>
        <v>2000</v>
      </c>
      <c r="J65" s="327">
        <f>I65+G65</f>
        <v>2000</v>
      </c>
    </row>
    <row r="66" spans="1:10" ht="38.25" x14ac:dyDescent="0.2">
      <c r="A66" s="72">
        <f>A64+0.1</f>
        <v>2.8000000000000007</v>
      </c>
      <c r="B66" s="320"/>
      <c r="C66" s="321" t="s">
        <v>277</v>
      </c>
      <c r="D66" s="337"/>
      <c r="E66" s="338"/>
      <c r="F66" s="337"/>
      <c r="G66" s="337"/>
      <c r="H66" s="390"/>
      <c r="I66" s="391"/>
      <c r="J66" s="392"/>
    </row>
    <row r="67" spans="1:10" ht="15" customHeight="1" x14ac:dyDescent="0.2">
      <c r="A67" s="72"/>
      <c r="B67" s="320" t="s">
        <v>41</v>
      </c>
      <c r="C67" s="46" t="s">
        <v>278</v>
      </c>
      <c r="D67" s="323" t="str">
        <f>IF(C67="","",IF(E67="","",IF(E67&gt;1,"Nos.","No.")))</f>
        <v>Nos.</v>
      </c>
      <c r="E67" s="324">
        <v>11</v>
      </c>
      <c r="F67" s="323"/>
      <c r="G67" s="323">
        <f>F67*E67</f>
        <v>0</v>
      </c>
      <c r="H67" s="325">
        <v>2000</v>
      </c>
      <c r="I67" s="326">
        <f>H67*E67</f>
        <v>22000</v>
      </c>
      <c r="J67" s="327">
        <f>I67+G67</f>
        <v>22000</v>
      </c>
    </row>
    <row r="68" spans="1:10" ht="89.25" x14ac:dyDescent="0.2">
      <c r="A68" s="72">
        <f>A66+0.1</f>
        <v>2.9000000000000008</v>
      </c>
      <c r="B68" s="395"/>
      <c r="C68" s="321" t="s">
        <v>279</v>
      </c>
      <c r="D68" s="337"/>
      <c r="E68" s="338"/>
      <c r="F68" s="337"/>
      <c r="G68" s="420"/>
      <c r="H68" s="337"/>
      <c r="I68" s="337"/>
      <c r="J68" s="421"/>
    </row>
    <row r="69" spans="1:10" ht="15" customHeight="1" x14ac:dyDescent="0.2">
      <c r="A69" s="72"/>
      <c r="B69" s="395" t="s">
        <v>41</v>
      </c>
      <c r="C69" s="422" t="s">
        <v>280</v>
      </c>
      <c r="D69" s="323" t="s">
        <v>4</v>
      </c>
      <c r="E69" s="324">
        <v>1</v>
      </c>
      <c r="F69" s="323"/>
      <c r="G69" s="323">
        <f>F69*E69</f>
        <v>0</v>
      </c>
      <c r="H69" s="325">
        <v>25000</v>
      </c>
      <c r="I69" s="326">
        <f>H69*E69</f>
        <v>25000</v>
      </c>
      <c r="J69" s="327">
        <f>I69+G69</f>
        <v>25000</v>
      </c>
    </row>
    <row r="70" spans="1:10" ht="63.75" x14ac:dyDescent="0.2">
      <c r="A70" s="342">
        <v>2.1</v>
      </c>
      <c r="B70" s="395"/>
      <c r="C70" s="321" t="s">
        <v>281</v>
      </c>
      <c r="D70" s="47"/>
      <c r="E70" s="47"/>
      <c r="F70" s="329"/>
      <c r="G70" s="329"/>
      <c r="H70" s="423"/>
      <c r="I70" s="424"/>
      <c r="J70" s="425"/>
    </row>
    <row r="71" spans="1:10" ht="15" customHeight="1" thickBot="1" x14ac:dyDescent="0.25">
      <c r="A71" s="353"/>
      <c r="B71" s="393" t="s">
        <v>41</v>
      </c>
      <c r="C71" s="426" t="s">
        <v>282</v>
      </c>
      <c r="D71" s="427" t="s">
        <v>283</v>
      </c>
      <c r="E71" s="428">
        <v>1</v>
      </c>
      <c r="F71" s="323"/>
      <c r="G71" s="323">
        <f>F71*E71</f>
        <v>0</v>
      </c>
      <c r="H71" s="325">
        <v>2000</v>
      </c>
      <c r="I71" s="326">
        <f>H71*E71</f>
        <v>2000</v>
      </c>
      <c r="J71" s="327">
        <f>I71+G71</f>
        <v>2000</v>
      </c>
    </row>
    <row r="72" spans="1:10" ht="104.25" customHeight="1" thickBot="1" x14ac:dyDescent="0.25">
      <c r="A72" s="342">
        <f>A70+0.01</f>
        <v>2.11</v>
      </c>
      <c r="B72" s="395"/>
      <c r="C72" s="429" t="s">
        <v>284</v>
      </c>
      <c r="D72" s="334" t="s">
        <v>0</v>
      </c>
      <c r="E72" s="335">
        <v>1</v>
      </c>
      <c r="F72" s="323"/>
      <c r="G72" s="323">
        <f>F72*E72</f>
        <v>0</v>
      </c>
      <c r="H72" s="325">
        <v>15000</v>
      </c>
      <c r="I72" s="326">
        <f>H72*E72</f>
        <v>15000</v>
      </c>
      <c r="J72" s="327">
        <f>I72+G72</f>
        <v>15000</v>
      </c>
    </row>
    <row r="73" spans="1:10" ht="20.100000000000001" customHeight="1" thickTop="1" thickBot="1" x14ac:dyDescent="0.25">
      <c r="A73" s="375"/>
      <c r="B73" s="376"/>
      <c r="C73" s="377" t="s">
        <v>250</v>
      </c>
      <c r="D73" s="430"/>
      <c r="E73" s="431"/>
      <c r="F73" s="379"/>
      <c r="G73" s="379"/>
      <c r="H73" s="430"/>
      <c r="I73" s="379"/>
      <c r="J73" s="432"/>
    </row>
    <row r="74" spans="1:10" ht="28.5" customHeight="1" x14ac:dyDescent="0.2">
      <c r="A74" s="44"/>
      <c r="B74" s="389"/>
      <c r="C74" s="433" t="s">
        <v>285</v>
      </c>
      <c r="D74" s="337"/>
      <c r="E74" s="337"/>
      <c r="F74" s="337"/>
      <c r="G74" s="337"/>
      <c r="H74" s="390"/>
      <c r="I74" s="391"/>
      <c r="J74" s="392"/>
    </row>
    <row r="75" spans="1:10" ht="66.75" customHeight="1" x14ac:dyDescent="0.2">
      <c r="A75" s="44"/>
      <c r="B75" s="389"/>
      <c r="C75" s="434" t="s">
        <v>286</v>
      </c>
      <c r="D75" s="337"/>
      <c r="E75" s="337"/>
      <c r="F75" s="337"/>
      <c r="G75" s="337"/>
      <c r="H75" s="390"/>
      <c r="I75" s="391"/>
      <c r="J75" s="392"/>
    </row>
    <row r="76" spans="1:10" ht="63.75" x14ac:dyDescent="0.2">
      <c r="A76" s="72">
        <v>3.1</v>
      </c>
      <c r="B76" s="314"/>
      <c r="C76" s="328" t="s">
        <v>287</v>
      </c>
      <c r="D76" s="337"/>
      <c r="E76" s="337"/>
      <c r="F76" s="337"/>
      <c r="G76" s="337"/>
      <c r="H76" s="390"/>
      <c r="I76" s="391"/>
      <c r="J76" s="392"/>
    </row>
    <row r="77" spans="1:10" ht="20.100000000000001" customHeight="1" x14ac:dyDescent="0.2">
      <c r="A77" s="59"/>
      <c r="B77" s="367" t="s">
        <v>41</v>
      </c>
      <c r="C77" s="368" t="s">
        <v>288</v>
      </c>
      <c r="D77" s="323" t="s">
        <v>255</v>
      </c>
      <c r="E77" s="324">
        <v>200</v>
      </c>
      <c r="F77" s="323"/>
      <c r="G77" s="323">
        <f>F77*E77</f>
        <v>0</v>
      </c>
      <c r="H77" s="325">
        <v>100</v>
      </c>
      <c r="I77" s="326">
        <f>H77*E77</f>
        <v>20000</v>
      </c>
      <c r="J77" s="327">
        <f>I77+G77</f>
        <v>20000</v>
      </c>
    </row>
    <row r="78" spans="1:10" ht="20.100000000000001" customHeight="1" x14ac:dyDescent="0.2">
      <c r="A78" s="59"/>
      <c r="B78" s="367" t="s">
        <v>42</v>
      </c>
      <c r="C78" s="368" t="s">
        <v>289</v>
      </c>
      <c r="D78" s="323" t="s">
        <v>255</v>
      </c>
      <c r="E78" s="324">
        <v>490</v>
      </c>
      <c r="F78" s="323"/>
      <c r="G78" s="323">
        <f>F78*E78</f>
        <v>0</v>
      </c>
      <c r="H78" s="325">
        <v>150</v>
      </c>
      <c r="I78" s="326">
        <f>H78*E78</f>
        <v>73500</v>
      </c>
      <c r="J78" s="327">
        <f>I78+G78</f>
        <v>73500</v>
      </c>
    </row>
    <row r="79" spans="1:10" ht="20.100000000000001" customHeight="1" x14ac:dyDescent="0.2">
      <c r="A79" s="59"/>
      <c r="B79" s="367" t="s">
        <v>43</v>
      </c>
      <c r="C79" s="369" t="s">
        <v>290</v>
      </c>
      <c r="D79" s="361" t="s">
        <v>255</v>
      </c>
      <c r="E79" s="362">
        <v>1120</v>
      </c>
      <c r="F79" s="323"/>
      <c r="G79" s="323">
        <f>F79*E79</f>
        <v>0</v>
      </c>
      <c r="H79" s="325">
        <v>200</v>
      </c>
      <c r="I79" s="326">
        <f>H79*E79</f>
        <v>224000</v>
      </c>
      <c r="J79" s="327">
        <f>I79+G79</f>
        <v>224000</v>
      </c>
    </row>
    <row r="80" spans="1:10" ht="20.100000000000001" customHeight="1" x14ac:dyDescent="0.2">
      <c r="A80" s="59"/>
      <c r="B80" s="367" t="s">
        <v>77</v>
      </c>
      <c r="C80" s="369" t="s">
        <v>291</v>
      </c>
      <c r="D80" s="361" t="s">
        <v>255</v>
      </c>
      <c r="E80" s="324">
        <v>60</v>
      </c>
      <c r="F80" s="323"/>
      <c r="G80" s="323">
        <f>F80*E80</f>
        <v>0</v>
      </c>
      <c r="H80" s="325">
        <v>250</v>
      </c>
      <c r="I80" s="326">
        <f>H80*E80</f>
        <v>15000</v>
      </c>
      <c r="J80" s="327">
        <f>I80+G80</f>
        <v>15000</v>
      </c>
    </row>
    <row r="81" spans="1:10" ht="20.100000000000001" customHeight="1" x14ac:dyDescent="0.2">
      <c r="A81" s="59"/>
      <c r="B81" s="367" t="s">
        <v>248</v>
      </c>
      <c r="C81" s="369" t="s">
        <v>292</v>
      </c>
      <c r="D81" s="361" t="s">
        <v>255</v>
      </c>
      <c r="E81" s="324">
        <v>70</v>
      </c>
      <c r="F81" s="323"/>
      <c r="G81" s="323">
        <f>F81*E81</f>
        <v>0</v>
      </c>
      <c r="H81" s="325">
        <v>150</v>
      </c>
      <c r="I81" s="326">
        <f>H81*E81</f>
        <v>10500</v>
      </c>
      <c r="J81" s="327">
        <f>I81+G81</f>
        <v>10500</v>
      </c>
    </row>
    <row r="82" spans="1:10" ht="28.5" customHeight="1" x14ac:dyDescent="0.2">
      <c r="A82" s="72">
        <f>A76+0.1</f>
        <v>3.2</v>
      </c>
      <c r="B82" s="314"/>
      <c r="C82" s="435" t="s">
        <v>293</v>
      </c>
      <c r="D82" s="337"/>
      <c r="E82" s="338"/>
      <c r="F82" s="337"/>
      <c r="G82" s="337"/>
      <c r="H82" s="436"/>
      <c r="I82" s="437"/>
      <c r="J82" s="392"/>
    </row>
    <row r="83" spans="1:10" s="2" customFormat="1" ht="15" customHeight="1" thickBot="1" x14ac:dyDescent="0.25">
      <c r="A83" s="210"/>
      <c r="B83" s="416" t="s">
        <v>41</v>
      </c>
      <c r="C83" s="438" t="s">
        <v>294</v>
      </c>
      <c r="D83" s="356" t="str">
        <f>IF(C83="","",IF(E83="","",IF(E83&gt;1,"Nos.","No.")))</f>
        <v>Nos.</v>
      </c>
      <c r="E83" s="357">
        <v>30</v>
      </c>
      <c r="F83" s="323"/>
      <c r="G83" s="323">
        <f>F83*E83</f>
        <v>0</v>
      </c>
      <c r="H83" s="325">
        <v>1000</v>
      </c>
      <c r="I83" s="326">
        <f>H83*E83</f>
        <v>30000</v>
      </c>
      <c r="J83" s="327">
        <f>I83+G83</f>
        <v>30000</v>
      </c>
    </row>
    <row r="84" spans="1:10" ht="15" customHeight="1" x14ac:dyDescent="0.2">
      <c r="A84" s="72">
        <f>A82+0.1</f>
        <v>3.3000000000000003</v>
      </c>
      <c r="B84" s="320"/>
      <c r="C84" s="439" t="s">
        <v>295</v>
      </c>
      <c r="D84" s="337"/>
      <c r="E84" s="338"/>
      <c r="F84" s="337"/>
      <c r="G84" s="337"/>
      <c r="H84" s="390"/>
      <c r="I84" s="391"/>
      <c r="J84" s="392"/>
    </row>
    <row r="85" spans="1:10" ht="15" customHeight="1" x14ac:dyDescent="0.2">
      <c r="A85" s="72"/>
      <c r="B85" s="395" t="s">
        <v>41</v>
      </c>
      <c r="C85" s="440" t="s">
        <v>296</v>
      </c>
      <c r="D85" s="323" t="s">
        <v>1</v>
      </c>
      <c r="E85" s="324">
        <v>8</v>
      </c>
      <c r="F85" s="323"/>
      <c r="G85" s="323">
        <f>F85*E85</f>
        <v>0</v>
      </c>
      <c r="H85" s="325">
        <v>1000</v>
      </c>
      <c r="I85" s="326">
        <f>H85*E85</f>
        <v>8000</v>
      </c>
      <c r="J85" s="327">
        <f>I85+G85</f>
        <v>8000</v>
      </c>
    </row>
    <row r="86" spans="1:10" ht="63.75" x14ac:dyDescent="0.2">
      <c r="A86" s="72">
        <f>A84+0.1</f>
        <v>3.4000000000000004</v>
      </c>
      <c r="B86" s="404"/>
      <c r="C86" s="328" t="s">
        <v>297</v>
      </c>
      <c r="D86" s="337"/>
      <c r="E86" s="338"/>
      <c r="F86" s="337"/>
      <c r="G86" s="337"/>
      <c r="H86" s="390"/>
      <c r="I86" s="391"/>
      <c r="J86" s="392"/>
    </row>
    <row r="87" spans="1:10" ht="15" customHeight="1" x14ac:dyDescent="0.2">
      <c r="A87" s="72"/>
      <c r="B87" s="395" t="s">
        <v>41</v>
      </c>
      <c r="C87" s="368" t="s">
        <v>298</v>
      </c>
      <c r="D87" s="323" t="s">
        <v>1</v>
      </c>
      <c r="E87" s="324">
        <v>5</v>
      </c>
      <c r="F87" s="323"/>
      <c r="G87" s="323">
        <f>F87*E87</f>
        <v>0</v>
      </c>
      <c r="H87" s="325">
        <v>1500</v>
      </c>
      <c r="I87" s="326">
        <f>H87*E87</f>
        <v>7500</v>
      </c>
      <c r="J87" s="327">
        <f>I87+G87</f>
        <v>7500</v>
      </c>
    </row>
    <row r="88" spans="1:10" ht="27.75" customHeight="1" x14ac:dyDescent="0.2">
      <c r="A88" s="72">
        <f>A86+0.1</f>
        <v>3.5000000000000004</v>
      </c>
      <c r="B88" s="320"/>
      <c r="C88" s="321" t="s">
        <v>299</v>
      </c>
      <c r="D88" s="337"/>
      <c r="E88" s="338"/>
      <c r="F88" s="337"/>
      <c r="G88" s="337"/>
      <c r="H88" s="390"/>
      <c r="I88" s="391"/>
      <c r="J88" s="392"/>
    </row>
    <row r="89" spans="1:10" ht="20.100000000000001" customHeight="1" x14ac:dyDescent="0.2">
      <c r="A89" s="59"/>
      <c r="B89" s="367" t="s">
        <v>41</v>
      </c>
      <c r="C89" s="368" t="s">
        <v>300</v>
      </c>
      <c r="D89" s="323" t="str">
        <f>IF(C89="","",IF(E89="","",IF(E89&gt;1,"Nos.","No.")))</f>
        <v>Nos.</v>
      </c>
      <c r="E89" s="324">
        <v>3</v>
      </c>
      <c r="F89" s="323"/>
      <c r="G89" s="323">
        <f>F89*E89</f>
        <v>0</v>
      </c>
      <c r="H89" s="325">
        <v>500</v>
      </c>
      <c r="I89" s="326">
        <f>H89*E89</f>
        <v>1500</v>
      </c>
      <c r="J89" s="327">
        <f>I89+G89</f>
        <v>1500</v>
      </c>
    </row>
    <row r="90" spans="1:10" ht="20.100000000000001" customHeight="1" x14ac:dyDescent="0.2">
      <c r="A90" s="59"/>
      <c r="B90" s="367" t="s">
        <v>42</v>
      </c>
      <c r="C90" s="369" t="s">
        <v>301</v>
      </c>
      <c r="D90" s="323" t="str">
        <f>IF(C90="","",IF(E90="","",IF(E90&gt;1,"Nos.","No.")))</f>
        <v>Nos.</v>
      </c>
      <c r="E90" s="324">
        <v>3</v>
      </c>
      <c r="F90" s="323"/>
      <c r="G90" s="323">
        <f>F90*E90</f>
        <v>0</v>
      </c>
      <c r="H90" s="325">
        <v>500</v>
      </c>
      <c r="I90" s="326">
        <f>H90*E90</f>
        <v>1500</v>
      </c>
      <c r="J90" s="327">
        <f>I90+G90</f>
        <v>1500</v>
      </c>
    </row>
    <row r="91" spans="1:10" ht="20.100000000000001" customHeight="1" thickBot="1" x14ac:dyDescent="0.25">
      <c r="A91" s="441"/>
      <c r="B91" s="371" t="s">
        <v>43</v>
      </c>
      <c r="C91" s="369" t="s">
        <v>302</v>
      </c>
      <c r="D91" s="361" t="str">
        <f>IF(C91="","",IF(E91="","",IF(E91&gt;1,"Nos.","No.")))</f>
        <v>No.</v>
      </c>
      <c r="E91" s="362">
        <v>1</v>
      </c>
      <c r="F91" s="323"/>
      <c r="G91" s="323">
        <f>F91*E91</f>
        <v>0</v>
      </c>
      <c r="H91" s="325">
        <v>500</v>
      </c>
      <c r="I91" s="326">
        <f>H91*E91</f>
        <v>500</v>
      </c>
      <c r="J91" s="327">
        <f>I91+G91</f>
        <v>500</v>
      </c>
    </row>
    <row r="92" spans="1:10" ht="20.100000000000001" customHeight="1" thickTop="1" thickBot="1" x14ac:dyDescent="0.25">
      <c r="A92" s="353"/>
      <c r="B92" s="442"/>
      <c r="C92" s="443" t="s">
        <v>250</v>
      </c>
      <c r="D92" s="444"/>
      <c r="E92" s="430"/>
      <c r="F92" s="445"/>
      <c r="G92" s="445"/>
      <c r="H92" s="446"/>
      <c r="I92" s="445"/>
      <c r="J92" s="447"/>
    </row>
    <row r="93" spans="1:10" ht="18.75" customHeight="1" x14ac:dyDescent="0.2">
      <c r="A93" s="448"/>
      <c r="B93" s="449"/>
      <c r="C93" s="450" t="s">
        <v>303</v>
      </c>
      <c r="D93" s="385"/>
      <c r="E93" s="385"/>
      <c r="F93" s="385"/>
      <c r="G93" s="385"/>
      <c r="H93" s="386"/>
      <c r="I93" s="387"/>
      <c r="J93" s="388"/>
    </row>
    <row r="94" spans="1:10" ht="66" customHeight="1" x14ac:dyDescent="0.2">
      <c r="A94" s="448"/>
      <c r="B94" s="449"/>
      <c r="C94" s="434" t="s">
        <v>304</v>
      </c>
      <c r="D94" s="337"/>
      <c r="E94" s="337"/>
      <c r="F94" s="337"/>
      <c r="G94" s="337"/>
      <c r="H94" s="390"/>
      <c r="I94" s="391"/>
      <c r="J94" s="392"/>
    </row>
    <row r="95" spans="1:10" ht="51" x14ac:dyDescent="0.2">
      <c r="A95" s="72">
        <f>4.1</f>
        <v>4.0999999999999996</v>
      </c>
      <c r="B95" s="314"/>
      <c r="C95" s="328" t="s">
        <v>305</v>
      </c>
      <c r="D95" s="451"/>
      <c r="E95" s="452"/>
      <c r="F95" s="453"/>
      <c r="G95" s="454"/>
      <c r="H95" s="455"/>
      <c r="I95" s="453"/>
      <c r="J95" s="456"/>
    </row>
    <row r="96" spans="1:10" ht="15" customHeight="1" x14ac:dyDescent="0.2">
      <c r="A96" s="72"/>
      <c r="B96" s="320" t="s">
        <v>41</v>
      </c>
      <c r="C96" s="440" t="s">
        <v>306</v>
      </c>
      <c r="D96" s="323" t="s">
        <v>255</v>
      </c>
      <c r="E96" s="324">
        <v>200</v>
      </c>
      <c r="F96" s="323"/>
      <c r="G96" s="323">
        <f>F96*E96</f>
        <v>0</v>
      </c>
      <c r="H96" s="325">
        <v>300</v>
      </c>
      <c r="I96" s="326">
        <f>H96*E96</f>
        <v>60000</v>
      </c>
      <c r="J96" s="327">
        <f>I96+G96</f>
        <v>60000</v>
      </c>
    </row>
    <row r="97" spans="1:10" ht="51" x14ac:dyDescent="0.2">
      <c r="A97" s="72">
        <f>A95+0.1</f>
        <v>4.1999999999999993</v>
      </c>
      <c r="B97" s="314"/>
      <c r="C97" s="328" t="s">
        <v>307</v>
      </c>
      <c r="D97" s="451"/>
      <c r="E97" s="452"/>
      <c r="F97" s="453"/>
      <c r="G97" s="454"/>
      <c r="H97" s="455"/>
      <c r="I97" s="453"/>
      <c r="J97" s="456"/>
    </row>
    <row r="98" spans="1:10" ht="15" customHeight="1" thickBot="1" x14ac:dyDescent="0.25">
      <c r="A98" s="353"/>
      <c r="B98" s="457" t="s">
        <v>41</v>
      </c>
      <c r="C98" s="355" t="s">
        <v>308</v>
      </c>
      <c r="D98" s="356" t="s">
        <v>0</v>
      </c>
      <c r="E98" s="357">
        <v>4</v>
      </c>
      <c r="F98" s="323"/>
      <c r="G98" s="323">
        <f>F98*E98</f>
        <v>0</v>
      </c>
      <c r="H98" s="325">
        <v>3000</v>
      </c>
      <c r="I98" s="326">
        <f>H98*E98</f>
        <v>12000</v>
      </c>
      <c r="J98" s="327">
        <f>I98+G98</f>
        <v>12000</v>
      </c>
    </row>
    <row r="99" spans="1:10" ht="41.25" customHeight="1" x14ac:dyDescent="0.2">
      <c r="A99" s="72">
        <f>A97+0.1</f>
        <v>4.2999999999999989</v>
      </c>
      <c r="B99" s="314"/>
      <c r="C99" s="328" t="s">
        <v>309</v>
      </c>
      <c r="D99" s="451"/>
      <c r="E99" s="452"/>
      <c r="F99" s="453"/>
      <c r="G99" s="454"/>
      <c r="H99" s="455"/>
      <c r="I99" s="453"/>
      <c r="J99" s="456"/>
    </row>
    <row r="100" spans="1:10" ht="15" customHeight="1" x14ac:dyDescent="0.2">
      <c r="A100" s="72"/>
      <c r="B100" s="320" t="s">
        <v>41</v>
      </c>
      <c r="C100" s="46" t="s">
        <v>310</v>
      </c>
      <c r="D100" s="323" t="s">
        <v>255</v>
      </c>
      <c r="E100" s="324">
        <v>55</v>
      </c>
      <c r="F100" s="323"/>
      <c r="G100" s="323">
        <f>F100*E100</f>
        <v>0</v>
      </c>
      <c r="H100" s="325">
        <v>2000</v>
      </c>
      <c r="I100" s="326">
        <f>H100*E100</f>
        <v>110000</v>
      </c>
      <c r="J100" s="327">
        <f>I100+G100</f>
        <v>110000</v>
      </c>
    </row>
    <row r="101" spans="1:10" ht="51" x14ac:dyDescent="0.2">
      <c r="A101" s="72">
        <f>A99+0.1</f>
        <v>4.3999999999999986</v>
      </c>
      <c r="B101" s="314"/>
      <c r="C101" s="458" t="s">
        <v>311</v>
      </c>
      <c r="D101" s="451"/>
      <c r="E101" s="452"/>
      <c r="F101" s="453"/>
      <c r="G101" s="454"/>
      <c r="H101" s="455"/>
      <c r="I101" s="453"/>
      <c r="J101" s="456"/>
    </row>
    <row r="102" spans="1:10" ht="15" customHeight="1" x14ac:dyDescent="0.2">
      <c r="A102" s="72"/>
      <c r="B102" s="320" t="s">
        <v>41</v>
      </c>
      <c r="C102" s="459" t="s">
        <v>312</v>
      </c>
      <c r="D102" s="323" t="s">
        <v>1</v>
      </c>
      <c r="E102" s="324">
        <v>6</v>
      </c>
      <c r="F102" s="323"/>
      <c r="G102" s="323">
        <f>F102*E102</f>
        <v>0</v>
      </c>
      <c r="H102" s="325">
        <v>15000</v>
      </c>
      <c r="I102" s="326">
        <f>H102*E102</f>
        <v>90000</v>
      </c>
      <c r="J102" s="327">
        <f>I102+G102</f>
        <v>90000</v>
      </c>
    </row>
    <row r="103" spans="1:10" ht="63.75" x14ac:dyDescent="0.2">
      <c r="A103" s="72">
        <f>A101+0.1</f>
        <v>4.4999999999999982</v>
      </c>
      <c r="B103" s="395"/>
      <c r="C103" s="458" t="s">
        <v>313</v>
      </c>
      <c r="D103" s="75"/>
      <c r="E103" s="75"/>
      <c r="F103" s="460"/>
      <c r="G103" s="337"/>
      <c r="H103" s="390"/>
      <c r="I103" s="461"/>
      <c r="J103" s="392"/>
    </row>
    <row r="104" spans="1:10" ht="15" customHeight="1" x14ac:dyDescent="0.2">
      <c r="A104" s="72"/>
      <c r="B104" s="395" t="s">
        <v>41</v>
      </c>
      <c r="C104" s="462" t="s">
        <v>314</v>
      </c>
      <c r="D104" s="62" t="s">
        <v>0</v>
      </c>
      <c r="E104" s="62">
        <v>2</v>
      </c>
      <c r="F104" s="323"/>
      <c r="G104" s="323">
        <f>F104*E104</f>
        <v>0</v>
      </c>
      <c r="H104" s="325">
        <v>25000</v>
      </c>
      <c r="I104" s="326">
        <f>H104*E104</f>
        <v>50000</v>
      </c>
      <c r="J104" s="327">
        <f>I104+G104</f>
        <v>50000</v>
      </c>
    </row>
    <row r="105" spans="1:10" ht="38.25" x14ac:dyDescent="0.2">
      <c r="A105" s="72">
        <f>A103+0.1</f>
        <v>4.5999999999999979</v>
      </c>
      <c r="B105" s="395"/>
      <c r="C105" s="328" t="s">
        <v>315</v>
      </c>
      <c r="D105" s="47"/>
      <c r="E105" s="47"/>
      <c r="F105" s="460"/>
      <c r="G105" s="337"/>
      <c r="H105" s="390"/>
      <c r="I105" s="461"/>
      <c r="J105" s="392"/>
    </row>
    <row r="106" spans="1:10" ht="15" customHeight="1" x14ac:dyDescent="0.2">
      <c r="A106" s="319"/>
      <c r="B106" s="395" t="s">
        <v>41</v>
      </c>
      <c r="C106" s="422" t="s">
        <v>316</v>
      </c>
      <c r="D106" s="323" t="str">
        <f>IF(C106="","",IF(E106="","",IF(E106&gt;1,"Nos.","No.")))</f>
        <v>Nos.</v>
      </c>
      <c r="E106" s="144">
        <v>2</v>
      </c>
      <c r="F106" s="323"/>
      <c r="G106" s="323">
        <f>F106*E106</f>
        <v>0</v>
      </c>
      <c r="H106" s="325">
        <v>1000</v>
      </c>
      <c r="I106" s="326">
        <f>H106*E106</f>
        <v>2000</v>
      </c>
      <c r="J106" s="327">
        <f>I106+G106</f>
        <v>2000</v>
      </c>
    </row>
    <row r="107" spans="1:10" ht="51.75" thickBot="1" x14ac:dyDescent="0.25">
      <c r="A107" s="319">
        <f>A105+0.1</f>
        <v>4.6999999999999975</v>
      </c>
      <c r="B107" s="395"/>
      <c r="C107" s="434" t="s">
        <v>317</v>
      </c>
      <c r="D107" s="144" t="s">
        <v>199</v>
      </c>
      <c r="E107" s="144">
        <v>2</v>
      </c>
      <c r="F107" s="323"/>
      <c r="G107" s="323">
        <f>F107*E107</f>
        <v>0</v>
      </c>
      <c r="H107" s="325">
        <v>5000</v>
      </c>
      <c r="I107" s="326">
        <f>H107*E107</f>
        <v>10000</v>
      </c>
      <c r="J107" s="327">
        <f>I107+G107</f>
        <v>10000</v>
      </c>
    </row>
    <row r="108" spans="1:10" ht="20.100000000000001" customHeight="1" thickTop="1" thickBot="1" x14ac:dyDescent="0.25">
      <c r="A108" s="463"/>
      <c r="B108" s="464"/>
      <c r="C108" s="377" t="s">
        <v>250</v>
      </c>
      <c r="D108" s="430"/>
      <c r="E108" s="430"/>
      <c r="F108" s="378"/>
      <c r="G108" s="378"/>
      <c r="H108" s="430"/>
      <c r="I108" s="378"/>
      <c r="J108" s="465"/>
    </row>
    <row r="109" spans="1:10" ht="17.25" customHeight="1" x14ac:dyDescent="0.2">
      <c r="A109" s="72"/>
      <c r="B109" s="314"/>
      <c r="C109" s="466" t="s">
        <v>318</v>
      </c>
      <c r="D109" s="385"/>
      <c r="E109" s="385"/>
      <c r="F109" s="385"/>
      <c r="G109" s="385"/>
      <c r="H109" s="386"/>
      <c r="I109" s="387"/>
      <c r="J109" s="388"/>
    </row>
    <row r="110" spans="1:10" ht="42.75" customHeight="1" x14ac:dyDescent="0.2">
      <c r="A110" s="72"/>
      <c r="B110" s="314"/>
      <c r="C110" s="467" t="s">
        <v>319</v>
      </c>
      <c r="D110" s="337"/>
      <c r="E110" s="337"/>
      <c r="F110" s="337"/>
      <c r="G110" s="337"/>
      <c r="H110" s="390"/>
      <c r="I110" s="391"/>
      <c r="J110" s="392"/>
    </row>
    <row r="111" spans="1:10" ht="42" customHeight="1" x14ac:dyDescent="0.2">
      <c r="A111" s="72">
        <f>5.1</f>
        <v>5.0999999999999996</v>
      </c>
      <c r="B111" s="314"/>
      <c r="C111" s="434" t="s">
        <v>320</v>
      </c>
      <c r="D111" s="323" t="s">
        <v>0</v>
      </c>
      <c r="E111" s="324">
        <v>1</v>
      </c>
      <c r="F111" s="323"/>
      <c r="G111" s="323">
        <f>F111*E111</f>
        <v>0</v>
      </c>
      <c r="H111" s="325">
        <v>0</v>
      </c>
      <c r="I111" s="326">
        <f>H111*E111</f>
        <v>0</v>
      </c>
      <c r="J111" s="327">
        <f>I111+G111</f>
        <v>0</v>
      </c>
    </row>
    <row r="112" spans="1:10" ht="30.75" customHeight="1" x14ac:dyDescent="0.2">
      <c r="A112" s="72">
        <f>A111+0.1</f>
        <v>5.1999999999999993</v>
      </c>
      <c r="B112" s="314"/>
      <c r="C112" s="434" t="s">
        <v>321</v>
      </c>
      <c r="D112" s="323" t="s">
        <v>0</v>
      </c>
      <c r="E112" s="324">
        <v>1</v>
      </c>
      <c r="F112" s="323"/>
      <c r="G112" s="323">
        <f>F112*E112</f>
        <v>0</v>
      </c>
      <c r="H112" s="325">
        <v>35000</v>
      </c>
      <c r="I112" s="326">
        <f>H112*E112</f>
        <v>35000</v>
      </c>
      <c r="J112" s="327">
        <f>I112+G112</f>
        <v>35000</v>
      </c>
    </row>
    <row r="113" spans="1:10" ht="27" customHeight="1" thickBot="1" x14ac:dyDescent="0.25">
      <c r="A113" s="72">
        <f>A112+0.1</f>
        <v>5.2999999999999989</v>
      </c>
      <c r="B113" s="314"/>
      <c r="C113" s="434" t="s">
        <v>322</v>
      </c>
      <c r="D113" s="323" t="s">
        <v>0</v>
      </c>
      <c r="E113" s="324">
        <v>1</v>
      </c>
      <c r="F113" s="323"/>
      <c r="G113" s="323">
        <f>F113*E113</f>
        <v>0</v>
      </c>
      <c r="H113" s="325">
        <v>50000</v>
      </c>
      <c r="I113" s="326">
        <f>H113*E113</f>
        <v>50000</v>
      </c>
      <c r="J113" s="327">
        <f>I113+G113</f>
        <v>50000</v>
      </c>
    </row>
    <row r="114" spans="1:10" ht="20.100000000000001" customHeight="1" thickTop="1" thickBot="1" x14ac:dyDescent="0.25">
      <c r="A114" s="640"/>
      <c r="B114" s="641"/>
      <c r="C114" s="377" t="s">
        <v>250</v>
      </c>
      <c r="D114" s="430"/>
      <c r="E114" s="430"/>
      <c r="F114" s="378"/>
      <c r="G114" s="468"/>
      <c r="H114" s="468"/>
      <c r="I114" s="468"/>
      <c r="J114" s="381"/>
    </row>
    <row r="115" spans="1:10" ht="13.5" thickBot="1" x14ac:dyDescent="0.25">
      <c r="A115" s="469"/>
      <c r="J115" s="472"/>
    </row>
    <row r="116" spans="1:10" ht="20.100000000000001" customHeight="1" thickTop="1" thickBot="1" x14ac:dyDescent="0.25">
      <c r="A116" s="473"/>
      <c r="B116" s="474"/>
      <c r="C116" s="475" t="s">
        <v>323</v>
      </c>
      <c r="D116" s="476"/>
      <c r="E116" s="477"/>
      <c r="F116" s="478"/>
      <c r="G116" s="479"/>
      <c r="H116" s="480"/>
      <c r="I116" s="479"/>
      <c r="J116" s="481">
        <f>SUM(J10:J114)</f>
        <v>1335200</v>
      </c>
    </row>
  </sheetData>
  <mergeCells count="9">
    <mergeCell ref="F7:G7"/>
    <mergeCell ref="H7:I7"/>
    <mergeCell ref="A114:B114"/>
    <mergeCell ref="A1:C1"/>
    <mergeCell ref="A2:C2"/>
    <mergeCell ref="A7:B8"/>
    <mergeCell ref="C7:C8"/>
    <mergeCell ref="D7:D8"/>
    <mergeCell ref="E7:E8"/>
  </mergeCells>
  <printOptions horizontalCentered="1"/>
  <pageMargins left="0.5" right="0.5" top="0.5" bottom="0.5" header="0.33" footer="0.23"/>
  <pageSetup paperSize="9" orientation="landscape" r:id="rId1"/>
  <headerFooter alignWithMargins="0">
    <oddFooter>&amp;L&amp;8SEM Engineers&amp;R&amp;8Page &amp;P of &amp;N</oddFooter>
  </headerFooter>
  <rowBreaks count="5" manualBreakCount="5">
    <brk id="24" max="9" man="1"/>
    <brk id="60" max="9" man="1"/>
    <brk id="71" max="9" man="1"/>
    <brk id="83" max="9" man="1"/>
    <brk id="108" max="9"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6374DA-A581-4E6B-9E75-66C94BDCC8C7}">
  <dimension ref="A1:Q76"/>
  <sheetViews>
    <sheetView showGridLines="0" topLeftCell="A63" zoomScale="115" zoomScaleNormal="115" zoomScaleSheetLayoutView="100" workbookViewId="0">
      <selection activeCell="B74" sqref="B74:J74"/>
    </sheetView>
  </sheetViews>
  <sheetFormatPr defaultColWidth="8.875" defaultRowHeight="14.25" x14ac:dyDescent="0.2"/>
  <cols>
    <col min="1" max="1" width="3" style="593" customWidth="1"/>
    <col min="2" max="2" width="4.625" style="593" customWidth="1"/>
    <col min="3" max="3" width="44" style="594" customWidth="1"/>
    <col min="4" max="4" width="6.125" style="593" customWidth="1"/>
    <col min="5" max="5" width="6.625" style="593" customWidth="1"/>
    <col min="6" max="6" width="10.625" style="593" customWidth="1"/>
    <col min="7" max="10" width="12.625" style="593" customWidth="1"/>
    <col min="11" max="16384" width="8.875" style="494"/>
  </cols>
  <sheetData>
    <row r="1" spans="1:10" s="486" customFormat="1" ht="20.25" x14ac:dyDescent="0.3">
      <c r="A1" s="482" t="s">
        <v>324</v>
      </c>
      <c r="B1" s="482"/>
      <c r="C1" s="483"/>
      <c r="D1" s="484"/>
      <c r="E1" s="485"/>
      <c r="F1" s="485"/>
      <c r="G1" s="485"/>
      <c r="H1" s="485"/>
      <c r="I1" s="485"/>
      <c r="J1" s="485"/>
    </row>
    <row r="2" spans="1:10" s="486" customFormat="1" ht="12.75" customHeight="1" x14ac:dyDescent="0.2">
      <c r="A2" s="487" t="s">
        <v>325</v>
      </c>
      <c r="B2" s="487"/>
      <c r="C2" s="488"/>
      <c r="D2" s="489"/>
      <c r="E2" s="485"/>
      <c r="F2" s="485"/>
      <c r="G2" s="485"/>
      <c r="H2" s="485"/>
      <c r="I2" s="485"/>
      <c r="J2" s="485"/>
    </row>
    <row r="3" spans="1:10" s="486" customFormat="1" ht="5.25" customHeight="1" x14ac:dyDescent="0.25">
      <c r="A3" s="488"/>
      <c r="B3" s="488"/>
      <c r="C3" s="488"/>
      <c r="D3" s="490"/>
      <c r="E3" s="485"/>
      <c r="F3" s="485"/>
      <c r="G3" s="485"/>
      <c r="H3" s="485"/>
      <c r="I3" s="485"/>
      <c r="J3" s="485"/>
    </row>
    <row r="4" spans="1:10" ht="15" customHeight="1" x14ac:dyDescent="0.25">
      <c r="A4" s="482" t="s">
        <v>217</v>
      </c>
      <c r="B4" s="482"/>
      <c r="C4" s="491"/>
      <c r="D4" s="492"/>
      <c r="E4" s="485"/>
      <c r="F4" s="485"/>
      <c r="G4" s="485"/>
      <c r="H4" s="485"/>
      <c r="I4" s="492"/>
      <c r="J4" s="493" t="s">
        <v>137</v>
      </c>
    </row>
    <row r="5" spans="1:10" ht="15" customHeight="1" x14ac:dyDescent="0.25">
      <c r="A5" s="495" t="s">
        <v>218</v>
      </c>
      <c r="B5" s="496"/>
      <c r="C5" s="491"/>
      <c r="D5" s="492"/>
      <c r="E5" s="485"/>
      <c r="F5" s="492"/>
      <c r="G5" s="497"/>
      <c r="H5" s="497"/>
      <c r="I5" s="497"/>
      <c r="J5" s="498" t="s">
        <v>168</v>
      </c>
    </row>
    <row r="6" spans="1:10" ht="6.75" customHeight="1" thickBot="1" x14ac:dyDescent="0.25">
      <c r="A6" s="495"/>
      <c r="B6" s="495"/>
      <c r="C6" s="488"/>
      <c r="D6" s="499"/>
      <c r="E6" s="485"/>
      <c r="F6" s="654"/>
      <c r="G6" s="654"/>
      <c r="H6" s="654"/>
      <c r="I6" s="654"/>
      <c r="J6" s="654"/>
    </row>
    <row r="7" spans="1:10" ht="15" customHeight="1" x14ac:dyDescent="0.2">
      <c r="A7" s="655" t="s">
        <v>86</v>
      </c>
      <c r="B7" s="656"/>
      <c r="C7" s="659" t="s">
        <v>87</v>
      </c>
      <c r="D7" s="659" t="s">
        <v>88</v>
      </c>
      <c r="E7" s="661" t="s">
        <v>89</v>
      </c>
      <c r="F7" s="663" t="s">
        <v>90</v>
      </c>
      <c r="G7" s="664"/>
      <c r="H7" s="663" t="s">
        <v>91</v>
      </c>
      <c r="I7" s="665"/>
      <c r="J7" s="500" t="s">
        <v>220</v>
      </c>
    </row>
    <row r="8" spans="1:10" s="501" customFormat="1" ht="15" customHeight="1" thickBot="1" x14ac:dyDescent="0.25">
      <c r="A8" s="657"/>
      <c r="B8" s="658"/>
      <c r="C8" s="660"/>
      <c r="D8" s="660"/>
      <c r="E8" s="662"/>
      <c r="F8" s="304" t="s">
        <v>93</v>
      </c>
      <c r="G8" s="305" t="s">
        <v>94</v>
      </c>
      <c r="H8" s="304" t="s">
        <v>93</v>
      </c>
      <c r="I8" s="305" t="s">
        <v>94</v>
      </c>
      <c r="J8" s="306" t="s">
        <v>95</v>
      </c>
    </row>
    <row r="9" spans="1:10" ht="18" customHeight="1" thickTop="1" x14ac:dyDescent="0.2">
      <c r="A9" s="502"/>
      <c r="B9" s="503"/>
      <c r="C9" s="504" t="s">
        <v>326</v>
      </c>
      <c r="D9" s="505"/>
      <c r="E9" s="506"/>
      <c r="F9" s="506"/>
      <c r="G9" s="506"/>
      <c r="H9" s="506"/>
      <c r="I9" s="506"/>
      <c r="J9" s="507"/>
    </row>
    <row r="10" spans="1:10" ht="52.5" customHeight="1" x14ac:dyDescent="0.2">
      <c r="A10" s="508"/>
      <c r="B10" s="509"/>
      <c r="C10" s="510" t="s">
        <v>327</v>
      </c>
      <c r="D10" s="511"/>
      <c r="E10" s="506"/>
      <c r="F10" s="506"/>
      <c r="G10" s="506"/>
      <c r="H10" s="506"/>
      <c r="I10" s="506"/>
      <c r="J10" s="512"/>
    </row>
    <row r="11" spans="1:10" ht="63.75" x14ac:dyDescent="0.2">
      <c r="A11" s="513">
        <v>1</v>
      </c>
      <c r="B11" s="514"/>
      <c r="C11" s="515" t="s">
        <v>328</v>
      </c>
      <c r="D11" s="516"/>
      <c r="E11" s="506"/>
      <c r="F11" s="506"/>
      <c r="G11" s="506"/>
      <c r="H11" s="506"/>
      <c r="I11" s="506"/>
      <c r="J11" s="512"/>
    </row>
    <row r="12" spans="1:10" ht="15" customHeight="1" x14ac:dyDescent="0.2">
      <c r="A12" s="513"/>
      <c r="B12" s="517" t="s">
        <v>41</v>
      </c>
      <c r="C12" s="518" t="s">
        <v>329</v>
      </c>
      <c r="D12" s="519" t="str">
        <f>IF(C12="","",IF(E12="","",IF(E12&gt;1,"Nos.","No.")))</f>
        <v>Nos.</v>
      </c>
      <c r="E12" s="520">
        <v>14</v>
      </c>
      <c r="F12" s="521"/>
      <c r="G12" s="522"/>
      <c r="H12" s="521">
        <v>6000</v>
      </c>
      <c r="I12" s="522">
        <f>H12*E12</f>
        <v>84000</v>
      </c>
      <c r="J12" s="523">
        <f>I12+G12</f>
        <v>84000</v>
      </c>
    </row>
    <row r="13" spans="1:10" ht="89.25" x14ac:dyDescent="0.2">
      <c r="A13" s="513">
        <f>A11+1</f>
        <v>2</v>
      </c>
      <c r="B13" s="524"/>
      <c r="C13" s="525" t="s">
        <v>330</v>
      </c>
      <c r="D13" s="526"/>
      <c r="E13" s="527"/>
      <c r="F13" s="528"/>
      <c r="G13" s="529"/>
      <c r="H13" s="528"/>
      <c r="I13" s="529"/>
      <c r="J13" s="530"/>
    </row>
    <row r="14" spans="1:10" ht="15" customHeight="1" x14ac:dyDescent="0.2">
      <c r="A14" s="513"/>
      <c r="B14" s="517" t="s">
        <v>41</v>
      </c>
      <c r="C14" s="531" t="s">
        <v>331</v>
      </c>
      <c r="D14" s="519" t="str">
        <f>IF(C14="","",IF(E14="","",IF(E14&gt;1,"Nos.","No.")))</f>
        <v>No.</v>
      </c>
      <c r="E14" s="520">
        <v>1</v>
      </c>
      <c r="F14" s="521"/>
      <c r="G14" s="522"/>
      <c r="H14" s="521">
        <v>6000</v>
      </c>
      <c r="I14" s="522">
        <f>H14*E14</f>
        <v>6000</v>
      </c>
      <c r="J14" s="523">
        <f>I14+G14</f>
        <v>6000</v>
      </c>
    </row>
    <row r="15" spans="1:10" ht="39" customHeight="1" x14ac:dyDescent="0.2">
      <c r="A15" s="513">
        <f>A13+1</f>
        <v>3</v>
      </c>
      <c r="B15" s="514"/>
      <c r="C15" s="532" t="s">
        <v>332</v>
      </c>
      <c r="D15" s="533" t="str">
        <f>IF(C15="","",IF(E15="","",IF(E15&gt;1,"Nos.","No.")))</f>
        <v>Nos.</v>
      </c>
      <c r="E15" s="534">
        <v>2</v>
      </c>
      <c r="F15" s="521"/>
      <c r="G15" s="522"/>
      <c r="H15" s="521">
        <v>5000</v>
      </c>
      <c r="I15" s="522">
        <f>H15*E15</f>
        <v>10000</v>
      </c>
      <c r="J15" s="523">
        <f>I15+G15</f>
        <v>10000</v>
      </c>
    </row>
    <row r="16" spans="1:10" ht="24.95" customHeight="1" x14ac:dyDescent="0.2">
      <c r="A16" s="535">
        <f>A15+1</f>
        <v>4</v>
      </c>
      <c r="B16" s="536"/>
      <c r="C16" s="518" t="s">
        <v>333</v>
      </c>
      <c r="D16" s="519" t="str">
        <f t="shared" ref="D16" si="0">IF(C16="","",IF(E16="","",IF(E16&gt;1,"Nos.","No.")))</f>
        <v>Nos.</v>
      </c>
      <c r="E16" s="520">
        <v>10</v>
      </c>
      <c r="F16" s="521"/>
      <c r="G16" s="522"/>
      <c r="H16" s="521">
        <v>3000</v>
      </c>
      <c r="I16" s="522">
        <f>H16*E16</f>
        <v>30000</v>
      </c>
      <c r="J16" s="523">
        <f>I16+G16</f>
        <v>30000</v>
      </c>
    </row>
    <row r="17" spans="1:10" ht="76.5" customHeight="1" x14ac:dyDescent="0.2">
      <c r="A17" s="513">
        <f>A16+1</f>
        <v>5</v>
      </c>
      <c r="B17" s="514"/>
      <c r="C17" s="525" t="s">
        <v>334</v>
      </c>
      <c r="D17" s="526"/>
      <c r="E17" s="527"/>
      <c r="F17" s="528"/>
      <c r="G17" s="537"/>
      <c r="H17" s="528"/>
      <c r="I17" s="537"/>
      <c r="J17" s="538"/>
    </row>
    <row r="18" spans="1:10" ht="20.100000000000001" customHeight="1" thickBot="1" x14ac:dyDescent="0.25">
      <c r="A18" s="539"/>
      <c r="B18" s="540" t="s">
        <v>41</v>
      </c>
      <c r="C18" s="541" t="s">
        <v>335</v>
      </c>
      <c r="D18" s="542" t="s">
        <v>255</v>
      </c>
      <c r="E18" s="543">
        <v>3910</v>
      </c>
      <c r="F18" s="521"/>
      <c r="G18" s="522"/>
      <c r="H18" s="521">
        <v>180</v>
      </c>
      <c r="I18" s="522">
        <f t="shared" ref="I18:I25" si="1">H18*E18</f>
        <v>703800</v>
      </c>
      <c r="J18" s="523">
        <f t="shared" ref="J18:J25" si="2">I18+G18</f>
        <v>703800</v>
      </c>
    </row>
    <row r="19" spans="1:10" ht="20.100000000000001" customHeight="1" x14ac:dyDescent="0.2">
      <c r="A19" s="513"/>
      <c r="B19" s="544" t="s">
        <v>42</v>
      </c>
      <c r="C19" s="518" t="s">
        <v>336</v>
      </c>
      <c r="D19" s="519" t="s">
        <v>255</v>
      </c>
      <c r="E19" s="520">
        <v>1200</v>
      </c>
      <c r="F19" s="521"/>
      <c r="G19" s="522"/>
      <c r="H19" s="521">
        <v>200</v>
      </c>
      <c r="I19" s="522">
        <f t="shared" si="1"/>
        <v>240000</v>
      </c>
      <c r="J19" s="523">
        <f t="shared" si="2"/>
        <v>240000</v>
      </c>
    </row>
    <row r="20" spans="1:10" ht="20.100000000000001" customHeight="1" x14ac:dyDescent="0.2">
      <c r="A20" s="513"/>
      <c r="B20" s="544" t="s">
        <v>43</v>
      </c>
      <c r="C20" s="518" t="s">
        <v>337</v>
      </c>
      <c r="D20" s="519" t="s">
        <v>255</v>
      </c>
      <c r="E20" s="520">
        <v>540</v>
      </c>
      <c r="F20" s="521"/>
      <c r="G20" s="522"/>
      <c r="H20" s="521">
        <v>225</v>
      </c>
      <c r="I20" s="522">
        <f t="shared" si="1"/>
        <v>121500</v>
      </c>
      <c r="J20" s="523">
        <f t="shared" si="2"/>
        <v>121500</v>
      </c>
    </row>
    <row r="21" spans="1:10" ht="20.100000000000001" customHeight="1" x14ac:dyDescent="0.2">
      <c r="A21" s="513"/>
      <c r="B21" s="544" t="s">
        <v>77</v>
      </c>
      <c r="C21" s="545" t="s">
        <v>338</v>
      </c>
      <c r="D21" s="519" t="s">
        <v>255</v>
      </c>
      <c r="E21" s="520">
        <v>510</v>
      </c>
      <c r="F21" s="521"/>
      <c r="G21" s="522"/>
      <c r="H21" s="521">
        <v>250</v>
      </c>
      <c r="I21" s="522">
        <f t="shared" si="1"/>
        <v>127500</v>
      </c>
      <c r="J21" s="523">
        <f t="shared" si="2"/>
        <v>127500</v>
      </c>
    </row>
    <row r="22" spans="1:10" ht="20.100000000000001" customHeight="1" x14ac:dyDescent="0.2">
      <c r="A22" s="513"/>
      <c r="B22" s="544" t="s">
        <v>248</v>
      </c>
      <c r="C22" s="518" t="s">
        <v>339</v>
      </c>
      <c r="D22" s="519" t="s">
        <v>255</v>
      </c>
      <c r="E22" s="520">
        <v>560</v>
      </c>
      <c r="F22" s="521"/>
      <c r="G22" s="522"/>
      <c r="H22" s="521">
        <v>275</v>
      </c>
      <c r="I22" s="522">
        <f t="shared" si="1"/>
        <v>154000</v>
      </c>
      <c r="J22" s="523">
        <f t="shared" si="2"/>
        <v>154000</v>
      </c>
    </row>
    <row r="23" spans="1:10" ht="20.100000000000001" customHeight="1" x14ac:dyDescent="0.2">
      <c r="A23" s="513"/>
      <c r="B23" s="544" t="s">
        <v>340</v>
      </c>
      <c r="C23" s="545" t="s">
        <v>341</v>
      </c>
      <c r="D23" s="533" t="s">
        <v>255</v>
      </c>
      <c r="E23" s="534">
        <v>760</v>
      </c>
      <c r="F23" s="521"/>
      <c r="G23" s="522"/>
      <c r="H23" s="521">
        <v>300</v>
      </c>
      <c r="I23" s="522">
        <f t="shared" si="1"/>
        <v>228000</v>
      </c>
      <c r="J23" s="523">
        <f t="shared" si="2"/>
        <v>228000</v>
      </c>
    </row>
    <row r="24" spans="1:10" ht="20.100000000000001" customHeight="1" x14ac:dyDescent="0.2">
      <c r="A24" s="513"/>
      <c r="B24" s="544" t="s">
        <v>342</v>
      </c>
      <c r="C24" s="545" t="s">
        <v>343</v>
      </c>
      <c r="D24" s="533" t="s">
        <v>255</v>
      </c>
      <c r="E24" s="534">
        <v>840</v>
      </c>
      <c r="F24" s="521"/>
      <c r="G24" s="522"/>
      <c r="H24" s="521">
        <v>350</v>
      </c>
      <c r="I24" s="522">
        <f t="shared" si="1"/>
        <v>294000</v>
      </c>
      <c r="J24" s="523">
        <f t="shared" si="2"/>
        <v>294000</v>
      </c>
    </row>
    <row r="25" spans="1:10" s="546" customFormat="1" ht="20.100000000000001" customHeight="1" x14ac:dyDescent="0.2">
      <c r="A25" s="513"/>
      <c r="B25" s="544" t="s">
        <v>344</v>
      </c>
      <c r="C25" s="545" t="s">
        <v>345</v>
      </c>
      <c r="D25" s="533" t="s">
        <v>255</v>
      </c>
      <c r="E25" s="534">
        <v>260</v>
      </c>
      <c r="F25" s="521"/>
      <c r="G25" s="522"/>
      <c r="H25" s="521">
        <v>400</v>
      </c>
      <c r="I25" s="522">
        <f t="shared" si="1"/>
        <v>104000</v>
      </c>
      <c r="J25" s="523">
        <f t="shared" si="2"/>
        <v>104000</v>
      </c>
    </row>
    <row r="26" spans="1:10" s="553" customFormat="1" ht="15" customHeight="1" x14ac:dyDescent="0.2">
      <c r="A26" s="513">
        <f>A17+1</f>
        <v>6</v>
      </c>
      <c r="B26" s="536"/>
      <c r="C26" s="547" t="s">
        <v>346</v>
      </c>
      <c r="D26" s="548"/>
      <c r="E26" s="549"/>
      <c r="F26" s="550"/>
      <c r="G26" s="551"/>
      <c r="H26" s="550"/>
      <c r="I26" s="551"/>
      <c r="J26" s="552"/>
    </row>
    <row r="27" spans="1:10" s="555" customFormat="1" ht="25.5" x14ac:dyDescent="0.2">
      <c r="A27" s="535"/>
      <c r="B27" s="554" t="s">
        <v>41</v>
      </c>
      <c r="C27" s="518" t="s">
        <v>347</v>
      </c>
      <c r="D27" s="519" t="str">
        <f>IF(C27="","",IF(E27="","",IF(E27&gt;1,"Nos.","No.")))</f>
        <v>Nos.</v>
      </c>
      <c r="E27" s="520">
        <v>600</v>
      </c>
      <c r="F27" s="521"/>
      <c r="G27" s="522"/>
      <c r="H27" s="521">
        <v>600</v>
      </c>
      <c r="I27" s="522">
        <f>H27*E27</f>
        <v>360000</v>
      </c>
      <c r="J27" s="523">
        <f>I27+G27</f>
        <v>360000</v>
      </c>
    </row>
    <row r="28" spans="1:10" s="555" customFormat="1" ht="25.5" x14ac:dyDescent="0.2">
      <c r="A28" s="535"/>
      <c r="B28" s="554" t="s">
        <v>42</v>
      </c>
      <c r="C28" s="545" t="s">
        <v>348</v>
      </c>
      <c r="D28" s="533" t="str">
        <f>IF(C28="","",IF(E28="","",IF(E28&gt;1,"Nos.","No.")))</f>
        <v>Nos.</v>
      </c>
      <c r="E28" s="534">
        <v>66</v>
      </c>
      <c r="F28" s="521"/>
      <c r="G28" s="522"/>
      <c r="H28" s="521">
        <v>500</v>
      </c>
      <c r="I28" s="522">
        <f>H28*E28</f>
        <v>33000</v>
      </c>
      <c r="J28" s="523">
        <f>I28+G28</f>
        <v>33000</v>
      </c>
    </row>
    <row r="29" spans="1:10" s="553" customFormat="1" ht="25.5" x14ac:dyDescent="0.2">
      <c r="A29" s="535"/>
      <c r="B29" s="554" t="s">
        <v>43</v>
      </c>
      <c r="C29" s="545" t="s">
        <v>349</v>
      </c>
      <c r="D29" s="533" t="str">
        <f>IF(C29="","",IF(E29="","",IF(E29&gt;1,"Nos.","No.")))</f>
        <v>No.</v>
      </c>
      <c r="E29" s="534">
        <v>1</v>
      </c>
      <c r="F29" s="521"/>
      <c r="G29" s="522"/>
      <c r="H29" s="521">
        <v>500</v>
      </c>
      <c r="I29" s="522">
        <f>H29*E29</f>
        <v>500</v>
      </c>
      <c r="J29" s="523">
        <f>I29+G29</f>
        <v>500</v>
      </c>
    </row>
    <row r="30" spans="1:10" s="553" customFormat="1" ht="18" customHeight="1" x14ac:dyDescent="0.2">
      <c r="A30" s="535">
        <f>A26+1</f>
        <v>7</v>
      </c>
      <c r="B30" s="556"/>
      <c r="C30" s="547" t="s">
        <v>350</v>
      </c>
      <c r="D30" s="557"/>
      <c r="E30" s="516"/>
      <c r="F30" s="558"/>
      <c r="G30" s="551"/>
      <c r="H30" s="558"/>
      <c r="I30" s="551"/>
      <c r="J30" s="552"/>
    </row>
    <row r="31" spans="1:10" ht="15" customHeight="1" x14ac:dyDescent="0.2">
      <c r="A31" s="559"/>
      <c r="B31" s="544" t="s">
        <v>41</v>
      </c>
      <c r="C31" s="531" t="s">
        <v>351</v>
      </c>
      <c r="D31" s="519" t="str">
        <f t="shared" ref="D31:D36" si="3">IF(C31="","",IF(E31="","",IF(E31&gt;1,"Nos.","No.")))</f>
        <v>Nos.</v>
      </c>
      <c r="E31" s="560">
        <v>10</v>
      </c>
      <c r="F31" s="521"/>
      <c r="G31" s="522"/>
      <c r="H31" s="521">
        <v>500</v>
      </c>
      <c r="I31" s="522">
        <f t="shared" ref="I31:I36" si="4">H31*E31</f>
        <v>5000</v>
      </c>
      <c r="J31" s="523">
        <f t="shared" ref="J31:J36" si="5">I31+G31</f>
        <v>5000</v>
      </c>
    </row>
    <row r="32" spans="1:10" ht="20.100000000000001" customHeight="1" x14ac:dyDescent="0.2">
      <c r="A32" s="559"/>
      <c r="B32" s="544" t="s">
        <v>42</v>
      </c>
      <c r="C32" s="561" t="s">
        <v>352</v>
      </c>
      <c r="D32" s="533" t="str">
        <f t="shared" si="3"/>
        <v>Nos.</v>
      </c>
      <c r="E32" s="562">
        <v>10</v>
      </c>
      <c r="F32" s="521"/>
      <c r="G32" s="522"/>
      <c r="H32" s="521">
        <v>500</v>
      </c>
      <c r="I32" s="522">
        <f t="shared" si="4"/>
        <v>5000</v>
      </c>
      <c r="J32" s="523">
        <f t="shared" si="5"/>
        <v>5000</v>
      </c>
    </row>
    <row r="33" spans="1:10" ht="20.100000000000001" customHeight="1" x14ac:dyDescent="0.2">
      <c r="A33" s="559"/>
      <c r="B33" s="544" t="s">
        <v>43</v>
      </c>
      <c r="C33" s="518" t="s">
        <v>353</v>
      </c>
      <c r="D33" s="519" t="str">
        <f t="shared" si="3"/>
        <v>No.</v>
      </c>
      <c r="E33" s="560">
        <v>1</v>
      </c>
      <c r="F33" s="521"/>
      <c r="G33" s="522"/>
      <c r="H33" s="521">
        <v>500</v>
      </c>
      <c r="I33" s="522">
        <f t="shared" si="4"/>
        <v>500</v>
      </c>
      <c r="J33" s="523">
        <f t="shared" si="5"/>
        <v>500</v>
      </c>
    </row>
    <row r="34" spans="1:10" s="546" customFormat="1" ht="20.100000000000001" customHeight="1" x14ac:dyDescent="0.2">
      <c r="A34" s="559"/>
      <c r="B34" s="544" t="s">
        <v>77</v>
      </c>
      <c r="C34" s="545" t="s">
        <v>354</v>
      </c>
      <c r="D34" s="533" t="s">
        <v>1</v>
      </c>
      <c r="E34" s="534">
        <v>4</v>
      </c>
      <c r="F34" s="521"/>
      <c r="G34" s="522"/>
      <c r="H34" s="521">
        <v>500</v>
      </c>
      <c r="I34" s="522">
        <f t="shared" si="4"/>
        <v>2000</v>
      </c>
      <c r="J34" s="523">
        <f t="shared" si="5"/>
        <v>2000</v>
      </c>
    </row>
    <row r="35" spans="1:10" ht="20.100000000000001" customHeight="1" x14ac:dyDescent="0.2">
      <c r="A35" s="559"/>
      <c r="B35" s="544" t="s">
        <v>248</v>
      </c>
      <c r="C35" s="518" t="s">
        <v>355</v>
      </c>
      <c r="D35" s="519" t="str">
        <f t="shared" si="3"/>
        <v>No.</v>
      </c>
      <c r="E35" s="560">
        <v>1</v>
      </c>
      <c r="F35" s="521"/>
      <c r="G35" s="522"/>
      <c r="H35" s="521">
        <v>500</v>
      </c>
      <c r="I35" s="522">
        <f t="shared" si="4"/>
        <v>500</v>
      </c>
      <c r="J35" s="523">
        <f t="shared" si="5"/>
        <v>500</v>
      </c>
    </row>
    <row r="36" spans="1:10" s="565" customFormat="1" ht="20.100000000000001" customHeight="1" thickBot="1" x14ac:dyDescent="0.25">
      <c r="A36" s="563"/>
      <c r="B36" s="540" t="s">
        <v>340</v>
      </c>
      <c r="C36" s="541" t="s">
        <v>356</v>
      </c>
      <c r="D36" s="542" t="str">
        <f t="shared" si="3"/>
        <v>Nos.</v>
      </c>
      <c r="E36" s="564">
        <v>2</v>
      </c>
      <c r="F36" s="521"/>
      <c r="G36" s="522"/>
      <c r="H36" s="521">
        <v>2000</v>
      </c>
      <c r="I36" s="522">
        <f t="shared" si="4"/>
        <v>4000</v>
      </c>
      <c r="J36" s="523">
        <f t="shared" si="5"/>
        <v>4000</v>
      </c>
    </row>
    <row r="37" spans="1:10" s="565" customFormat="1" ht="25.5" x14ac:dyDescent="0.2">
      <c r="A37" s="513">
        <f>A30+1</f>
        <v>8</v>
      </c>
      <c r="B37" s="514"/>
      <c r="C37" s="547" t="s">
        <v>357</v>
      </c>
      <c r="D37" s="548"/>
      <c r="E37" s="549"/>
      <c r="F37" s="550"/>
      <c r="G37" s="551"/>
      <c r="H37" s="550"/>
      <c r="I37" s="551"/>
      <c r="J37" s="552"/>
    </row>
    <row r="38" spans="1:10" s="565" customFormat="1" ht="15" customHeight="1" x14ac:dyDescent="0.2">
      <c r="A38" s="513"/>
      <c r="B38" s="554" t="s">
        <v>41</v>
      </c>
      <c r="C38" s="566" t="s">
        <v>358</v>
      </c>
      <c r="D38" s="548"/>
      <c r="E38" s="549"/>
      <c r="F38" s="550"/>
      <c r="G38" s="551"/>
      <c r="H38" s="550"/>
      <c r="I38" s="551"/>
      <c r="J38" s="552"/>
    </row>
    <row r="39" spans="1:10" s="565" customFormat="1" ht="15" customHeight="1" x14ac:dyDescent="0.2">
      <c r="A39" s="513"/>
      <c r="B39" s="554" t="s">
        <v>42</v>
      </c>
      <c r="C39" s="566" t="s">
        <v>359</v>
      </c>
      <c r="D39" s="548"/>
      <c r="E39" s="549"/>
      <c r="F39" s="550"/>
      <c r="G39" s="551"/>
      <c r="H39" s="550"/>
      <c r="I39" s="551"/>
      <c r="J39" s="552"/>
    </row>
    <row r="40" spans="1:10" s="565" customFormat="1" ht="15" customHeight="1" x14ac:dyDescent="0.2">
      <c r="A40" s="513"/>
      <c r="B40" s="554" t="s">
        <v>43</v>
      </c>
      <c r="C40" s="566" t="s">
        <v>360</v>
      </c>
      <c r="D40" s="548" t="str">
        <f>IF(C40="","",IF(E40="","",IF(E40&gt;1,"Nos.","No.")))</f>
        <v>Nos.</v>
      </c>
      <c r="E40" s="549">
        <v>5</v>
      </c>
      <c r="F40" s="521"/>
      <c r="G40" s="522"/>
      <c r="H40" s="521">
        <v>8000</v>
      </c>
      <c r="I40" s="522">
        <f>H40*E40</f>
        <v>40000</v>
      </c>
      <c r="J40" s="523">
        <f>I40+G40</f>
        <v>40000</v>
      </c>
    </row>
    <row r="41" spans="1:10" s="565" customFormat="1" ht="15" customHeight="1" x14ac:dyDescent="0.2">
      <c r="A41" s="513"/>
      <c r="B41" s="554" t="s">
        <v>77</v>
      </c>
      <c r="C41" s="566" t="s">
        <v>361</v>
      </c>
      <c r="D41" s="548"/>
      <c r="E41" s="549"/>
      <c r="F41" s="550"/>
      <c r="G41" s="551"/>
      <c r="H41" s="550"/>
      <c r="I41" s="551"/>
      <c r="J41" s="552"/>
    </row>
    <row r="42" spans="1:10" s="565" customFormat="1" ht="15" customHeight="1" x14ac:dyDescent="0.2">
      <c r="A42" s="513"/>
      <c r="B42" s="554" t="s">
        <v>248</v>
      </c>
      <c r="C42" s="566" t="s">
        <v>362</v>
      </c>
      <c r="D42" s="548"/>
      <c r="E42" s="549"/>
      <c r="F42" s="550"/>
      <c r="G42" s="551"/>
      <c r="H42" s="550"/>
      <c r="I42" s="551"/>
      <c r="J42" s="552"/>
    </row>
    <row r="43" spans="1:10" s="565" customFormat="1" ht="15" customHeight="1" x14ac:dyDescent="0.2">
      <c r="A43" s="513"/>
      <c r="B43" s="554" t="s">
        <v>340</v>
      </c>
      <c r="C43" s="518" t="s">
        <v>363</v>
      </c>
      <c r="D43" s="519"/>
      <c r="E43" s="520"/>
      <c r="F43" s="521"/>
      <c r="G43" s="522"/>
      <c r="H43" s="521"/>
      <c r="I43" s="522"/>
      <c r="J43" s="523"/>
    </row>
    <row r="44" spans="1:10" ht="25.5" x14ac:dyDescent="0.2">
      <c r="A44" s="513">
        <f>A37+1</f>
        <v>9</v>
      </c>
      <c r="B44" s="514"/>
      <c r="C44" s="566" t="s">
        <v>364</v>
      </c>
      <c r="D44" s="548"/>
      <c r="E44" s="549"/>
      <c r="F44" s="550"/>
      <c r="G44" s="551"/>
      <c r="H44" s="550"/>
      <c r="I44" s="551"/>
      <c r="J44" s="552"/>
    </row>
    <row r="45" spans="1:10" ht="15" customHeight="1" x14ac:dyDescent="0.2">
      <c r="A45" s="513"/>
      <c r="B45" s="544" t="s">
        <v>41</v>
      </c>
      <c r="C45" s="531" t="s">
        <v>365</v>
      </c>
      <c r="D45" s="519" t="str">
        <f t="shared" ref="D45:D52" si="6">IF(C45="","",IF(E45="","",IF(E45&gt;1,"Nos.","No.")))</f>
        <v>No.</v>
      </c>
      <c r="E45" s="520">
        <v>1</v>
      </c>
      <c r="F45" s="521"/>
      <c r="G45" s="522"/>
      <c r="H45" s="521">
        <v>1000</v>
      </c>
      <c r="I45" s="522">
        <f t="shared" ref="I45:I52" si="7">H45*E45</f>
        <v>1000</v>
      </c>
      <c r="J45" s="523">
        <f t="shared" ref="J45:J52" si="8">I45+G45</f>
        <v>1000</v>
      </c>
    </row>
    <row r="46" spans="1:10" ht="20.100000000000001" customHeight="1" x14ac:dyDescent="0.2">
      <c r="A46" s="535">
        <f>A44+1</f>
        <v>10</v>
      </c>
      <c r="B46" s="536"/>
      <c r="C46" s="518" t="s">
        <v>366</v>
      </c>
      <c r="D46" s="519" t="str">
        <f t="shared" si="6"/>
        <v>No.</v>
      </c>
      <c r="E46" s="520">
        <v>1</v>
      </c>
      <c r="F46" s="521"/>
      <c r="G46" s="522"/>
      <c r="H46" s="521">
        <v>1000</v>
      </c>
      <c r="I46" s="522">
        <f t="shared" si="7"/>
        <v>1000</v>
      </c>
      <c r="J46" s="523">
        <f t="shared" si="8"/>
        <v>1000</v>
      </c>
    </row>
    <row r="47" spans="1:10" s="553" customFormat="1" ht="20.100000000000001" customHeight="1" x14ac:dyDescent="0.2">
      <c r="A47" s="535">
        <f t="shared" ref="A47:A53" si="9">A46+1</f>
        <v>11</v>
      </c>
      <c r="B47" s="536"/>
      <c r="C47" s="545" t="s">
        <v>367</v>
      </c>
      <c r="D47" s="533" t="str">
        <f t="shared" si="6"/>
        <v>No.</v>
      </c>
      <c r="E47" s="534">
        <v>1</v>
      </c>
      <c r="F47" s="521"/>
      <c r="G47" s="522"/>
      <c r="H47" s="521">
        <v>1000</v>
      </c>
      <c r="I47" s="522">
        <f t="shared" si="7"/>
        <v>1000</v>
      </c>
      <c r="J47" s="523">
        <f t="shared" si="8"/>
        <v>1000</v>
      </c>
    </row>
    <row r="48" spans="1:10" s="553" customFormat="1" ht="20.100000000000001" customHeight="1" x14ac:dyDescent="0.2">
      <c r="A48" s="535">
        <f t="shared" si="9"/>
        <v>12</v>
      </c>
      <c r="B48" s="536"/>
      <c r="C48" s="545" t="s">
        <v>368</v>
      </c>
      <c r="D48" s="533" t="str">
        <f t="shared" si="6"/>
        <v>Nos.</v>
      </c>
      <c r="E48" s="534">
        <v>4</v>
      </c>
      <c r="F48" s="521"/>
      <c r="G48" s="522"/>
      <c r="H48" s="521">
        <v>1000</v>
      </c>
      <c r="I48" s="522">
        <f t="shared" si="7"/>
        <v>4000</v>
      </c>
      <c r="J48" s="523">
        <f t="shared" si="8"/>
        <v>4000</v>
      </c>
    </row>
    <row r="49" spans="1:10" s="553" customFormat="1" ht="20.100000000000001" customHeight="1" x14ac:dyDescent="0.2">
      <c r="A49" s="535">
        <f t="shared" si="9"/>
        <v>13</v>
      </c>
      <c r="B49" s="536"/>
      <c r="C49" s="545" t="s">
        <v>369</v>
      </c>
      <c r="D49" s="533" t="str">
        <f t="shared" si="6"/>
        <v>Nos.</v>
      </c>
      <c r="E49" s="534">
        <v>4</v>
      </c>
      <c r="F49" s="521"/>
      <c r="G49" s="522"/>
      <c r="H49" s="521">
        <v>1000</v>
      </c>
      <c r="I49" s="522">
        <f t="shared" si="7"/>
        <v>4000</v>
      </c>
      <c r="J49" s="523">
        <f t="shared" si="8"/>
        <v>4000</v>
      </c>
    </row>
    <row r="50" spans="1:10" s="553" customFormat="1" ht="20.100000000000001" customHeight="1" x14ac:dyDescent="0.2">
      <c r="A50" s="535">
        <f t="shared" si="9"/>
        <v>14</v>
      </c>
      <c r="B50" s="536"/>
      <c r="C50" s="545" t="s">
        <v>370</v>
      </c>
      <c r="D50" s="533" t="str">
        <f t="shared" si="6"/>
        <v>No.</v>
      </c>
      <c r="E50" s="534">
        <v>1</v>
      </c>
      <c r="F50" s="521"/>
      <c r="G50" s="522"/>
      <c r="H50" s="521">
        <v>1000</v>
      </c>
      <c r="I50" s="522">
        <f t="shared" si="7"/>
        <v>1000</v>
      </c>
      <c r="J50" s="523">
        <f t="shared" si="8"/>
        <v>1000</v>
      </c>
    </row>
    <row r="51" spans="1:10" s="553" customFormat="1" ht="20.100000000000001" customHeight="1" x14ac:dyDescent="0.2">
      <c r="A51" s="535">
        <f t="shared" si="9"/>
        <v>15</v>
      </c>
      <c r="B51" s="536"/>
      <c r="C51" s="518" t="s">
        <v>371</v>
      </c>
      <c r="D51" s="519" t="str">
        <f t="shared" si="6"/>
        <v>No.</v>
      </c>
      <c r="E51" s="520">
        <v>1</v>
      </c>
      <c r="F51" s="521"/>
      <c r="G51" s="522"/>
      <c r="H51" s="521">
        <v>5000</v>
      </c>
      <c r="I51" s="522">
        <f t="shared" si="7"/>
        <v>5000</v>
      </c>
      <c r="J51" s="523">
        <f t="shared" si="8"/>
        <v>5000</v>
      </c>
    </row>
    <row r="52" spans="1:10" s="553" customFormat="1" ht="20.100000000000001" customHeight="1" x14ac:dyDescent="0.2">
      <c r="A52" s="535">
        <f t="shared" si="9"/>
        <v>16</v>
      </c>
      <c r="B52" s="536"/>
      <c r="C52" s="518" t="s">
        <v>372</v>
      </c>
      <c r="D52" s="519" t="str">
        <f t="shared" si="6"/>
        <v>No.</v>
      </c>
      <c r="E52" s="520">
        <v>1</v>
      </c>
      <c r="F52" s="521"/>
      <c r="G52" s="522"/>
      <c r="H52" s="521">
        <v>5000</v>
      </c>
      <c r="I52" s="522">
        <f t="shared" si="7"/>
        <v>5000</v>
      </c>
      <c r="J52" s="523">
        <f t="shared" si="8"/>
        <v>5000</v>
      </c>
    </row>
    <row r="53" spans="1:10" ht="20.100000000000001" customHeight="1" x14ac:dyDescent="0.2">
      <c r="A53" s="535">
        <f t="shared" si="9"/>
        <v>17</v>
      </c>
      <c r="B53" s="536"/>
      <c r="C53" s="567" t="s">
        <v>373</v>
      </c>
      <c r="D53" s="526"/>
      <c r="E53" s="527"/>
      <c r="F53" s="528"/>
      <c r="G53" s="568"/>
      <c r="H53" s="528"/>
      <c r="I53" s="568"/>
      <c r="J53" s="569"/>
    </row>
    <row r="54" spans="1:10" s="565" customFormat="1" ht="20.100000000000001" customHeight="1" x14ac:dyDescent="0.2">
      <c r="A54" s="513"/>
      <c r="B54" s="544" t="s">
        <v>41</v>
      </c>
      <c r="C54" s="570" t="s">
        <v>374</v>
      </c>
      <c r="D54" s="519" t="str">
        <f>IF(C54="","",IF(E54="","",IF(E54&gt;1,"Nos.","No.")))</f>
        <v>Nos.</v>
      </c>
      <c r="E54" s="520">
        <v>3</v>
      </c>
      <c r="F54" s="521"/>
      <c r="G54" s="522"/>
      <c r="H54" s="521">
        <v>3000</v>
      </c>
      <c r="I54" s="522">
        <f t="shared" ref="I54:I56" si="10">H54*E54</f>
        <v>9000</v>
      </c>
      <c r="J54" s="523">
        <f t="shared" ref="J54:J56" si="11">I54+G54</f>
        <v>9000</v>
      </c>
    </row>
    <row r="55" spans="1:10" s="565" customFormat="1" ht="20.100000000000001" customHeight="1" x14ac:dyDescent="0.2">
      <c r="A55" s="513"/>
      <c r="B55" s="544" t="s">
        <v>42</v>
      </c>
      <c r="C55" s="570" t="s">
        <v>375</v>
      </c>
      <c r="D55" s="519" t="str">
        <f>IF(C55="","",IF(E55="","",IF(E55&gt;1,"Nos.","No.")))</f>
        <v>No.</v>
      </c>
      <c r="E55" s="520">
        <v>1</v>
      </c>
      <c r="F55" s="521"/>
      <c r="G55" s="522"/>
      <c r="H55" s="521">
        <v>4000</v>
      </c>
      <c r="I55" s="522">
        <f t="shared" si="10"/>
        <v>4000</v>
      </c>
      <c r="J55" s="523">
        <f t="shared" si="11"/>
        <v>4000</v>
      </c>
    </row>
    <row r="56" spans="1:10" s="565" customFormat="1" ht="20.100000000000001" customHeight="1" x14ac:dyDescent="0.2">
      <c r="A56" s="513"/>
      <c r="B56" s="544" t="s">
        <v>43</v>
      </c>
      <c r="C56" s="570" t="s">
        <v>376</v>
      </c>
      <c r="D56" s="533" t="str">
        <f>IF(C56="","",IF(E56="","",IF(E56&gt;1,"Nos.","No.")))</f>
        <v>Nos.</v>
      </c>
      <c r="E56" s="534">
        <v>5</v>
      </c>
      <c r="F56" s="521"/>
      <c r="G56" s="522"/>
      <c r="H56" s="521">
        <v>5000</v>
      </c>
      <c r="I56" s="522">
        <f t="shared" si="10"/>
        <v>25000</v>
      </c>
      <c r="J56" s="523">
        <f t="shared" si="11"/>
        <v>25000</v>
      </c>
    </row>
    <row r="57" spans="1:10" x14ac:dyDescent="0.2">
      <c r="A57" s="535">
        <f>A53+1</f>
        <v>18</v>
      </c>
      <c r="B57" s="536"/>
      <c r="C57" s="571" t="s">
        <v>377</v>
      </c>
      <c r="D57" s="548"/>
      <c r="E57" s="549"/>
      <c r="F57" s="550"/>
      <c r="G57" s="572"/>
      <c r="H57" s="550"/>
      <c r="I57" s="572"/>
      <c r="J57" s="573"/>
    </row>
    <row r="58" spans="1:10" ht="15" customHeight="1" thickBot="1" x14ac:dyDescent="0.25">
      <c r="A58" s="539"/>
      <c r="B58" s="574" t="s">
        <v>41</v>
      </c>
      <c r="C58" s="575" t="s">
        <v>376</v>
      </c>
      <c r="D58" s="542" t="str">
        <f>IF(C58="","",IF(E58="","",IF(E58&gt;1,"Nos.","No.")))</f>
        <v>Nos.</v>
      </c>
      <c r="E58" s="543">
        <v>2</v>
      </c>
      <c r="F58" s="521"/>
      <c r="G58" s="522"/>
      <c r="H58" s="521">
        <v>5000</v>
      </c>
      <c r="I58" s="522">
        <f>H58*E58</f>
        <v>10000</v>
      </c>
      <c r="J58" s="523">
        <f>I58+G58</f>
        <v>10000</v>
      </c>
    </row>
    <row r="59" spans="1:10" ht="18" customHeight="1" x14ac:dyDescent="0.2">
      <c r="A59" s="535">
        <f>A57+1</f>
        <v>19</v>
      </c>
      <c r="B59" s="524"/>
      <c r="C59" s="566" t="s">
        <v>378</v>
      </c>
      <c r="D59" s="548"/>
      <c r="E59" s="549"/>
      <c r="F59" s="550"/>
      <c r="G59" s="572"/>
      <c r="H59" s="550"/>
      <c r="I59" s="572"/>
      <c r="J59" s="573"/>
    </row>
    <row r="60" spans="1:10" s="553" customFormat="1" ht="15" customHeight="1" x14ac:dyDescent="0.2">
      <c r="A60" s="535"/>
      <c r="B60" s="576" t="s">
        <v>41</v>
      </c>
      <c r="C60" s="577" t="s">
        <v>375</v>
      </c>
      <c r="D60" s="519" t="str">
        <f>IF(C60="","",IF(E60="","",IF(E60&gt;1,"Nos.","No.")))</f>
        <v>No.</v>
      </c>
      <c r="E60" s="520">
        <v>1</v>
      </c>
      <c r="F60" s="521"/>
      <c r="G60" s="522"/>
      <c r="H60" s="521">
        <v>4000</v>
      </c>
      <c r="I60" s="522">
        <f t="shared" ref="I60:I70" si="12">H60*E60</f>
        <v>4000</v>
      </c>
      <c r="J60" s="523">
        <f t="shared" ref="J60:J70" si="13">I60+G60</f>
        <v>4000</v>
      </c>
    </row>
    <row r="61" spans="1:10" s="553" customFormat="1" ht="20.100000000000001" customHeight="1" x14ac:dyDescent="0.2">
      <c r="A61" s="535"/>
      <c r="B61" s="517" t="s">
        <v>42</v>
      </c>
      <c r="C61" s="577" t="s">
        <v>376</v>
      </c>
      <c r="D61" s="519" t="str">
        <f>IF(C61="","",IF(E61="","",IF(E61&gt;1,"Nos.","No.")))</f>
        <v>Nos.</v>
      </c>
      <c r="E61" s="520">
        <v>2</v>
      </c>
      <c r="F61" s="521"/>
      <c r="G61" s="522"/>
      <c r="H61" s="521">
        <v>5000</v>
      </c>
      <c r="I61" s="522">
        <f t="shared" si="12"/>
        <v>10000</v>
      </c>
      <c r="J61" s="523">
        <f t="shared" si="13"/>
        <v>10000</v>
      </c>
    </row>
    <row r="62" spans="1:10" s="579" customFormat="1" ht="103.5" customHeight="1" x14ac:dyDescent="0.2">
      <c r="A62" s="513">
        <f>A59+1</f>
        <v>20</v>
      </c>
      <c r="B62" s="578"/>
      <c r="C62" s="515" t="s">
        <v>379</v>
      </c>
      <c r="D62" s="548" t="s">
        <v>283</v>
      </c>
      <c r="E62" s="549">
        <v>1</v>
      </c>
      <c r="F62" s="521"/>
      <c r="G62" s="522"/>
      <c r="H62" s="521">
        <v>100000</v>
      </c>
      <c r="I62" s="522">
        <f t="shared" si="12"/>
        <v>100000</v>
      </c>
      <c r="J62" s="523">
        <f t="shared" si="13"/>
        <v>100000</v>
      </c>
    </row>
    <row r="63" spans="1:10" ht="42" customHeight="1" x14ac:dyDescent="0.2">
      <c r="A63" s="580">
        <f>A62+1</f>
        <v>21</v>
      </c>
      <c r="B63" s="514"/>
      <c r="C63" s="545" t="s">
        <v>380</v>
      </c>
      <c r="D63" s="533" t="s">
        <v>0</v>
      </c>
      <c r="E63" s="562">
        <v>1</v>
      </c>
      <c r="F63" s="521"/>
      <c r="G63" s="522"/>
      <c r="H63" s="521">
        <v>50000</v>
      </c>
      <c r="I63" s="522">
        <f t="shared" si="12"/>
        <v>50000</v>
      </c>
      <c r="J63" s="523">
        <f t="shared" si="13"/>
        <v>50000</v>
      </c>
    </row>
    <row r="64" spans="1:10" ht="38.25" customHeight="1" x14ac:dyDescent="0.2">
      <c r="A64" s="513">
        <f t="shared" ref="A64:A70" si="14">A63+1</f>
        <v>22</v>
      </c>
      <c r="B64" s="514"/>
      <c r="C64" s="532" t="s">
        <v>381</v>
      </c>
      <c r="D64" s="533" t="s">
        <v>0</v>
      </c>
      <c r="E64" s="534">
        <v>1</v>
      </c>
      <c r="F64" s="521"/>
      <c r="G64" s="522"/>
      <c r="H64" s="521">
        <v>45000</v>
      </c>
      <c r="I64" s="522">
        <f t="shared" si="12"/>
        <v>45000</v>
      </c>
      <c r="J64" s="523">
        <f t="shared" si="13"/>
        <v>45000</v>
      </c>
    </row>
    <row r="65" spans="1:17" ht="111.75" x14ac:dyDescent="0.2">
      <c r="A65" s="513">
        <f t="shared" si="14"/>
        <v>23</v>
      </c>
      <c r="B65" s="514"/>
      <c r="C65" s="545" t="s">
        <v>382</v>
      </c>
      <c r="D65" s="533" t="s">
        <v>0</v>
      </c>
      <c r="E65" s="534">
        <v>1</v>
      </c>
      <c r="F65" s="521"/>
      <c r="G65" s="522"/>
      <c r="H65" s="521">
        <v>35000</v>
      </c>
      <c r="I65" s="522">
        <f t="shared" si="12"/>
        <v>35000</v>
      </c>
      <c r="J65" s="523">
        <f t="shared" si="13"/>
        <v>35000</v>
      </c>
    </row>
    <row r="66" spans="1:17" ht="64.5" customHeight="1" thickBot="1" x14ac:dyDescent="0.25">
      <c r="A66" s="539">
        <f>A65+1</f>
        <v>24</v>
      </c>
      <c r="B66" s="581"/>
      <c r="C66" s="355" t="s">
        <v>383</v>
      </c>
      <c r="D66" s="542" t="s">
        <v>0</v>
      </c>
      <c r="E66" s="543">
        <v>1</v>
      </c>
      <c r="F66" s="521"/>
      <c r="G66" s="522"/>
      <c r="H66" s="521">
        <v>10000</v>
      </c>
      <c r="I66" s="522">
        <f t="shared" si="12"/>
        <v>10000</v>
      </c>
      <c r="J66" s="523">
        <f t="shared" si="13"/>
        <v>10000</v>
      </c>
    </row>
    <row r="67" spans="1:17" ht="39" customHeight="1" x14ac:dyDescent="0.2">
      <c r="A67" s="513">
        <f>A66+1</f>
        <v>25</v>
      </c>
      <c r="B67" s="514"/>
      <c r="C67" s="582" t="s">
        <v>384</v>
      </c>
      <c r="D67" s="519" t="s">
        <v>0</v>
      </c>
      <c r="E67" s="520">
        <v>1</v>
      </c>
      <c r="F67" s="521"/>
      <c r="G67" s="522"/>
      <c r="H67" s="521">
        <v>20000</v>
      </c>
      <c r="I67" s="522">
        <f t="shared" si="12"/>
        <v>20000</v>
      </c>
      <c r="J67" s="523">
        <f t="shared" si="13"/>
        <v>20000</v>
      </c>
    </row>
    <row r="68" spans="1:17" s="553" customFormat="1" ht="27.75" customHeight="1" x14ac:dyDescent="0.2">
      <c r="A68" s="513">
        <f>A67+1</f>
        <v>26</v>
      </c>
      <c r="B68" s="536"/>
      <c r="C68" s="518" t="s">
        <v>385</v>
      </c>
      <c r="D68" s="519" t="s">
        <v>0</v>
      </c>
      <c r="E68" s="520">
        <v>1</v>
      </c>
      <c r="F68" s="521"/>
      <c r="G68" s="522"/>
      <c r="H68" s="521">
        <v>150000</v>
      </c>
      <c r="I68" s="522">
        <f t="shared" si="12"/>
        <v>150000</v>
      </c>
      <c r="J68" s="523">
        <f t="shared" si="13"/>
        <v>150000</v>
      </c>
    </row>
    <row r="69" spans="1:17" s="553" customFormat="1" ht="20.100000000000001" customHeight="1" x14ac:dyDescent="0.2">
      <c r="A69" s="535">
        <f t="shared" si="14"/>
        <v>27</v>
      </c>
      <c r="B69" s="536"/>
      <c r="C69" s="518" t="s">
        <v>386</v>
      </c>
      <c r="D69" s="519" t="s">
        <v>0</v>
      </c>
      <c r="E69" s="520">
        <v>1</v>
      </c>
      <c r="F69" s="521"/>
      <c r="G69" s="522"/>
      <c r="H69" s="521">
        <v>45000</v>
      </c>
      <c r="I69" s="522">
        <f t="shared" si="12"/>
        <v>45000</v>
      </c>
      <c r="J69" s="523">
        <f t="shared" si="13"/>
        <v>45000</v>
      </c>
    </row>
    <row r="70" spans="1:17" ht="30" customHeight="1" thickBot="1" x14ac:dyDescent="0.25">
      <c r="A70" s="513">
        <f t="shared" si="14"/>
        <v>28</v>
      </c>
      <c r="B70" s="514"/>
      <c r="C70" s="583" t="s">
        <v>387</v>
      </c>
      <c r="D70" s="519" t="s">
        <v>0</v>
      </c>
      <c r="E70" s="520">
        <v>1</v>
      </c>
      <c r="F70" s="521"/>
      <c r="G70" s="522"/>
      <c r="H70" s="521">
        <v>50000</v>
      </c>
      <c r="I70" s="522">
        <f t="shared" si="12"/>
        <v>50000</v>
      </c>
      <c r="J70" s="523">
        <f t="shared" si="13"/>
        <v>50000</v>
      </c>
    </row>
    <row r="71" spans="1:17" ht="24.95" customHeight="1" thickTop="1" thickBot="1" x14ac:dyDescent="0.25">
      <c r="A71" s="584"/>
      <c r="B71" s="585"/>
      <c r="C71" s="586" t="s">
        <v>388</v>
      </c>
      <c r="D71" s="587"/>
      <c r="E71" s="587"/>
      <c r="F71" s="588"/>
      <c r="G71" s="589"/>
      <c r="H71" s="588"/>
      <c r="I71" s="589"/>
      <c r="J71" s="590">
        <f>SUM(J6:J70)</f>
        <v>3142300</v>
      </c>
    </row>
    <row r="72" spans="1:17" ht="9" customHeight="1" x14ac:dyDescent="0.2">
      <c r="A72" s="492"/>
      <c r="B72" s="492"/>
      <c r="C72" s="491"/>
      <c r="D72" s="492"/>
      <c r="E72" s="492"/>
      <c r="F72" s="492"/>
      <c r="G72" s="492"/>
      <c r="H72" s="492"/>
      <c r="I72" s="492"/>
      <c r="J72" s="492"/>
    </row>
    <row r="73" spans="1:17" x14ac:dyDescent="0.2">
      <c r="A73" s="652" t="s">
        <v>389</v>
      </c>
      <c r="B73" s="652"/>
      <c r="C73" s="491"/>
      <c r="D73" s="492"/>
      <c r="E73" s="492"/>
      <c r="F73" s="492"/>
      <c r="G73" s="492"/>
      <c r="H73" s="492"/>
      <c r="I73" s="492"/>
      <c r="J73" s="492"/>
    </row>
    <row r="74" spans="1:17" ht="18" customHeight="1" x14ac:dyDescent="0.2">
      <c r="A74" s="591" t="s">
        <v>390</v>
      </c>
      <c r="B74" s="653" t="s">
        <v>391</v>
      </c>
      <c r="C74" s="653"/>
      <c r="D74" s="653"/>
      <c r="E74" s="653"/>
      <c r="F74" s="653"/>
      <c r="G74" s="653"/>
      <c r="H74" s="653"/>
      <c r="I74" s="653"/>
      <c r="J74" s="653"/>
      <c r="K74" s="592"/>
      <c r="L74" s="592"/>
      <c r="M74" s="592"/>
      <c r="N74" s="592"/>
      <c r="O74" s="592"/>
      <c r="P74" s="592"/>
      <c r="Q74" s="592"/>
    </row>
    <row r="75" spans="1:17" ht="28.5" customHeight="1" x14ac:dyDescent="0.2">
      <c r="A75" s="591" t="s">
        <v>390</v>
      </c>
      <c r="B75" s="653" t="s">
        <v>392</v>
      </c>
      <c r="C75" s="653"/>
      <c r="D75" s="653"/>
      <c r="E75" s="653"/>
      <c r="F75" s="653"/>
      <c r="G75" s="653"/>
      <c r="H75" s="653"/>
      <c r="I75" s="653"/>
      <c r="J75" s="653"/>
      <c r="K75" s="592"/>
      <c r="L75" s="592"/>
      <c r="M75" s="592"/>
      <c r="N75" s="592"/>
      <c r="O75" s="592"/>
      <c r="P75" s="592"/>
      <c r="Q75" s="592"/>
    </row>
    <row r="76" spans="1:17" ht="30.75" customHeight="1" x14ac:dyDescent="0.2">
      <c r="A76" s="591" t="s">
        <v>390</v>
      </c>
      <c r="B76" s="653" t="s">
        <v>393</v>
      </c>
      <c r="C76" s="653"/>
      <c r="D76" s="653"/>
      <c r="E76" s="653"/>
      <c r="F76" s="653"/>
      <c r="G76" s="653"/>
      <c r="H76" s="653"/>
      <c r="I76" s="653"/>
      <c r="J76" s="653"/>
      <c r="K76" s="592"/>
      <c r="L76" s="592"/>
      <c r="M76" s="592"/>
      <c r="N76" s="592"/>
      <c r="O76" s="592"/>
      <c r="P76" s="592"/>
      <c r="Q76" s="592"/>
    </row>
  </sheetData>
  <mergeCells count="11">
    <mergeCell ref="A73:B73"/>
    <mergeCell ref="B74:J74"/>
    <mergeCell ref="B75:J75"/>
    <mergeCell ref="B76:J76"/>
    <mergeCell ref="F6:J6"/>
    <mergeCell ref="A7:B8"/>
    <mergeCell ref="C7:C8"/>
    <mergeCell ref="D7:D8"/>
    <mergeCell ref="E7:E8"/>
    <mergeCell ref="F7:G7"/>
    <mergeCell ref="H7:I7"/>
  </mergeCells>
  <printOptions horizontalCentered="1"/>
  <pageMargins left="0.25" right="0.25" top="0.75" bottom="0.5" header="0.33" footer="0.33"/>
  <pageSetup paperSize="9" orientation="landscape" r:id="rId1"/>
  <headerFooter scaleWithDoc="0" alignWithMargins="0">
    <oddFooter>&amp;L&amp;8SEM Engineers&amp;R&amp;8Page &amp;P of &amp;N</oddFooter>
  </headerFooter>
  <rowBreaks count="1" manualBreakCount="1">
    <brk id="36" max="9"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7</vt:i4>
      </vt:variant>
    </vt:vector>
  </HeadingPairs>
  <TitlesOfParts>
    <vt:vector size="11" baseType="lpstr">
      <vt:lpstr>SUMMARY</vt:lpstr>
      <vt:lpstr>HVAC</vt:lpstr>
      <vt:lpstr>Plumbing</vt:lpstr>
      <vt:lpstr>FIre</vt:lpstr>
      <vt:lpstr>FIre!Print_Area</vt:lpstr>
      <vt:lpstr>HVAC!Print_Area</vt:lpstr>
      <vt:lpstr>Plumbing!Print_Area</vt:lpstr>
      <vt:lpstr>SUMMARY!Print_Area</vt:lpstr>
      <vt:lpstr>FIre!Print_Titles</vt:lpstr>
      <vt:lpstr>HVAC!Print_Titles</vt:lpstr>
      <vt:lpstr>Plumbing!Print_Titles</vt:lpstr>
    </vt:vector>
  </TitlesOfParts>
  <Company>TrueGrafix</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KAUSER AZIZ</dc:creator>
  <cp:lastModifiedBy>Rehan Aslam</cp:lastModifiedBy>
  <cp:lastPrinted>2024-10-08T08:25:07Z</cp:lastPrinted>
  <dcterms:created xsi:type="dcterms:W3CDTF">2001-08-24T09:20:00Z</dcterms:created>
  <dcterms:modified xsi:type="dcterms:W3CDTF">2025-01-23T08:25:20Z</dcterms:modified>
</cp:coreProperties>
</file>